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baoqiang/xiao/python_repos/xiao-gorepos/"/>
    </mc:Choice>
  </mc:AlternateContent>
  <bookViews>
    <workbookView xWindow="1380" yWindow="460" windowWidth="30440" windowHeight="18080"/>
  </bookViews>
  <sheets>
    <sheet name="Sheet1" sheetId="1" r:id="rId1"/>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599" i="1" l="1"/>
  <c r="B1598" i="1"/>
  <c r="B1597" i="1"/>
  <c r="B1596" i="1"/>
  <c r="B1595" i="1"/>
  <c r="B1594" i="1"/>
  <c r="B1593" i="1"/>
  <c r="B1592" i="1"/>
  <c r="B1591" i="1"/>
  <c r="B1590" i="1"/>
  <c r="B1589" i="1"/>
  <c r="B1588" i="1"/>
  <c r="B1587" i="1"/>
  <c r="B1586" i="1"/>
  <c r="B1585" i="1"/>
  <c r="B1584" i="1"/>
  <c r="B1583" i="1"/>
  <c r="B1582" i="1"/>
  <c r="B1581" i="1"/>
  <c r="B1580" i="1"/>
  <c r="B1579" i="1"/>
  <c r="B1578" i="1"/>
  <c r="B1577" i="1"/>
  <c r="B1576" i="1"/>
  <c r="B1575" i="1"/>
  <c r="B1574" i="1"/>
  <c r="B1573" i="1"/>
  <c r="B1572" i="1"/>
  <c r="B1571" i="1"/>
  <c r="B1570" i="1"/>
  <c r="B1569" i="1"/>
  <c r="B1568" i="1"/>
  <c r="B1567" i="1"/>
  <c r="B1566" i="1"/>
  <c r="B1565" i="1"/>
  <c r="B1564" i="1"/>
  <c r="B1563" i="1"/>
  <c r="B1562" i="1"/>
  <c r="B1561" i="1"/>
  <c r="B1560" i="1"/>
  <c r="B1559" i="1"/>
  <c r="B1558" i="1"/>
  <c r="B1557" i="1"/>
  <c r="B1556" i="1"/>
  <c r="B1555" i="1"/>
  <c r="B1554" i="1"/>
  <c r="B1553" i="1"/>
  <c r="B1552" i="1"/>
  <c r="B1551" i="1"/>
  <c r="B1550" i="1"/>
  <c r="B1549" i="1"/>
  <c r="B1548" i="1"/>
  <c r="B1547" i="1"/>
  <c r="B1546" i="1"/>
  <c r="B1545" i="1"/>
  <c r="B1544" i="1"/>
  <c r="B1543" i="1"/>
  <c r="B1542" i="1"/>
  <c r="B1541" i="1"/>
  <c r="B1540" i="1"/>
  <c r="B1539" i="1"/>
  <c r="B1538" i="1"/>
  <c r="B1537" i="1"/>
  <c r="B1536" i="1"/>
  <c r="B1535" i="1"/>
  <c r="B1534" i="1"/>
  <c r="B1533" i="1"/>
  <c r="B1532" i="1"/>
  <c r="B1531" i="1"/>
  <c r="B1530" i="1"/>
  <c r="B1529" i="1"/>
  <c r="B1528" i="1"/>
  <c r="B1527" i="1"/>
  <c r="B1526" i="1"/>
  <c r="B1525" i="1"/>
  <c r="B1524" i="1"/>
  <c r="B1523" i="1"/>
  <c r="B1522" i="1"/>
  <c r="B1521" i="1"/>
  <c r="B1520" i="1"/>
  <c r="B1519" i="1"/>
  <c r="B1518" i="1"/>
  <c r="B1517" i="1"/>
  <c r="B1516" i="1"/>
  <c r="B1515" i="1"/>
  <c r="B1514" i="1"/>
  <c r="B1513" i="1"/>
  <c r="B1512" i="1"/>
  <c r="B1511" i="1"/>
  <c r="B1510" i="1"/>
  <c r="B1509" i="1"/>
  <c r="B1508" i="1"/>
  <c r="B1507" i="1"/>
  <c r="B1506" i="1"/>
  <c r="B1505" i="1"/>
  <c r="B1504" i="1"/>
  <c r="B1503" i="1"/>
  <c r="B1502" i="1"/>
  <c r="B1501" i="1"/>
  <c r="B1500" i="1"/>
  <c r="B1499" i="1"/>
  <c r="B1498" i="1"/>
  <c r="B1497" i="1"/>
  <c r="B1496" i="1"/>
  <c r="B1495" i="1"/>
  <c r="B1494" i="1"/>
  <c r="B1493" i="1"/>
  <c r="B1492" i="1"/>
  <c r="B1491" i="1"/>
  <c r="B1490" i="1"/>
  <c r="B1489" i="1"/>
  <c r="B1488" i="1"/>
  <c r="B1487" i="1"/>
  <c r="B1486" i="1"/>
  <c r="B1485" i="1"/>
  <c r="B1484" i="1"/>
  <c r="B1483" i="1"/>
  <c r="B1482" i="1"/>
  <c r="B1481" i="1"/>
  <c r="B1480" i="1"/>
  <c r="B1479" i="1"/>
  <c r="B1478" i="1"/>
  <c r="B1477" i="1"/>
  <c r="B1476" i="1"/>
  <c r="B1475" i="1"/>
  <c r="B1474" i="1"/>
  <c r="B1473" i="1"/>
  <c r="B1472" i="1"/>
  <c r="B1471" i="1"/>
  <c r="B1470" i="1"/>
  <c r="B1469" i="1"/>
  <c r="B1468" i="1"/>
  <c r="B1467" i="1"/>
  <c r="B1466" i="1"/>
  <c r="B1465" i="1"/>
  <c r="B1464" i="1"/>
  <c r="B1463" i="1"/>
  <c r="B1462" i="1"/>
  <c r="B1461" i="1"/>
  <c r="B1460" i="1"/>
  <c r="B1459" i="1"/>
  <c r="B1458" i="1"/>
  <c r="B1457" i="1"/>
  <c r="B1456" i="1"/>
  <c r="B1455" i="1"/>
  <c r="B1454" i="1"/>
  <c r="B1453" i="1"/>
  <c r="B1452" i="1"/>
  <c r="B1451" i="1"/>
  <c r="B1450" i="1"/>
  <c r="B1449" i="1"/>
  <c r="B1448" i="1"/>
  <c r="B1447" i="1"/>
  <c r="B1446" i="1"/>
  <c r="B1445" i="1"/>
  <c r="B1444" i="1"/>
  <c r="B1443" i="1"/>
  <c r="B1442" i="1"/>
  <c r="B1441" i="1"/>
  <c r="B1440" i="1"/>
  <c r="B1439" i="1"/>
  <c r="B1438" i="1"/>
  <c r="B1437" i="1"/>
  <c r="B1436" i="1"/>
  <c r="B1435" i="1"/>
  <c r="B1434" i="1"/>
  <c r="B1433" i="1"/>
  <c r="B1432" i="1"/>
  <c r="B1431" i="1"/>
  <c r="B1430" i="1"/>
  <c r="B1429" i="1"/>
  <c r="B1428" i="1"/>
  <c r="B1427" i="1"/>
  <c r="B1426" i="1"/>
  <c r="B1425" i="1"/>
  <c r="B1424" i="1"/>
  <c r="B1423" i="1"/>
  <c r="B1422" i="1"/>
  <c r="B1421" i="1"/>
  <c r="B1420" i="1"/>
  <c r="B1419" i="1"/>
  <c r="B1418" i="1"/>
  <c r="B1417" i="1"/>
  <c r="B1416" i="1"/>
  <c r="B1415" i="1"/>
  <c r="B1414" i="1"/>
  <c r="B1413" i="1"/>
  <c r="B1412" i="1"/>
  <c r="B1411" i="1"/>
  <c r="B1410" i="1"/>
  <c r="B1409" i="1"/>
  <c r="B1408" i="1"/>
  <c r="B1407" i="1"/>
  <c r="B1406" i="1"/>
  <c r="B1405" i="1"/>
  <c r="B1404" i="1"/>
  <c r="B1403" i="1"/>
  <c r="B1402" i="1"/>
  <c r="B1401" i="1"/>
  <c r="B1400" i="1"/>
  <c r="B1399" i="1"/>
  <c r="B1398" i="1"/>
  <c r="B1397" i="1"/>
  <c r="B1396" i="1"/>
  <c r="B1395" i="1"/>
  <c r="B1394" i="1"/>
  <c r="B1393" i="1"/>
  <c r="B1392" i="1"/>
  <c r="B1391" i="1"/>
  <c r="B1390" i="1"/>
  <c r="B1389" i="1"/>
  <c r="B1388" i="1"/>
  <c r="B1387" i="1"/>
  <c r="B1386" i="1"/>
  <c r="B1385" i="1"/>
  <c r="B1384" i="1"/>
  <c r="B1383" i="1"/>
  <c r="B1382" i="1"/>
  <c r="B1381" i="1"/>
  <c r="B1380" i="1"/>
  <c r="B1379" i="1"/>
  <c r="B1378" i="1"/>
  <c r="B1377" i="1"/>
  <c r="B1376" i="1"/>
  <c r="B1375" i="1"/>
  <c r="B1374" i="1"/>
  <c r="B1373" i="1"/>
  <c r="B1372" i="1"/>
  <c r="B1371" i="1"/>
  <c r="B1370" i="1"/>
  <c r="B1369" i="1"/>
  <c r="B1368" i="1"/>
  <c r="B1367" i="1"/>
  <c r="B1366" i="1"/>
  <c r="B1365" i="1"/>
  <c r="B1364" i="1"/>
  <c r="B1363" i="1"/>
  <c r="B1362" i="1"/>
  <c r="B1361" i="1"/>
  <c r="B1360" i="1"/>
  <c r="B1359" i="1"/>
  <c r="B1358" i="1"/>
  <c r="B1357" i="1"/>
  <c r="B1356" i="1"/>
  <c r="B1355" i="1"/>
  <c r="B1354" i="1"/>
  <c r="B1353" i="1"/>
  <c r="B1352" i="1"/>
  <c r="B1351" i="1"/>
  <c r="B1350" i="1"/>
  <c r="B1349" i="1"/>
  <c r="B1348" i="1"/>
  <c r="B1347" i="1"/>
  <c r="B1346" i="1"/>
  <c r="B1345" i="1"/>
  <c r="B1344" i="1"/>
  <c r="B1343" i="1"/>
  <c r="B1342" i="1"/>
  <c r="B1341" i="1"/>
  <c r="B1340" i="1"/>
  <c r="B1339" i="1"/>
  <c r="B1338" i="1"/>
  <c r="B1337" i="1"/>
  <c r="B1336" i="1"/>
  <c r="B1335" i="1"/>
  <c r="B1334" i="1"/>
  <c r="B1333" i="1"/>
  <c r="B1332" i="1"/>
  <c r="B1331" i="1"/>
  <c r="B1330" i="1"/>
  <c r="B1329" i="1"/>
  <c r="B1328" i="1"/>
  <c r="B1327" i="1"/>
  <c r="B1326" i="1"/>
  <c r="B1325" i="1"/>
  <c r="B1324" i="1"/>
  <c r="B1323" i="1"/>
  <c r="B1322" i="1"/>
  <c r="B1321" i="1"/>
  <c r="B1320" i="1"/>
  <c r="B1319" i="1"/>
  <c r="B1318" i="1"/>
  <c r="B1317" i="1"/>
  <c r="B1316" i="1"/>
  <c r="B1315" i="1"/>
  <c r="B1314" i="1"/>
  <c r="B1313" i="1"/>
  <c r="B1312" i="1"/>
  <c r="B1311" i="1"/>
  <c r="B1310" i="1"/>
  <c r="B1309" i="1"/>
  <c r="B1308" i="1"/>
  <c r="B1307" i="1"/>
  <c r="B1306" i="1"/>
  <c r="B1305" i="1"/>
  <c r="B1304" i="1"/>
  <c r="B1303" i="1"/>
  <c r="B1302" i="1"/>
  <c r="B1301" i="1"/>
  <c r="B1300" i="1"/>
  <c r="B1299" i="1"/>
  <c r="B1298" i="1"/>
  <c r="B1297" i="1"/>
  <c r="B1296" i="1"/>
  <c r="B1295" i="1"/>
  <c r="B1294" i="1"/>
  <c r="B1293" i="1"/>
  <c r="B1292" i="1"/>
  <c r="B1291" i="1"/>
  <c r="B1290" i="1"/>
  <c r="B1289" i="1"/>
  <c r="B1288" i="1"/>
  <c r="B1287" i="1"/>
  <c r="B1286" i="1"/>
  <c r="B1285" i="1"/>
  <c r="B1284" i="1"/>
  <c r="B1283" i="1"/>
  <c r="B1282" i="1"/>
  <c r="B1281" i="1"/>
  <c r="B1280" i="1"/>
  <c r="B1279" i="1"/>
  <c r="B1278" i="1"/>
  <c r="B1277" i="1"/>
  <c r="B1276" i="1"/>
  <c r="B1275" i="1"/>
  <c r="B1274" i="1"/>
  <c r="B1273" i="1"/>
  <c r="B1272" i="1"/>
  <c r="B1271" i="1"/>
  <c r="B1270" i="1"/>
  <c r="B1269" i="1"/>
  <c r="B1268" i="1"/>
  <c r="B1267" i="1"/>
  <c r="B1266" i="1"/>
  <c r="B1265" i="1"/>
  <c r="B1264" i="1"/>
  <c r="B1263" i="1"/>
  <c r="B1262" i="1"/>
  <c r="B1261" i="1"/>
  <c r="B1260" i="1"/>
  <c r="B1259" i="1"/>
  <c r="B1258" i="1"/>
  <c r="B1257" i="1"/>
  <c r="B1256" i="1"/>
  <c r="B1255" i="1"/>
  <c r="B1254" i="1"/>
  <c r="B1253" i="1"/>
  <c r="B1252" i="1"/>
  <c r="B1251" i="1"/>
  <c r="B1250" i="1"/>
  <c r="B1249" i="1"/>
  <c r="B1248" i="1"/>
  <c r="B1247" i="1"/>
  <c r="B1246" i="1"/>
  <c r="B1245" i="1"/>
  <c r="B1244" i="1"/>
  <c r="B1243" i="1"/>
  <c r="B1242" i="1"/>
  <c r="B1241" i="1"/>
  <c r="B1240" i="1"/>
  <c r="B1239" i="1"/>
  <c r="B1238" i="1"/>
  <c r="B1237" i="1"/>
  <c r="B1236" i="1"/>
  <c r="B1235" i="1"/>
  <c r="B1234" i="1"/>
  <c r="B1233" i="1"/>
  <c r="B1232" i="1"/>
  <c r="B1231" i="1"/>
  <c r="B1230" i="1"/>
  <c r="B1229" i="1"/>
  <c r="B1228" i="1"/>
  <c r="B1227" i="1"/>
  <c r="B1226" i="1"/>
  <c r="B1225" i="1"/>
  <c r="B1224" i="1"/>
  <c r="B1223" i="1"/>
  <c r="B1222" i="1"/>
  <c r="B1221" i="1"/>
  <c r="B1220" i="1"/>
  <c r="B1219" i="1"/>
  <c r="B1218" i="1"/>
  <c r="B1217" i="1"/>
  <c r="B1216" i="1"/>
  <c r="B1215" i="1"/>
  <c r="B1214" i="1"/>
  <c r="B1213" i="1"/>
  <c r="B1212" i="1"/>
  <c r="B1211" i="1"/>
  <c r="B1210" i="1"/>
  <c r="B1209" i="1"/>
  <c r="B1208" i="1"/>
  <c r="B1207" i="1"/>
  <c r="B1206" i="1"/>
  <c r="B1205" i="1"/>
  <c r="B1204" i="1"/>
  <c r="B1203" i="1"/>
  <c r="B1202" i="1"/>
  <c r="B1201" i="1"/>
  <c r="B1200" i="1"/>
  <c r="B1199" i="1"/>
  <c r="B1198" i="1"/>
  <c r="B1197" i="1"/>
  <c r="B1196" i="1"/>
  <c r="B1195" i="1"/>
  <c r="B1194" i="1"/>
  <c r="B1193" i="1"/>
  <c r="B1192" i="1"/>
  <c r="B1191" i="1"/>
  <c r="B1190" i="1"/>
  <c r="B1189" i="1"/>
  <c r="B1188" i="1"/>
  <c r="B1187" i="1"/>
  <c r="B1186" i="1"/>
  <c r="B1185" i="1"/>
  <c r="B1184" i="1"/>
  <c r="B1183" i="1"/>
  <c r="B1182" i="1"/>
  <c r="B1181" i="1"/>
  <c r="B1180" i="1"/>
  <c r="B1179" i="1"/>
  <c r="B1178" i="1"/>
  <c r="B1177" i="1"/>
  <c r="B1176" i="1"/>
  <c r="B1175" i="1"/>
  <c r="B1174" i="1"/>
  <c r="B1173" i="1"/>
  <c r="B1172" i="1"/>
  <c r="B1171" i="1"/>
  <c r="B1170" i="1"/>
  <c r="B1169" i="1"/>
  <c r="B1168" i="1"/>
  <c r="B1167" i="1"/>
  <c r="B1166" i="1"/>
  <c r="B1165" i="1"/>
  <c r="B1164" i="1"/>
  <c r="B1163" i="1"/>
  <c r="B1162" i="1"/>
  <c r="B1161" i="1"/>
  <c r="B1160" i="1"/>
  <c r="B1159" i="1"/>
  <c r="B1158" i="1"/>
  <c r="B1157" i="1"/>
  <c r="B1156" i="1"/>
  <c r="B1155" i="1"/>
  <c r="B1154" i="1"/>
  <c r="B1153" i="1"/>
  <c r="B1152" i="1"/>
  <c r="B1151" i="1"/>
  <c r="B1150" i="1"/>
  <c r="B1149" i="1"/>
  <c r="B1148" i="1"/>
  <c r="B1147" i="1"/>
  <c r="B1146" i="1"/>
  <c r="B1145" i="1"/>
  <c r="B1144" i="1"/>
  <c r="B1143" i="1"/>
  <c r="B1142" i="1"/>
  <c r="B1141" i="1"/>
  <c r="B1140" i="1"/>
  <c r="B1139" i="1"/>
  <c r="B1138" i="1"/>
  <c r="B1137" i="1"/>
  <c r="B1136" i="1"/>
  <c r="B1135" i="1"/>
  <c r="B1134" i="1"/>
  <c r="B1133" i="1"/>
  <c r="B1132" i="1"/>
  <c r="B1131" i="1"/>
  <c r="B1130" i="1"/>
  <c r="B1129" i="1"/>
  <c r="B1128" i="1"/>
  <c r="B1127" i="1"/>
  <c r="B1126" i="1"/>
  <c r="B1125" i="1"/>
  <c r="B1124" i="1"/>
  <c r="B1123" i="1"/>
  <c r="B1122" i="1"/>
  <c r="B1121" i="1"/>
  <c r="B1120" i="1"/>
  <c r="B1119" i="1"/>
  <c r="B1118" i="1"/>
  <c r="B1117" i="1"/>
  <c r="B1116" i="1"/>
  <c r="B1115" i="1"/>
  <c r="B1114" i="1"/>
  <c r="B1113" i="1"/>
  <c r="B1112" i="1"/>
  <c r="B1111" i="1"/>
  <c r="B1110" i="1"/>
  <c r="B1109" i="1"/>
  <c r="B1108" i="1"/>
  <c r="B1107" i="1"/>
  <c r="B1106" i="1"/>
  <c r="B1105" i="1"/>
  <c r="B1104" i="1"/>
  <c r="B1103" i="1"/>
  <c r="B1102" i="1"/>
  <c r="B1101" i="1"/>
  <c r="B1100" i="1"/>
  <c r="B1099" i="1"/>
  <c r="B1098" i="1"/>
  <c r="B1097" i="1"/>
  <c r="B1096" i="1"/>
  <c r="B1095" i="1"/>
  <c r="B1094" i="1"/>
  <c r="B1093" i="1"/>
  <c r="B1092" i="1"/>
  <c r="B1091" i="1"/>
  <c r="B1090" i="1"/>
  <c r="B1089" i="1"/>
  <c r="B1088" i="1"/>
  <c r="B1087" i="1"/>
  <c r="B1086" i="1"/>
  <c r="B1085" i="1"/>
  <c r="B1084" i="1"/>
  <c r="B1083" i="1"/>
  <c r="B1082" i="1"/>
  <c r="B1081" i="1"/>
  <c r="B1080" i="1"/>
  <c r="B1079" i="1"/>
  <c r="B1078" i="1"/>
  <c r="B1077" i="1"/>
  <c r="B1076" i="1"/>
  <c r="B1075" i="1"/>
  <c r="B1074" i="1"/>
  <c r="B1073" i="1"/>
  <c r="B1072" i="1"/>
  <c r="B1071" i="1"/>
  <c r="B1070" i="1"/>
  <c r="B1069" i="1"/>
  <c r="B1068" i="1"/>
  <c r="B1067" i="1"/>
  <c r="B1066" i="1"/>
  <c r="B1065" i="1"/>
  <c r="B1064" i="1"/>
  <c r="B1063" i="1"/>
  <c r="B1062" i="1"/>
  <c r="B1061" i="1"/>
  <c r="B1060" i="1"/>
  <c r="B1059" i="1"/>
  <c r="B1058" i="1"/>
  <c r="B1057" i="1"/>
  <c r="B1056" i="1"/>
  <c r="B1055" i="1"/>
  <c r="B1054" i="1"/>
  <c r="B1053" i="1"/>
  <c r="B1052" i="1"/>
  <c r="B1051" i="1"/>
  <c r="B1050" i="1"/>
  <c r="B1049" i="1"/>
  <c r="B1048" i="1"/>
  <c r="B1047" i="1"/>
  <c r="B1046" i="1"/>
  <c r="B1045" i="1"/>
  <c r="B1044" i="1"/>
  <c r="B1043" i="1"/>
  <c r="B1042" i="1"/>
  <c r="B1041" i="1"/>
  <c r="B1040" i="1"/>
  <c r="B1039" i="1"/>
  <c r="B1038" i="1"/>
  <c r="B1037" i="1"/>
  <c r="B1036" i="1"/>
  <c r="B1035" i="1"/>
  <c r="B1034" i="1"/>
  <c r="B1033" i="1"/>
  <c r="B1032" i="1"/>
  <c r="B1031" i="1"/>
  <c r="B1030" i="1"/>
  <c r="B1029" i="1"/>
  <c r="B1028" i="1"/>
  <c r="B1027" i="1"/>
  <c r="B1026" i="1"/>
  <c r="B1025" i="1"/>
  <c r="B1024" i="1"/>
  <c r="B1023" i="1"/>
  <c r="B1022" i="1"/>
  <c r="B1021" i="1"/>
  <c r="B1020" i="1"/>
  <c r="B1019" i="1"/>
  <c r="B1018" i="1"/>
  <c r="B1017" i="1"/>
  <c r="B1016" i="1"/>
  <c r="B1015" i="1"/>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<sst xmlns="http://schemas.openxmlformats.org/spreadsheetml/2006/main" count="6367" uniqueCount="6246">
  <si>
    <t>id</t>
  </si>
  <si>
    <t>url</t>
  </si>
  <si>
    <t>stars</t>
  </si>
  <si>
    <t>name</t>
  </si>
  <si>
    <t>description</t>
  </si>
  <si>
    <t>forks</t>
  </si>
  <si>
    <t>created_at</t>
  </si>
  <si>
    <t>updated_at</t>
  </si>
  <si>
    <t>full_name</t>
  </si>
  <si>
    <t>awesome</t>
  </si>
  <si>
    <t>😎 Awesome lists about all kinds of interesting topics</t>
  </si>
  <si>
    <t>sindresorhus/awesome</t>
  </si>
  <si>
    <t>awesome-python</t>
  </si>
  <si>
    <t>A curated list of awesome Python frameworks, libraries, software and resources</t>
  </si>
  <si>
    <t>vinta/awesome-python</t>
  </si>
  <si>
    <t>moby</t>
  </si>
  <si>
    <t>Moby Project - a collaborative project for the container ecosystem to assemble container-based systems</t>
  </si>
  <si>
    <t>moby/moby</t>
  </si>
  <si>
    <t>kubernetes</t>
  </si>
  <si>
    <t>Production-Grade Container Scheduling and Management</t>
  </si>
  <si>
    <t>kubernetes/kubernetes</t>
  </si>
  <si>
    <t>awesome-go</t>
  </si>
  <si>
    <t>A curated list of awesome Go frameworks, libraries and software</t>
  </si>
  <si>
    <t>avelino/awesome-go</t>
  </si>
  <si>
    <t>build-web-application-with-golang</t>
  </si>
  <si>
    <t>A golang ebook intro how to build a web with golang</t>
  </si>
  <si>
    <t>astaxie/build-web-application-with-golang</t>
  </si>
  <si>
    <t>gin</t>
  </si>
  <si>
    <t>Gin is a HTTP web framework written in Go (Golang). It features a Martini-like API with much better performance -- up to 40 times faster. If you need smashing performance, get yourself some Gin.</t>
  </si>
  <si>
    <t>gin-gonic/gin</t>
  </si>
  <si>
    <t>etcd</t>
  </si>
  <si>
    <t>Distributed reliable key-value store for the most critical data of a distributed system</t>
  </si>
  <si>
    <t>etcd-io/etcd</t>
  </si>
  <si>
    <t>awesome-awesomeness</t>
  </si>
  <si>
    <t>A curated list of awesome awesomeness</t>
  </si>
  <si>
    <t>bayandin/awesome-awesomeness</t>
  </si>
  <si>
    <t>prometheus</t>
  </si>
  <si>
    <t>The Prometheus monitoring system and time series database.</t>
  </si>
  <si>
    <t>prometheus/prometheus</t>
  </si>
  <si>
    <t>traefik</t>
  </si>
  <si>
    <t>The Cloud Native Edge Router</t>
  </si>
  <si>
    <t>containous/traefik</t>
  </si>
  <si>
    <t>caddy</t>
  </si>
  <si>
    <t>Fast, cross-platform HTTP/2 web server with automatic HTTPS</t>
  </si>
  <si>
    <t>mholt/caddy</t>
  </si>
  <si>
    <t>fzf</t>
  </si>
  <si>
    <t>:cherry_blossom: A command-line fuzzy finder</t>
  </si>
  <si>
    <t>junegunn/fzf</t>
  </si>
  <si>
    <t>beego</t>
  </si>
  <si>
    <t>beego is an open-source, high-performance web framework for the Go programming language.</t>
  </si>
  <si>
    <t>astaxie/beego</t>
  </si>
  <si>
    <t>tidb</t>
  </si>
  <si>
    <t>TiDB is a distributed HTAP database compatible with the MySQL protocol</t>
  </si>
  <si>
    <t>pingcap/tidb</t>
  </si>
  <si>
    <t>drone</t>
  </si>
  <si>
    <t>Drone is a Container-Native, Continuous Delivery Platform</t>
  </si>
  <si>
    <t>drone/drone</t>
  </si>
  <si>
    <t>influxdb</t>
  </si>
  <si>
    <t>Scalable datastore for metrics, events, and real-time analytics</t>
  </si>
  <si>
    <t>influxdata/influxdb</t>
  </si>
  <si>
    <t>ngrok</t>
  </si>
  <si>
    <t>Introspected tunnels to localhost</t>
  </si>
  <si>
    <t>inconshreveable/ngrok</t>
  </si>
  <si>
    <t>cockroach</t>
  </si>
  <si>
    <t>CockroachDB - the open source, cloud-native SQL database.</t>
  </si>
  <si>
    <t>cockroachdb/cockroach</t>
  </si>
  <si>
    <t>hub</t>
  </si>
  <si>
    <t>A command-line tool that makes git easier to use with GitHub.</t>
  </si>
  <si>
    <t>github/hub</t>
  </si>
  <si>
    <t>minio</t>
  </si>
  <si>
    <t>MinIO is an open source object storage server compatible with Amazon S3 APIs</t>
  </si>
  <si>
    <t>minio/minio</t>
  </si>
  <si>
    <t>awesome-remote-job</t>
  </si>
  <si>
    <t>A curated list of awesome remote jobs and resources. Inspired by https://github.com/vinta/awesome-python</t>
  </si>
  <si>
    <t>lukasz-madon/awesome-remote-job</t>
  </si>
  <si>
    <t>echo</t>
  </si>
  <si>
    <t>High performance, minimalist Go web framework</t>
  </si>
  <si>
    <t>labstack/echo</t>
  </si>
  <si>
    <t>gitea</t>
  </si>
  <si>
    <t>Git with a cup of tea, painless self-hosted git service</t>
  </si>
  <si>
    <t>go-gitea/gitea</t>
  </si>
  <si>
    <t>kit</t>
  </si>
  <si>
    <t>A standard library for microservices.</t>
  </si>
  <si>
    <t>go-kit/kit</t>
  </si>
  <si>
    <t>gorm</t>
  </si>
  <si>
    <t>The fantastic ORM library for Golang, aims to be developer friendly</t>
  </si>
  <si>
    <t>jinzhu/gorm</t>
  </si>
  <si>
    <t>cayley</t>
  </si>
  <si>
    <t>An open-source graph database</t>
  </si>
  <si>
    <t>cayleygraph/cayley</t>
  </si>
  <si>
    <t>dep</t>
  </si>
  <si>
    <t>Go dependency management tool</t>
  </si>
  <si>
    <t>golang/dep</t>
  </si>
  <si>
    <t>cobra</t>
  </si>
  <si>
    <t>A Commander for modern Go CLI interactions</t>
  </si>
  <si>
    <t>spf13/cobra</t>
  </si>
  <si>
    <t>vegeta</t>
  </si>
  <si>
    <t>HTTP load testing tool and library. It's over 9000!</t>
  </si>
  <si>
    <t>tsenart/vegeta</t>
  </si>
  <si>
    <t>delve</t>
  </si>
  <si>
    <t>Delve is a debugger for the Go programming language.</t>
  </si>
  <si>
    <t>go-delve/delve</t>
  </si>
  <si>
    <t>revel</t>
  </si>
  <si>
    <t>A high productivity, full-stack web framework for the Go language.</t>
  </si>
  <si>
    <t>revel/revel</t>
  </si>
  <si>
    <t>goreplay</t>
  </si>
  <si>
    <t>buger/goreplay</t>
  </si>
  <si>
    <t>logrus</t>
  </si>
  <si>
    <t>Structured, pluggable logging for Go.</t>
  </si>
  <si>
    <t>sirupsen/logrus</t>
  </si>
  <si>
    <t>cli</t>
  </si>
  <si>
    <t>A simple, fast, and fun package for building command line apps in Go</t>
  </si>
  <si>
    <t>urfave/cli</t>
  </si>
  <si>
    <t>vim-go</t>
  </si>
  <si>
    <t>Go development plugin for Vim</t>
  </si>
  <si>
    <t>fatih/vim-go</t>
  </si>
  <si>
    <t>kcptun</t>
  </si>
  <si>
    <t>A Stable &amp; Secure Tunnel Based On KCP with N:M Multiplexing</t>
  </si>
  <si>
    <t>xtaci/kcptun</t>
  </si>
  <si>
    <t>bolt</t>
  </si>
  <si>
    <t>An embedded key/value database for Go.</t>
  </si>
  <si>
    <t>boltdb/bolt</t>
  </si>
  <si>
    <t>dgraph</t>
  </si>
  <si>
    <t>Fast, Distributed Graph DB</t>
  </si>
  <si>
    <t>dgraph-io/dgraph</t>
  </si>
  <si>
    <t>httprouter</t>
  </si>
  <si>
    <t>A high performance HTTP request router that scales well</t>
  </si>
  <si>
    <t>julienschmidt/httprouter</t>
  </si>
  <si>
    <t>packer</t>
  </si>
  <si>
    <t>Packer is a tool for creating identical machine images for multiple platforms from a single source configuration.</t>
  </si>
  <si>
    <t>hashicorp/packer</t>
  </si>
  <si>
    <t>mux</t>
  </si>
  <si>
    <t>A powerful URL router and dispatcher for golang.</t>
  </si>
  <si>
    <t>gorilla/mux</t>
  </si>
  <si>
    <t>rkt</t>
  </si>
  <si>
    <t>rkt is a pod-native container engine for Linux. It is composable, secure, and built on standards.</t>
  </si>
  <si>
    <t>rkt/rkt</t>
  </si>
  <si>
    <t>fasthttp</t>
  </si>
  <si>
    <t>Fast HTTP package for Go. Tuned for high performance. Zero memory allocations in hot paths. Up to 10x faster than net/http</t>
  </si>
  <si>
    <t>valyala/fasthttp</t>
  </si>
  <si>
    <t>termui</t>
  </si>
  <si>
    <t>Golang terminal dashboard</t>
  </si>
  <si>
    <t>gizak/termui</t>
  </si>
  <si>
    <t>ctop</t>
  </si>
  <si>
    <t>Top-like interface for container metrics</t>
  </si>
  <si>
    <t>bcicen/ctop</t>
  </si>
  <si>
    <t>viper</t>
  </si>
  <si>
    <t>Go configuration with fangs</t>
  </si>
  <si>
    <t>spf13/viper</t>
  </si>
  <si>
    <t>gopherjs</t>
  </si>
  <si>
    <t>A compiler from Go to JavaScript for running Go code in a browser</t>
  </si>
  <si>
    <t>gopherjs/gopherjs</t>
  </si>
  <si>
    <t>grpc-go</t>
  </si>
  <si>
    <t>The Go language implementation of gRPC. HTTP/2 based RPC</t>
  </si>
  <si>
    <t>grpc/grpc-go</t>
  </si>
  <si>
    <t>wuzz</t>
  </si>
  <si>
    <t>Interactive cli tool for HTTP inspection</t>
  </si>
  <si>
    <t>asciimoo/wuzz</t>
  </si>
  <si>
    <t>vitess</t>
  </si>
  <si>
    <t>Vitess is a database clustering system for horizontal scaling of MySQL.</t>
  </si>
  <si>
    <t>vitessio/vitess</t>
  </si>
  <si>
    <t>jaeger</t>
  </si>
  <si>
    <t>CNCF Jaeger, a Distributed Tracing System</t>
  </si>
  <si>
    <t>jaegertracing/jaeger</t>
  </si>
  <si>
    <t>seaweedfs</t>
  </si>
  <si>
    <t>SeaweedFS is a simple and highly scalable distributed file system. There are two objectives:  to store billions of files! to serve the files fast! SeaweedFS implements an object store with O(1) disk seek and an optional Filer with POSIX interface, supporting S3 API, FUSE mount, Hadoop compatible.</t>
  </si>
  <si>
    <t>chrislusf/seaweedfs</t>
  </si>
  <si>
    <t>glide</t>
  </si>
  <si>
    <t>Package Management for Golang</t>
  </si>
  <si>
    <t>Masterminds/glide</t>
  </si>
  <si>
    <t>colly</t>
  </si>
  <si>
    <t>Elegant Scraper and Crawler Framework for Golang</t>
  </si>
  <si>
    <t>gocolly/colly</t>
  </si>
  <si>
    <t>mysql</t>
  </si>
  <si>
    <t>Go MySQL Driver is a MySQL driver for Go's (golang) database/sql package</t>
  </si>
  <si>
    <t>go-sql-driver/mysql</t>
  </si>
  <si>
    <t>groupcache</t>
  </si>
  <si>
    <t>groupcache is a caching and cache-filling library, intended as a replacement for memcached in many cases.</t>
  </si>
  <si>
    <t>golang/groupcache</t>
  </si>
  <si>
    <t>testify</t>
  </si>
  <si>
    <t>A toolkit with common assertions and mocks that plays nicely with the standard library</t>
  </si>
  <si>
    <t>stretchr/testify</t>
  </si>
  <si>
    <t>goquery</t>
  </si>
  <si>
    <t>A little like that j-thing, only in Go.</t>
  </si>
  <si>
    <t>PuerkitoBio/goquery</t>
  </si>
  <si>
    <t>project-layout</t>
  </si>
  <si>
    <t>Standard Go Project Layout</t>
  </si>
  <si>
    <t>golang-standards/project-layout</t>
  </si>
  <si>
    <t>ui</t>
  </si>
  <si>
    <t>Platform-native GUI library for Go.</t>
  </si>
  <si>
    <t>andlabs/ui</t>
  </si>
  <si>
    <t>restic</t>
  </si>
  <si>
    <t>Fast, secure, efficient backup program</t>
  </si>
  <si>
    <t>restic/restic</t>
  </si>
  <si>
    <t>zap</t>
  </si>
  <si>
    <t>Blazing fast, structured, leveled logging in Go.</t>
  </si>
  <si>
    <t>uber-go/zap</t>
  </si>
  <si>
    <t>golearn</t>
  </si>
  <si>
    <t>Machine Learning for Go</t>
  </si>
  <si>
    <t>sjwhitworth/golearn</t>
  </si>
  <si>
    <t>GoBooks</t>
  </si>
  <si>
    <t>List of Golang books</t>
  </si>
  <si>
    <t>dariubs/GoBooks</t>
  </si>
  <si>
    <t>negroni</t>
  </si>
  <si>
    <t>Idiomatic HTTP Middleware for Golang</t>
  </si>
  <si>
    <t>urfave/negroni</t>
  </si>
  <si>
    <t>sqlx</t>
  </si>
  <si>
    <t>general purpose extensions to golang's database/sql</t>
  </si>
  <si>
    <t>jmoiron/sqlx</t>
  </si>
  <si>
    <t>tile38</t>
  </si>
  <si>
    <t>Tile38 is a geospatial database and realtime geofencing server. 🌐</t>
  </si>
  <si>
    <t>tidwall/tile38</t>
  </si>
  <si>
    <t>confd</t>
  </si>
  <si>
    <t>Manage local application configuration files using templates and data from etcd or consul</t>
  </si>
  <si>
    <t>kelseyhightower/confd</t>
  </si>
  <si>
    <t>comcast</t>
  </si>
  <si>
    <t>Simulating shitty network connections so you can build better systems.</t>
  </si>
  <si>
    <t>tylertreat/comcast</t>
  </si>
  <si>
    <t>micro</t>
  </si>
  <si>
    <t>A microservice toolkit</t>
  </si>
  <si>
    <t>micro/micro</t>
  </si>
  <si>
    <t>pgweb</t>
  </si>
  <si>
    <t>Cross-platform client for PostgreSQL databases</t>
  </si>
  <si>
    <t>sosedoff/pgweb</t>
  </si>
  <si>
    <t>redigo</t>
  </si>
  <si>
    <t>Go client for Redis</t>
  </si>
  <si>
    <t>gomodule/redigo</t>
  </si>
  <si>
    <t>godep</t>
  </si>
  <si>
    <t>dependency tool for go</t>
  </si>
  <si>
    <t>tools/godep</t>
  </si>
  <si>
    <t>badger</t>
  </si>
  <si>
    <t>Fast key-value DB in Go.</t>
  </si>
  <si>
    <t>dgraph-io/badger</t>
  </si>
  <si>
    <t>bleve</t>
  </si>
  <si>
    <t>A modern text indexing library for go</t>
  </si>
  <si>
    <t>blevesearch/bleve</t>
  </si>
  <si>
    <t>gods</t>
  </si>
  <si>
    <t>GoDS (Go Data Structures). Containers (Sets, Lists, Stacks, Maps, Trees), Sets (HashSet, TreeSet, LinkedHashSet), Lists (ArrayList, SinglyLinkedList, DoublyLinkedList), Stacks (LinkedListStack, ArrayStack), Maps (HashMap, TreeMap, HashBidiMap, TreeBidiMap, LinkedHashMap), Trees (RedBlackTree, AVLTree, BTree, BinaryHeap), Comparators, Iterators, Enumerables, Sort, JSON</t>
  </si>
  <si>
    <t>emirpasic/gods</t>
  </si>
  <si>
    <t>redis</t>
  </si>
  <si>
    <t>Type-safe Redis client for Golang</t>
  </si>
  <si>
    <t>go-redis/redis</t>
  </si>
  <si>
    <t>gnatsd</t>
  </si>
  <si>
    <t>High-Performance server for NATS, the cloud native messaging system.</t>
  </si>
  <si>
    <t>nats-io/gnatsd</t>
  </si>
  <si>
    <t>hey</t>
  </si>
  <si>
    <t>HTTP load generator, ApacheBench (ab) replacement, formerly known as rakyll/boom</t>
  </si>
  <si>
    <t>rakyll/hey</t>
  </si>
  <si>
    <t>qt</t>
  </si>
  <si>
    <t>Qt binding for Go (Golang) with support for Windows / macOS / Linux / Android / iOS / Sailfish OS / Raspberry Pi / AsteroidOS / Ubuntu Touch / JavaScript / WebAssembly</t>
  </si>
  <si>
    <t>therecipe/qt</t>
  </si>
  <si>
    <t>chi</t>
  </si>
  <si>
    <t>lightweight, idiomatic and composable router for building Go HTTP services</t>
  </si>
  <si>
    <t>go-chi/chi</t>
  </si>
  <si>
    <t>jwt-go</t>
  </si>
  <si>
    <t>Golang implementation of JSON Web Tokens (JWT)</t>
  </si>
  <si>
    <t>dgrijalva/jwt-go</t>
  </si>
  <si>
    <t>peco</t>
  </si>
  <si>
    <t>Simplistic interactive filtering tool</t>
  </si>
  <si>
    <t>peco/peco</t>
  </si>
  <si>
    <t>liteide</t>
  </si>
  <si>
    <t>LiteIDE is a simple, open source, cross-platform Go IDE.</t>
  </si>
  <si>
    <t>visualfc/liteide</t>
  </si>
  <si>
    <t>fyne</t>
  </si>
  <si>
    <t>Cross platform GUI in Go based on Material Design</t>
  </si>
  <si>
    <t>fyne-io/fyne</t>
  </si>
  <si>
    <t>go-datastructures</t>
  </si>
  <si>
    <t>Workiva/go-datastructures</t>
  </si>
  <si>
    <t>pq</t>
  </si>
  <si>
    <t>Pure Go Postgres driver for database/sql</t>
  </si>
  <si>
    <t>lib/pq</t>
  </si>
  <si>
    <t>drive</t>
  </si>
  <si>
    <t>Google Drive client for the commandline</t>
  </si>
  <si>
    <t>odeke-em/drive</t>
  </si>
  <si>
    <t>go</t>
  </si>
  <si>
    <t>A high-performance 100% compatible drop-in replacement of "encoding/json"</t>
  </si>
  <si>
    <t>json-iterator/go</t>
  </si>
  <si>
    <t>MailHog</t>
  </si>
  <si>
    <t>Web and API based SMTP testing</t>
  </si>
  <si>
    <t>mailhog/MailHog</t>
  </si>
  <si>
    <t>vscode-go</t>
  </si>
  <si>
    <t>An extension for VS Code which provides support for the Go language.</t>
  </si>
  <si>
    <t>Microsoft/vscode-go</t>
  </si>
  <si>
    <t>graphql</t>
  </si>
  <si>
    <t>An implementation of GraphQL for Go / Golang</t>
  </si>
  <si>
    <t>graphql-go/graphql</t>
  </si>
  <si>
    <t>aws-sdk-go</t>
  </si>
  <si>
    <t>AWS SDK for the Go programming language.</t>
  </si>
  <si>
    <t>aws/aws-sdk-go</t>
  </si>
  <si>
    <t>xorm</t>
  </si>
  <si>
    <t>Simple and Powerful ORM for Go, support mysql,postgres,tidb,sqlite3,mssql,oracle</t>
  </si>
  <si>
    <t>go-xorm/xorm</t>
  </si>
  <si>
    <t>gocode</t>
  </si>
  <si>
    <t>An autocompletion daemon for the Go programming language</t>
  </si>
  <si>
    <t>nsf/gocode</t>
  </si>
  <si>
    <t>usql</t>
  </si>
  <si>
    <t>Universal command-line interface for SQL databases</t>
  </si>
  <si>
    <t>xo/usql</t>
  </si>
  <si>
    <t>go-lang-idea-plugin</t>
  </si>
  <si>
    <t>Google Go language IDE built using the IntelliJ Platform</t>
  </si>
  <si>
    <t>go-lang-plugin-org/go-lang-idea-plugin</t>
  </si>
  <si>
    <t>otto</t>
  </si>
  <si>
    <t>A JavaScript interpreter in Go (golang)</t>
  </si>
  <si>
    <t>robertkrimen/otto</t>
  </si>
  <si>
    <t>protobuf</t>
  </si>
  <si>
    <t>Go support for Google's protocol buffers</t>
  </si>
  <si>
    <t>golang/protobuf</t>
  </si>
  <si>
    <t>go-github</t>
  </si>
  <si>
    <t>Go library for accessing the GitHub API</t>
  </si>
  <si>
    <t>google/go-github</t>
  </si>
  <si>
    <t>govendor</t>
  </si>
  <si>
    <t>Go vendor tool that works with the standard vendor file.</t>
  </si>
  <si>
    <t>kardianos/govendor</t>
  </si>
  <si>
    <t>riot</t>
  </si>
  <si>
    <t>Go Open Source, Distributed, Simple and efficient Search Engine</t>
  </si>
  <si>
    <t>go-ego/riot</t>
  </si>
  <si>
    <t>errors</t>
  </si>
  <si>
    <t>Simple error handling primitives</t>
  </si>
  <si>
    <t>pkg/errors</t>
  </si>
  <si>
    <t>rqlite</t>
  </si>
  <si>
    <t>The lightweight, distributed relational database built on SQLite.</t>
  </si>
  <si>
    <t>rqlite/rqlite</t>
  </si>
  <si>
    <t>kingshard</t>
  </si>
  <si>
    <t>A high-performance MySQL proxy</t>
  </si>
  <si>
    <t>flike/kingshard</t>
  </si>
  <si>
    <t>gjson</t>
  </si>
  <si>
    <t>Get JSON values quickly  - JSON Parser for Go</t>
  </si>
  <si>
    <t>tidwall/gjson</t>
  </si>
  <si>
    <t>gvm</t>
  </si>
  <si>
    <t>Go Version Manager</t>
  </si>
  <si>
    <t>moovweb/gvm</t>
  </si>
  <si>
    <t>robotgo</t>
  </si>
  <si>
    <t>RobotGo, Go Native cross-platform GUI automation</t>
  </si>
  <si>
    <t>go-vgo/robotgo</t>
  </si>
  <si>
    <t>webview</t>
  </si>
  <si>
    <t>Tiny cross-platform webview library for C/C++/Golang. Uses WebKit (Gtk/Cocoa) and MSHTML (Windows)</t>
  </si>
  <si>
    <t>zserge/webview</t>
  </si>
  <si>
    <t>casbin</t>
  </si>
  <si>
    <t>An authorization library that supports access control models like ACL, RBAC, ABAC in Golang</t>
  </si>
  <si>
    <t>casbin/casbin</t>
  </si>
  <si>
    <t>sarama</t>
  </si>
  <si>
    <t>Sarama is a Go library for Apache Kafka 0.8, and up.</t>
  </si>
  <si>
    <t>Shopify/sarama</t>
  </si>
  <si>
    <t>gocui</t>
  </si>
  <si>
    <t>Minimalist Go package aimed at creating Console User Interfaces.</t>
  </si>
  <si>
    <t>jroimartin/gocui</t>
  </si>
  <si>
    <t>nes</t>
  </si>
  <si>
    <t>NES emulator written in Go.</t>
  </si>
  <si>
    <t>fogleman/nes</t>
  </si>
  <si>
    <t>goreleaser</t>
  </si>
  <si>
    <t>Deliver Go binaries as fast and easily as possible</t>
  </si>
  <si>
    <t>goreleaser/goreleaser</t>
  </si>
  <si>
    <t>go-lang-cheat-sheet</t>
  </si>
  <si>
    <t>An overview of Go syntax and features.</t>
  </si>
  <si>
    <t>a8m/go-lang-cheat-sheet</t>
  </si>
  <si>
    <t>go-git</t>
  </si>
  <si>
    <t>A highly extensible Git implementation in pure Go.</t>
  </si>
  <si>
    <t>src-d/go-git</t>
  </si>
  <si>
    <t>webhook</t>
  </si>
  <si>
    <t>webhook is a lightweight incoming webhook server to run shell commands</t>
  </si>
  <si>
    <t>adnanh/webhook</t>
  </si>
  <si>
    <t>elastic</t>
  </si>
  <si>
    <t>Elasticsearch client for Go.</t>
  </si>
  <si>
    <t>olivere/elastic</t>
  </si>
  <si>
    <t>excelize</t>
  </si>
  <si>
    <t>Golang library for reading and writing Microsoft Excel™ (XLSX) files.</t>
  </si>
  <si>
    <t>360EntSecGroup-Skylar/excelize</t>
  </si>
  <si>
    <t>godropbox</t>
  </si>
  <si>
    <t>Common libraries for writing Go services/applications.</t>
  </si>
  <si>
    <t>dropbox/godropbox</t>
  </si>
  <si>
    <t>blackfriday</t>
  </si>
  <si>
    <t>Blackfriday: a markdown processor for Go</t>
  </si>
  <si>
    <t>russross/blackfriday</t>
  </si>
  <si>
    <t>toxiproxy</t>
  </si>
  <si>
    <t>:alarm_clock: :fire: A TCP proxy to simulate network and system conditions for chaos and resiliency testing</t>
  </si>
  <si>
    <t>Shopify/toxiproxy</t>
  </si>
  <si>
    <t>gaia</t>
  </si>
  <si>
    <t>Build powerful pipelines in any programming language.</t>
  </si>
  <si>
    <t>gaia-pipeline/gaia</t>
  </si>
  <si>
    <t>gopsutil</t>
  </si>
  <si>
    <t>psutil for golang</t>
  </si>
  <si>
    <t>shirou/gopsutil</t>
  </si>
  <si>
    <t>dns</t>
  </si>
  <si>
    <t>DNS library in Go</t>
  </si>
  <si>
    <t>miekg/dns</t>
  </si>
  <si>
    <t>go-torch</t>
  </si>
  <si>
    <t>Stochastic flame graph profiler for Go programs</t>
  </si>
  <si>
    <t>uber-archive/go-torch</t>
  </si>
  <si>
    <t>gometalinter</t>
  </si>
  <si>
    <t>DEPRECATED: Use https://github.com/golangci/golangci-lint</t>
  </si>
  <si>
    <t>alecthomas/gometalinter</t>
  </si>
  <si>
    <t>go-swagger</t>
  </si>
  <si>
    <t>Swagger 2.0 implementation for go</t>
  </si>
  <si>
    <t>go-swagger/go-swagger</t>
  </si>
  <si>
    <t>centrifugo</t>
  </si>
  <si>
    <t>Language-agnostic real-time messaging server (Websocket and SockJS)</t>
  </si>
  <si>
    <t>centrifugal/centrifugo</t>
  </si>
  <si>
    <t>learn-go-with-tests</t>
  </si>
  <si>
    <t>Learn Go with test-driven development</t>
  </si>
  <si>
    <t>quii/learn-go-with-tests</t>
  </si>
  <si>
    <t>gorush</t>
  </si>
  <si>
    <t>A push notification server written in Go (Golang).</t>
  </si>
  <si>
    <t>appleboy/gorush</t>
  </si>
  <si>
    <t>OctoLinker</t>
  </si>
  <si>
    <t>OctoLinker – Available on Chrome, Firefox and Opera</t>
  </si>
  <si>
    <t>OctoLinker/OctoLinker</t>
  </si>
  <si>
    <t>rpcx</t>
  </si>
  <si>
    <t>Faster multil-language  bidirectional RPC framework in Go, like alibaba Dubbo, but with more features, Scale easily. Try it. Test it. If you feel it's better, use it!</t>
  </si>
  <si>
    <t>smallnest/rpcx</t>
  </si>
  <si>
    <t>walk</t>
  </si>
  <si>
    <t>A Windows GUI toolkit for the Go Programming Language</t>
  </si>
  <si>
    <t>lxn/walk</t>
  </si>
  <si>
    <t>termbox-go</t>
  </si>
  <si>
    <t>Pure Go termbox implementation</t>
  </si>
  <si>
    <t>nsf/termbox-go</t>
  </si>
  <si>
    <t>goa</t>
  </si>
  <si>
    <t>Design-based APIs and microservices in Go</t>
  </si>
  <si>
    <t>goadesign/goa</t>
  </si>
  <si>
    <t>httplab</t>
  </si>
  <si>
    <t>The interactive web server</t>
  </si>
  <si>
    <t>gchaincl/httplab</t>
  </si>
  <si>
    <t>govalidator</t>
  </si>
  <si>
    <t>[Go] Package of validators and sanitizers for strings, numerics, slices and structs</t>
  </si>
  <si>
    <t>asaskevich/govalidator</t>
  </si>
  <si>
    <t>go-json-rest</t>
  </si>
  <si>
    <t>A quick and easy way to setup a RESTful JSON API</t>
  </si>
  <si>
    <t>ant0ine/go-json-rest</t>
  </si>
  <si>
    <t>lego</t>
  </si>
  <si>
    <t>Let's Encrypt client and ACME library written in Go</t>
  </si>
  <si>
    <t>go-acme/lego</t>
  </si>
  <si>
    <t>gox</t>
  </si>
  <si>
    <t>A dead simple, no frills Go cross compile tool</t>
  </si>
  <si>
    <t>mitchellh/gox</t>
  </si>
  <si>
    <t>go-sqlite3</t>
  </si>
  <si>
    <t>sqlite3 driver for go using database/sql</t>
  </si>
  <si>
    <t>mattn/go-sqlite3</t>
  </si>
  <si>
    <t>GoSublime</t>
  </si>
  <si>
    <t>A Golang plugin collection for SublimeText 3, providing code completion and other IDE-like features.</t>
  </si>
  <si>
    <t>DisposaBoy/GoSublime</t>
  </si>
  <si>
    <t>xlsx</t>
  </si>
  <si>
    <t>Google Go (golang) library for reading and writing XLSX files.  You should probably also checkout: https://github.com/360EntSecGroup-Skylar/excelize</t>
  </si>
  <si>
    <t>tealeg/xlsx</t>
  </si>
  <si>
    <t>machinery</t>
  </si>
  <si>
    <t>Machinery is an asynchronous task queue/job queue based on distributed message passing.</t>
  </si>
  <si>
    <t>RichardKnop/machinery</t>
  </si>
  <si>
    <t>go-spew</t>
  </si>
  <si>
    <t>Implements a deep pretty printer for Go data structures to aid in debugging</t>
  </si>
  <si>
    <t>davecgh/go-spew</t>
  </si>
  <si>
    <t>chromedp</t>
  </si>
  <si>
    <t>A faster, simpler way to drive browsers supporting the Chrome DevTools Protocol.</t>
  </si>
  <si>
    <t>chromedp/chromedp</t>
  </si>
  <si>
    <t>gorp</t>
  </si>
  <si>
    <t>Go Relational Persistence - an ORM-ish library for Go</t>
  </si>
  <si>
    <t>go-gorp/gorp</t>
  </si>
  <si>
    <t>validator</t>
  </si>
  <si>
    <t>:100:Go Struct and Field validation, including Cross Field, Cross Struct, Map, Slice and Array diving</t>
  </si>
  <si>
    <t>go-playground/validator</t>
  </si>
  <si>
    <t>lint</t>
  </si>
  <si>
    <t>[mirror] This is a linter for Go source code.</t>
  </si>
  <si>
    <t>golang/lint</t>
  </si>
  <si>
    <t>goleveldb</t>
  </si>
  <si>
    <t>LevelDB key/value database in Go.</t>
  </si>
  <si>
    <t>syndtr/goleveldb</t>
  </si>
  <si>
    <t>realize</t>
  </si>
  <si>
    <t>Realize is the #1 Golang Task Runner which enhance your workflow by automating the most common tasks and using the best performing Golang live reloading.</t>
  </si>
  <si>
    <t>oxequa/realize</t>
  </si>
  <si>
    <t>ledisdb</t>
  </si>
  <si>
    <t>a high performance NoSQL powered by Go</t>
  </si>
  <si>
    <t>siddontang/ledisdb</t>
  </si>
  <si>
    <t>go.uuid</t>
  </si>
  <si>
    <t>UUID package for Go</t>
  </si>
  <si>
    <t>satori/go.uuid</t>
  </si>
  <si>
    <t>color</t>
  </si>
  <si>
    <t>Color package for Go (golang)</t>
  </si>
  <si>
    <t>fatih/color</t>
  </si>
  <si>
    <t>tendermint</t>
  </si>
  <si>
    <t>⟁ Tendermint Core (BFT Consensus) in Go</t>
  </si>
  <si>
    <t>tendermint/tendermint</t>
  </si>
  <si>
    <t>roadrunner</t>
  </si>
  <si>
    <t>High-performance PHP application server, load-balancer and process manager written in Golang</t>
  </si>
  <si>
    <t>spiral/roadrunner</t>
  </si>
  <si>
    <t>app</t>
  </si>
  <si>
    <t>A WebAssembly framework to build GUI with Go, HTML and CSS.</t>
  </si>
  <si>
    <t>maxence-charriere/app</t>
  </si>
  <si>
    <t>gofpdf</t>
  </si>
  <si>
    <t>A PDF document generator with high level support for text, drawing and images</t>
  </si>
  <si>
    <t>jung-kurt/gofpdf</t>
  </si>
  <si>
    <t>leaf</t>
  </si>
  <si>
    <t>A game server framework in Go (golang)</t>
  </si>
  <si>
    <t>name5566/leaf</t>
  </si>
  <si>
    <t>bosun</t>
  </si>
  <si>
    <t>Time Series Alerting Framework</t>
  </si>
  <si>
    <t>bosun-monitor/bosun</t>
  </si>
  <si>
    <t>gopher-lua</t>
  </si>
  <si>
    <t>GopherLua: VM and compiler for Lua in Go</t>
  </si>
  <si>
    <t>yuin/gopher-lua</t>
  </si>
  <si>
    <t>devd</t>
  </si>
  <si>
    <t>A local webserver for developers</t>
  </si>
  <si>
    <t>cortesi/devd</t>
  </si>
  <si>
    <t>orchestrator</t>
  </si>
  <si>
    <t>MySQL replication topology management and HA</t>
  </si>
  <si>
    <t>github/orchestrator</t>
  </si>
  <si>
    <t>gizmo</t>
  </si>
  <si>
    <t>A Microservice Toolkit from The New York Times</t>
  </si>
  <si>
    <t>nytimes/gizmo</t>
  </si>
  <si>
    <t>macaron</t>
  </si>
  <si>
    <t>Package macaron is a high productive and modular web framework in Go.</t>
  </si>
  <si>
    <t>go-macaron/macaron</t>
  </si>
  <si>
    <t>go-socket.io</t>
  </si>
  <si>
    <t>socket.io library for golang, a realtime application framework.</t>
  </si>
  <si>
    <t>googollee/go-socket.io</t>
  </si>
  <si>
    <t>torrent</t>
  </si>
  <si>
    <t>Full-featured BitTorrent-client package and utilities</t>
  </si>
  <si>
    <t>anacrolix/torrent</t>
  </si>
  <si>
    <t>go-fuzz</t>
  </si>
  <si>
    <t>Randomized testing for Go</t>
  </si>
  <si>
    <t>dvyukov/go-fuzz</t>
  </si>
  <si>
    <t>gonum</t>
  </si>
  <si>
    <t>Gonum is a set of numeric libraries for the Go programming language. It contains libraries for matrices, statistics, optimization, and more</t>
  </si>
  <si>
    <t>gonum/gonum</t>
  </si>
  <si>
    <t>gopacket</t>
  </si>
  <si>
    <t>Provides packet processing capabilities for Go</t>
  </si>
  <si>
    <t>google/gopacket</t>
  </si>
  <si>
    <t>raft</t>
  </si>
  <si>
    <t>Golang implementation of the Raft consensus protocol</t>
  </si>
  <si>
    <t>hashicorp/raft</t>
  </si>
  <si>
    <t>quic-go</t>
  </si>
  <si>
    <t>A QUIC implementation in pure go</t>
  </si>
  <si>
    <t>lucas-clemente/quic-go</t>
  </si>
  <si>
    <t>pg</t>
  </si>
  <si>
    <t>Golang ORM with focus on PostgreSQL features and performance</t>
  </si>
  <si>
    <t>go-pg/pg</t>
  </si>
  <si>
    <t>Protocol Buffers for Go with Gadgets</t>
  </si>
  <si>
    <t>gogo/protobuf</t>
  </si>
  <si>
    <t>duplicacy</t>
  </si>
  <si>
    <t>A new generation cloud backup tool</t>
  </si>
  <si>
    <t>gilbertchen/duplicacy</t>
  </si>
  <si>
    <t>go-cache</t>
  </si>
  <si>
    <t>An in-memory key:value store/cache (similar to Memcached) library for Go, suitable for single-machine applications.</t>
  </si>
  <si>
    <t>patrickmn/go-cache</t>
  </si>
  <si>
    <t>toml</t>
  </si>
  <si>
    <t>TOML parser for Golang with reflection.</t>
  </si>
  <si>
    <t>BurntSushi/toml</t>
  </si>
  <si>
    <t>graphql-go</t>
  </si>
  <si>
    <t>GraphQL server with a focus on ease of use</t>
  </si>
  <si>
    <t>graph-gophers/graphql-go</t>
  </si>
  <si>
    <t>gorgonia</t>
  </si>
  <si>
    <t>Gorgonia is a library that helps facilitate machine learning in Go.</t>
  </si>
  <si>
    <t>gorgonia/gorgonia</t>
  </si>
  <si>
    <t>mongo-go-driver</t>
  </si>
  <si>
    <t>The Go driver for MongoDB</t>
  </si>
  <si>
    <t>mongodb/mongo-go-driver</t>
  </si>
  <si>
    <t>go-astilectron</t>
  </si>
  <si>
    <t>Build cross platform GUI apps with GO and HTML/JS/CSS (powered by Electron)</t>
  </si>
  <si>
    <t>asticode/go-astilectron</t>
  </si>
  <si>
    <t>fleet</t>
  </si>
  <si>
    <t>fleet ties together systemd and etcd into a distributed init system</t>
  </si>
  <si>
    <t>coreos/fleet</t>
  </si>
  <si>
    <t>imaginary</t>
  </si>
  <si>
    <t>Fast, simple, scalable HTTP microservice for high-level image processing with first-class Docker support</t>
  </si>
  <si>
    <t>h2non/imaginary</t>
  </si>
  <si>
    <t>ln</t>
  </si>
  <si>
    <t>3D line art engine.</t>
  </si>
  <si>
    <t>fogleman/ln</t>
  </si>
  <si>
    <t>glow</t>
  </si>
  <si>
    <t>Glow is an easy-to-use distributed computation system written in Go, similar to Hadoop Map Reduce, Spark, Flink, Storm, etc. I am also working on another similar pure Go system, https://github.com/chrislusf/gleam , which is more flexible and more performant.</t>
  </si>
  <si>
    <t>chrislusf/glow</t>
  </si>
  <si>
    <t>kingpin</t>
  </si>
  <si>
    <t>A Go (golang) command line and flag parser</t>
  </si>
  <si>
    <t>alecthomas/kingpin</t>
  </si>
  <si>
    <t>goreporter</t>
  </si>
  <si>
    <t>A Golang tool that does static analysis, unit testing, code review and generate code quality report.</t>
  </si>
  <si>
    <t>360EntSecGroup-Skylar/goreporter</t>
  </si>
  <si>
    <t>mock</t>
  </si>
  <si>
    <t>GoMock is a mocking framework for the Go programming language.</t>
  </si>
  <si>
    <t>golang/mock</t>
  </si>
  <si>
    <t>buntdb</t>
  </si>
  <si>
    <t>BuntDB is an embeddable, in-memory key/value database for Go with custom indexing and geospatial support</t>
  </si>
  <si>
    <t>tidwall/buntdb</t>
  </si>
  <si>
    <t>tiedot</t>
  </si>
  <si>
    <t>Your NoSQL database powered by Golang</t>
  </si>
  <si>
    <t>HouzuoGuo/tiedot</t>
  </si>
  <si>
    <t>pipe</t>
  </si>
  <si>
    <t>🎷 一款小而美的博客平台，专为程序员设计。https://hacpai.com/tag/pipe</t>
  </si>
  <si>
    <t>b3log/pipe</t>
  </si>
  <si>
    <t>go-metrics</t>
  </si>
  <si>
    <t>Go port of Coda Hale's Metrics library</t>
  </si>
  <si>
    <t>rcrowley/go-metrics</t>
  </si>
  <si>
    <t>imaging</t>
  </si>
  <si>
    <t>Imaging is a simple image processing package for Go</t>
  </si>
  <si>
    <t>disintegration/imaging</t>
  </si>
  <si>
    <t>migrate</t>
  </si>
  <si>
    <t>Database migrations. CLI and Golang library.</t>
  </si>
  <si>
    <t>mattes/migrate</t>
  </si>
  <si>
    <t>gopm</t>
  </si>
  <si>
    <t>Go Package Manager (gopm) is a package manager and build tool for Go.</t>
  </si>
  <si>
    <t>gpmgo/gopm</t>
  </si>
  <si>
    <t>go-nats</t>
  </si>
  <si>
    <t>Golang client for NATS, the cloud native messaging system.</t>
  </si>
  <si>
    <t>nats-io/go-nats</t>
  </si>
  <si>
    <t>envconfig</t>
  </si>
  <si>
    <t>Golang library for managing configuration data from environment variables</t>
  </si>
  <si>
    <t>kelseyhightower/envconfig</t>
  </si>
  <si>
    <t>pixel</t>
  </si>
  <si>
    <t>A hand-crafted 2D game library in Go</t>
  </si>
  <si>
    <t>faiface/pixel</t>
  </si>
  <si>
    <t>oauth2</t>
  </si>
  <si>
    <t>Go OAuth2</t>
  </si>
  <si>
    <t>golang/oauth2</t>
  </si>
  <si>
    <t>slack</t>
  </si>
  <si>
    <t>Slack API in Go</t>
  </si>
  <si>
    <t>nlopes/slack</t>
  </si>
  <si>
    <t>glog</t>
  </si>
  <si>
    <t>Leveled execution logs for Go</t>
  </si>
  <si>
    <t>golang/glog</t>
  </si>
  <si>
    <t>gorequest</t>
  </si>
  <si>
    <t>GoRequest -- Simplified HTTP client ( inspired by nodejs SuperAgent )</t>
  </si>
  <si>
    <t>parnurzeal/gorequest</t>
  </si>
  <si>
    <t>archiver</t>
  </si>
  <si>
    <t>Easily create and extract .zip, .tar, .tar.gz, .tar.bz2, .tar.xz, .tar.lz4, .tar.sz, and .rar (extract-only) files with Go</t>
  </si>
  <si>
    <t>mholt/archiver</t>
  </si>
  <si>
    <t>goworker</t>
  </si>
  <si>
    <t>goworker is a Go-based background worker that runs 10 to 100,000* times faster than Ruby-based workers.</t>
  </si>
  <si>
    <t>benmanns/goworker</t>
  </si>
  <si>
    <t>mapstructure</t>
  </si>
  <si>
    <t>Go library for decoding generic map values into native Go structures.</t>
  </si>
  <si>
    <t>mitchellh/mapstructure</t>
  </si>
  <si>
    <t>gocv</t>
  </si>
  <si>
    <t>Go package for computer vision using OpenCV 4 and beyond.</t>
  </si>
  <si>
    <t>hybridgroup/gocv</t>
  </si>
  <si>
    <t>go-prompt</t>
  </si>
  <si>
    <t>Building powerful interactive prompts in Go, inspired by python-prompt-toolkit.</t>
  </si>
  <si>
    <t>c-bata/go-prompt</t>
  </si>
  <si>
    <t>mylg</t>
  </si>
  <si>
    <t>Network Diagnostic Tool</t>
  </si>
  <si>
    <t>mehrdadrad/mylg</t>
  </si>
  <si>
    <t>go-mysql-elasticsearch</t>
  </si>
  <si>
    <t>Sync MySQL data into elasticsearch</t>
  </si>
  <si>
    <t>siddontang/go-mysql-elasticsearch</t>
  </si>
  <si>
    <t>utron</t>
  </si>
  <si>
    <t>A lightweight MVC framework for Go(Golang)</t>
  </si>
  <si>
    <t>gernest/utron</t>
  </si>
  <si>
    <t>goth</t>
  </si>
  <si>
    <t>Package goth provides a simple, clean, and idiomatic way to write authentication packages for Go web applications.</t>
  </si>
  <si>
    <t>markbates/goth</t>
  </si>
  <si>
    <t>squirrel</t>
  </si>
  <si>
    <t>Fluent SQL generation for golang</t>
  </si>
  <si>
    <t>Masterminds/squirrel</t>
  </si>
  <si>
    <t>resize</t>
  </si>
  <si>
    <t>Pure golang image resizing</t>
  </si>
  <si>
    <t>nfnt/resize</t>
  </si>
  <si>
    <t>now</t>
  </si>
  <si>
    <t>Now is a time toolkit for golang</t>
  </si>
  <si>
    <t>jinzhu/now</t>
  </si>
  <si>
    <t>sqlboiler</t>
  </si>
  <si>
    <t>Generate a Go ORM tailored to your database schema.</t>
  </si>
  <si>
    <t>volatiletech/sqlboiler</t>
  </si>
  <si>
    <t>afero</t>
  </si>
  <si>
    <t>A FileSystem Abstraction System for Go</t>
  </si>
  <si>
    <t>spf13/afero</t>
  </si>
  <si>
    <t>xo</t>
  </si>
  <si>
    <t>Command line tool to generate idiomatic Go code for SQL databases supporting PostgreSQL, MySQL, SQLite, Oracle, and Microsoft SQL Server</t>
  </si>
  <si>
    <t>xo/xo</t>
  </si>
  <si>
    <t>goboy</t>
  </si>
  <si>
    <t>Multi-platform Nintendo Game Boy Color emulator written in Go</t>
  </si>
  <si>
    <t>Humpheh/goboy</t>
  </si>
  <si>
    <t>kcp-go</t>
  </si>
  <si>
    <t>A Production-Grade Reliable-UDP Library for golang</t>
  </si>
  <si>
    <t>xtaci/kcp-go</t>
  </si>
  <si>
    <t>prest</t>
  </si>
  <si>
    <t>pREST is a way to serve a RESTful API from any databases written in Go</t>
  </si>
  <si>
    <t>prest/prest</t>
  </si>
  <si>
    <t>bigcache</t>
  </si>
  <si>
    <t>Efficient cache for gigabytes of data written in Go.</t>
  </si>
  <si>
    <t>allegro/bigcache</t>
  </si>
  <si>
    <t>golang-migrate/migrate</t>
  </si>
  <si>
    <t>apns2</t>
  </si>
  <si>
    <t>⚡ HTTP/2 Apple Push Notification Service (APNs) push provider for Go — Send push notifications to iOS, tvOS, Safari and OSX apps, using the APNs HTTP/2 protocol.</t>
  </si>
  <si>
    <t>sideshow/apns2</t>
  </si>
  <si>
    <t>prose</t>
  </si>
  <si>
    <t>:book: A Golang library for text processing, including tokenization, part-of-speech tagging, and named-entity extraction.</t>
  </si>
  <si>
    <t>jdkato/prose</t>
  </si>
  <si>
    <t>bild</t>
  </si>
  <si>
    <t>A collection of parallel image processing algorithms in pure Go</t>
  </si>
  <si>
    <t>anthonynsimon/bild</t>
  </si>
  <si>
    <t>gojson</t>
  </si>
  <si>
    <t>Automatically generate Go (golang) struct definitions from example JSON</t>
  </si>
  <si>
    <t>ChimeraCoder/gojson</t>
  </si>
  <si>
    <t>gotests</t>
  </si>
  <si>
    <t>Generate Go tests from your source code.</t>
  </si>
  <si>
    <t>cweill/gotests</t>
  </si>
  <si>
    <t>sup</t>
  </si>
  <si>
    <t>Super simple deployment tool - think of it like 'make' for a network of servers</t>
  </si>
  <si>
    <t>pressly/sup</t>
  </si>
  <si>
    <t>gleam</t>
  </si>
  <si>
    <t>Fast, efficient, and scalable distributed map/reduce system, DAG execution, in memory or on disk, written in pure Go, runs standalone or distributedly.</t>
  </si>
  <si>
    <t>chrislusf/gleam</t>
  </si>
  <si>
    <t>statik</t>
  </si>
  <si>
    <t>Embed files into a Go executable</t>
  </si>
  <si>
    <t>rakyll/statik</t>
  </si>
  <si>
    <t>zerolog</t>
  </si>
  <si>
    <t>Zero Allocation JSON Logger</t>
  </si>
  <si>
    <t>rs/zerolog</t>
  </si>
  <si>
    <t>qml</t>
  </si>
  <si>
    <t>QML support for the Go language</t>
  </si>
  <si>
    <t>go-qml/qml</t>
  </si>
  <si>
    <t>godotenv</t>
  </si>
  <si>
    <t>A Go port of Ruby's dotenv library (Loads environment variables from `.env`.)</t>
  </si>
  <si>
    <t>joho/godotenv</t>
  </si>
  <si>
    <t>panicparse</t>
  </si>
  <si>
    <t>Crash your app in style (Golang)</t>
  </si>
  <si>
    <t>maruel/panicparse</t>
  </si>
  <si>
    <t>authboss</t>
  </si>
  <si>
    <t>The boss of http auth.</t>
  </si>
  <si>
    <t>volatiletech/authboss</t>
  </si>
  <si>
    <t>google-api-go-client</t>
  </si>
  <si>
    <t>Auto-generated Google APIs for Go.</t>
  </si>
  <si>
    <t>googleapis/google-api-go-client</t>
  </si>
  <si>
    <t>packr</t>
  </si>
  <si>
    <t>The simple and easy way to embed static files into Go binaries.</t>
  </si>
  <si>
    <t>gobuffalo/packr</t>
  </si>
  <si>
    <t>sh</t>
  </si>
  <si>
    <t>A shell parser, formatter, and interpreter (POSIX/Bash/mksh)</t>
  </si>
  <si>
    <t>mvdan/sh</t>
  </si>
  <si>
    <t>gopush-cluster</t>
  </si>
  <si>
    <t>Golang push server cluster</t>
  </si>
  <si>
    <t>Terry-Mao/gopush-cluster</t>
  </si>
  <si>
    <t>snap</t>
  </si>
  <si>
    <t>The open telemetry framework</t>
  </si>
  <si>
    <t>intelsdi-x/snap</t>
  </si>
  <si>
    <t>benthos</t>
  </si>
  <si>
    <t>A stream processor for dull stuff written in Go</t>
  </si>
  <si>
    <t>Jeffail/benthos</t>
  </si>
  <si>
    <t>go-callvis</t>
  </si>
  <si>
    <t>Visualize call graph of a Go program using dot format.</t>
  </si>
  <si>
    <t>TrueFurby/go-callvis</t>
  </si>
  <si>
    <t>go-humanize</t>
  </si>
  <si>
    <t>Go Humans! (formatters for units to human friendly sizes)</t>
  </si>
  <si>
    <t>dustin/go-humanize</t>
  </si>
  <si>
    <t>task</t>
  </si>
  <si>
    <t>A task runner / simpler Make alternative written in Go</t>
  </si>
  <si>
    <t>go-task/task</t>
  </si>
  <si>
    <t>gg</t>
  </si>
  <si>
    <t>Go Graphics - 2D rendering in Go with a simple API.</t>
  </si>
  <si>
    <t>fogleman/gg</t>
  </si>
  <si>
    <t>alice</t>
  </si>
  <si>
    <t>Painless middleware chaining for Go</t>
  </si>
  <si>
    <t>justinas/alice</t>
  </si>
  <si>
    <t>circuit</t>
  </si>
  <si>
    <t>Circuit: Dynamic cloud orchestration http://gocircuit.org</t>
  </si>
  <si>
    <t>gocircuit/circuit</t>
  </si>
  <si>
    <t>db</t>
  </si>
  <si>
    <t>Productive data access layer for Go.</t>
  </si>
  <si>
    <t>upper/db</t>
  </si>
  <si>
    <t>emitter</t>
  </si>
  <si>
    <t>High performance, distributed and low latency publish-subscribe platform.</t>
  </si>
  <si>
    <t>emitter-io/emitter</t>
  </si>
  <si>
    <t>hystrix-go</t>
  </si>
  <si>
    <t>Netflix's Hystrix latency and fault tolerance library, for Go</t>
  </si>
  <si>
    <t>afex/hystrix-go</t>
  </si>
  <si>
    <t>pgx</t>
  </si>
  <si>
    <t>PostgreSQL driver and toolkit for Go</t>
  </si>
  <si>
    <t>jackc/pgx</t>
  </si>
  <si>
    <t>gophers</t>
  </si>
  <si>
    <t>Gopher Artwork by Ashley McNamara</t>
  </si>
  <si>
    <t>ashleymcnamara/gophers</t>
  </si>
  <si>
    <t>pt</t>
  </si>
  <si>
    <t>A path tracer written in Go.</t>
  </si>
  <si>
    <t>fogleman/pt</t>
  </si>
  <si>
    <t>minify</t>
  </si>
  <si>
    <t>Go minifiers for web formats</t>
  </si>
  <si>
    <t>tdewolff/minify</t>
  </si>
  <si>
    <t>go-linq</t>
  </si>
  <si>
    <t>.NET LINQ capabilities in Go</t>
  </si>
  <si>
    <t>ahmetb/go-linq</t>
  </si>
  <si>
    <t>aptly</t>
  </si>
  <si>
    <t>aptly - Debian repository management tool</t>
  </si>
  <si>
    <t>aptly-dev/aptly</t>
  </si>
  <si>
    <t>lgo</t>
  </si>
  <si>
    <t>Interactive Go programming with Jupyter</t>
  </si>
  <si>
    <t>yunabe/lgo</t>
  </si>
  <si>
    <t>acme</t>
  </si>
  <si>
    <t>:lock: acmetool, an automatic certificate acquisition tool for ACME (Let's Encrypt)</t>
  </si>
  <si>
    <t>hlandau/acme</t>
  </si>
  <si>
    <t>go-mysql</t>
  </si>
  <si>
    <t>a powerful mysql toolset with Go</t>
  </si>
  <si>
    <t>siddontang/go-mysql</t>
  </si>
  <si>
    <t>cameradar</t>
  </si>
  <si>
    <t>Cameradar hacks its way into RTSP videosurveillance cameras</t>
  </si>
  <si>
    <t>Ullaakut/cameradar</t>
  </si>
  <si>
    <t>resty</t>
  </si>
  <si>
    <t>Simple HTTP and REST client library for Go</t>
  </si>
  <si>
    <t>go-resty/resty</t>
  </si>
  <si>
    <t>google-cloud-go</t>
  </si>
  <si>
    <t>Google Cloud Client Libraries for Go.</t>
  </si>
  <si>
    <t>googleapis/google-cloud-go</t>
  </si>
  <si>
    <t>ebiten</t>
  </si>
  <si>
    <t>A dead simple 2D game library in Go</t>
  </si>
  <si>
    <t>hajimehoshi/ebiten</t>
  </si>
  <si>
    <t>goxc</t>
  </si>
  <si>
    <t>a build tool for Go, with a focus on cross-compiling, packaging and deployment</t>
  </si>
  <si>
    <t>laher/goxc</t>
  </si>
  <si>
    <t>gobgp</t>
  </si>
  <si>
    <t>BGP implemented in the Go Programming Language</t>
  </si>
  <si>
    <t>osrg/gobgp</t>
  </si>
  <si>
    <t>go-lua</t>
  </si>
  <si>
    <t>A Lua VM in Go</t>
  </si>
  <si>
    <t>Shopify/go-lua</t>
  </si>
  <si>
    <t>fac</t>
  </si>
  <si>
    <t>Easy-to-use CUI for fixing git conflicts</t>
  </si>
  <si>
    <t>mkchoi212/fac</t>
  </si>
  <si>
    <t>go.rice</t>
  </si>
  <si>
    <t>go.rice is a Go package that makes working with resources such as html,js,css,images,templates, etc very easy.</t>
  </si>
  <si>
    <t>GeertJohan/go.rice</t>
  </si>
  <si>
    <t>bombardier</t>
  </si>
  <si>
    <t>Fast cross-platform HTTP benchmarking tool written in Go</t>
  </si>
  <si>
    <t>codesenberg/bombardier</t>
  </si>
  <si>
    <t>algernon</t>
  </si>
  <si>
    <t>:tophat: Small self-contained pure-Go web server with Lua, Markdown, HTTP/2, QUIC, Redis and PostgreSQL support</t>
  </si>
  <si>
    <t>xyproto/algernon</t>
  </si>
  <si>
    <t>mangos-v1</t>
  </si>
  <si>
    <t>The pure golang implementation of nanomsg (version 1, frozen)</t>
  </si>
  <si>
    <t>nanomsg/mangos-v1</t>
  </si>
  <si>
    <t>webrtc</t>
  </si>
  <si>
    <t>Pure Go implementation of the WebRTC API</t>
  </si>
  <si>
    <t>pion/webrtc</t>
  </si>
  <si>
    <t>hermes</t>
  </si>
  <si>
    <t>Golang package that generates clean, responsive HTML e-mails for sending transactional mail</t>
  </si>
  <si>
    <t>matcornic/hermes</t>
  </si>
  <si>
    <t>osin</t>
  </si>
  <si>
    <t>Golang OAuth2 server library</t>
  </si>
  <si>
    <t>openshift/osin</t>
  </si>
  <si>
    <t>mgo</t>
  </si>
  <si>
    <t>The MongoDB driver for Go</t>
  </si>
  <si>
    <t>globalsign/mgo</t>
  </si>
  <si>
    <t>ants</t>
  </si>
  <si>
    <t>🐜⚡️A high-performance goroutine pool for Go, inspired by fasthttp.</t>
  </si>
  <si>
    <t>panjf2000/ants</t>
  </si>
  <si>
    <t>Free gophers</t>
  </si>
  <si>
    <t>egonelbre/gophers</t>
  </si>
  <si>
    <t>go-plus</t>
  </si>
  <si>
    <t>An Enhanced Go Experience For The Atom Editor</t>
  </si>
  <si>
    <t>joefitzgerald/go-plus</t>
  </si>
  <si>
    <t>telegram-bot-api</t>
  </si>
  <si>
    <t>Golang bindings for the Telegram Bot API</t>
  </si>
  <si>
    <t>go-telegram-bot-api/telegram-bot-api</t>
  </si>
  <si>
    <t>krakend</t>
  </si>
  <si>
    <t>Ultra performant API Gateway with middlewares</t>
  </si>
  <si>
    <t>devopsfaith/krakend</t>
  </si>
  <si>
    <t>go-sqlmock</t>
  </si>
  <si>
    <t>Sql mock driver for golang to test database interactions</t>
  </si>
  <si>
    <t>DATA-DOG/go-sqlmock</t>
  </si>
  <si>
    <t>rethinkdb-go</t>
  </si>
  <si>
    <t>Go language driver for RethinkDB</t>
  </si>
  <si>
    <t>rethinkdb/rethinkdb-go</t>
  </si>
  <si>
    <t>mmake</t>
  </si>
  <si>
    <t>Modern Make</t>
  </si>
  <si>
    <t>tj/mmake</t>
  </si>
  <si>
    <t>pongo2</t>
  </si>
  <si>
    <t>Django-syntax like template-engine for Go</t>
  </si>
  <si>
    <t>flosch/pongo2</t>
  </si>
  <si>
    <t>decimal</t>
  </si>
  <si>
    <t>Arbitrary-precision fixed-point decimal numbers in go</t>
  </si>
  <si>
    <t>shopspring/decimal</t>
  </si>
  <si>
    <t>go-flags</t>
  </si>
  <si>
    <t>go command line option parser</t>
  </si>
  <si>
    <t>jessevdk/go-flags</t>
  </si>
  <si>
    <t>tail</t>
  </si>
  <si>
    <t>Go package for reading from continously updated files (tail -f)</t>
  </si>
  <si>
    <t>hpcloud/tail</t>
  </si>
  <si>
    <t>ini</t>
  </si>
  <si>
    <t>Package ini provides INI file read and write functionality in Go.</t>
  </si>
  <si>
    <t>go-ini/ini</t>
  </si>
  <si>
    <t>borg</t>
  </si>
  <si>
    <t>Search and save shell snippets without leaving your terminal</t>
  </si>
  <si>
    <t>ok-borg/borg</t>
  </si>
  <si>
    <t>goqt</t>
  </si>
  <si>
    <t>Golang bindings to the Qt cross-platform application framework.</t>
  </si>
  <si>
    <t>visualfc/goqt</t>
  </si>
  <si>
    <t>melody</t>
  </si>
  <si>
    <t>:notes: Minimalist websocket framework for Go</t>
  </si>
  <si>
    <t>olahol/melody</t>
  </si>
  <si>
    <t>go-nsq</t>
  </si>
  <si>
    <t>The official Go package for NSQ</t>
  </si>
  <si>
    <t>nsqio/go-nsq</t>
  </si>
  <si>
    <t>web</t>
  </si>
  <si>
    <t>Go Router + Middleware. Your Contexts.</t>
  </si>
  <si>
    <t>gocraft/web</t>
  </si>
  <si>
    <t>go-sciter</t>
  </si>
  <si>
    <t>Golang bindings of Sciter: the Embeddable HTML/CSS/script engine for modern UI development</t>
  </si>
  <si>
    <t>sciter-sdk/go-sciter</t>
  </si>
  <si>
    <t>hoverfly</t>
  </si>
  <si>
    <t>Lightweight service virtualization/API simulation tool for developers and testers</t>
  </si>
  <si>
    <t>SpectoLabs/hoverfly</t>
  </si>
  <si>
    <t>gom</t>
  </si>
  <si>
    <t>Go Manager - bundle for go</t>
  </si>
  <si>
    <t>mattn/gom</t>
  </si>
  <si>
    <t>grequests</t>
  </si>
  <si>
    <t>A Go "clone" of the great and famous Requests library</t>
  </si>
  <si>
    <t>levigross/grequests</t>
  </si>
  <si>
    <t>free-gophers-pack</t>
  </si>
  <si>
    <t>✨ This pack of 100+ gopher pictures and elements will help you to build own design of almost anything related to Go Programming Language: presentations, posts in blogs or social media, courses, videos and many, many more.</t>
  </si>
  <si>
    <t>MariaLetta/free-gophers-pack</t>
  </si>
  <si>
    <t>readline</t>
  </si>
  <si>
    <t>Readline is a pure go(golang) implementation for GNU-Readline kind library</t>
  </si>
  <si>
    <t>chzyer/readline</t>
  </si>
  <si>
    <t>kala</t>
  </si>
  <si>
    <t>Modern Job Scheduler</t>
  </si>
  <si>
    <t>ajvb/kala</t>
  </si>
  <si>
    <t>streamtools</t>
  </si>
  <si>
    <t>tools for working with streams of data</t>
  </si>
  <si>
    <t>nytlabs/streamtools</t>
  </si>
  <si>
    <t>sql-migrate</t>
  </si>
  <si>
    <t>SQL schema migration tool for Go.</t>
  </si>
  <si>
    <t>rubenv/sql-migrate</t>
  </si>
  <si>
    <t>git2go</t>
  </si>
  <si>
    <t>Git to Go; bindings for libgit2. Like McDonald's but tastier.</t>
  </si>
  <si>
    <t>libgit2/git2go</t>
  </si>
  <si>
    <t>seelog</t>
  </si>
  <si>
    <t>Seelog is a native Go logging library that provides flexible asynchronous dispatching, filtering, and formatting.</t>
  </si>
  <si>
    <t>cihub/seelog</t>
  </si>
  <si>
    <t>quicktemplate</t>
  </si>
  <si>
    <t>Fast, powerful, yet easy to use template engine for Go. Optimized for speed, zero memory allocations in hot paths. Up to 20x faster than html/template</t>
  </si>
  <si>
    <t>valyala/quicktemplate</t>
  </si>
  <si>
    <t>storm</t>
  </si>
  <si>
    <t>Simple and powerful toolkit for BoltDB</t>
  </si>
  <si>
    <t>asdine/storm</t>
  </si>
  <si>
    <t>stats</t>
  </si>
  <si>
    <t>A well tested and comprehensive Golang statistics library package with no dependencies.</t>
  </si>
  <si>
    <t>montanaflynn/stats</t>
  </si>
  <si>
    <t>errcheck</t>
  </si>
  <si>
    <t>errcheck checks that you checked errors.</t>
  </si>
  <si>
    <t>kisielk/errcheck</t>
  </si>
  <si>
    <t>mercure</t>
  </si>
  <si>
    <t>Server-sent live updates: protocol and reference implementation</t>
  </si>
  <si>
    <t>dunglas/mercure</t>
  </si>
  <si>
    <t>svgo</t>
  </si>
  <si>
    <t>Go Language Library for SVG generation</t>
  </si>
  <si>
    <t>ajstarks/svgo</t>
  </si>
  <si>
    <t>gosl</t>
  </si>
  <si>
    <t>Go scientific library for machine learning, linear algebra, FFT, Bessel, elliptic, orthogonal polys, geometry, NURBS, numerical quadrature, 3D transfinite interpolation, random numbers, Mersenne twister, probability distributions, optimisation, graph, plotting, visualisation, tensors, eigenvalues, differential equations, more.</t>
  </si>
  <si>
    <t>cpmech/gosl</t>
  </si>
  <si>
    <t>uiprogress</t>
  </si>
  <si>
    <t>A go library to render progress bars in terminal applications</t>
  </si>
  <si>
    <t>gosuri/uiprogress</t>
  </si>
  <si>
    <t>lumberjack</t>
  </si>
  <si>
    <t>lumberjack is a log rolling package for Go</t>
  </si>
  <si>
    <t>natefinch/lumberjack</t>
  </si>
  <si>
    <t>mole</t>
  </si>
  <si>
    <t>cli app to create ssh tunnels</t>
  </si>
  <si>
    <t>davrodpin/mole</t>
  </si>
  <si>
    <t>go-http-routing-benchmark</t>
  </si>
  <si>
    <t>Go HTTP request router and web framework benchmark</t>
  </si>
  <si>
    <t>julienschmidt/go-http-routing-benchmark</t>
  </si>
  <si>
    <t>render</t>
  </si>
  <si>
    <t>Go package for easily rendering JSON, XML, binary data, and HTML templates responses.</t>
  </si>
  <si>
    <t>unrolled/render</t>
  </si>
  <si>
    <t>smartcrop</t>
  </si>
  <si>
    <t>smartcrop finds good image crops for arbitrary crop sizes</t>
  </si>
  <si>
    <t>muesli/smartcrop</t>
  </si>
  <si>
    <t>coop</t>
  </si>
  <si>
    <t>Cheat sheet for some of the common concurrent flows in Go</t>
  </si>
  <si>
    <t>rakyll/coop</t>
  </si>
  <si>
    <t>gosms</t>
  </si>
  <si>
    <t>:mailbox_closed: Your own local SMS gateway in Go</t>
  </si>
  <si>
    <t>haxpax/gosms</t>
  </si>
  <si>
    <t>bone</t>
  </si>
  <si>
    <t>Lightning Fast HTTP Multiplexer</t>
  </si>
  <si>
    <t>go-zoo/bone</t>
  </si>
  <si>
    <t>gpm</t>
  </si>
  <si>
    <t>Barebones dependency manager for Go.</t>
  </si>
  <si>
    <t>pote/gpm</t>
  </si>
  <si>
    <t>tunny</t>
  </si>
  <si>
    <t>A goroutine pool for Go</t>
  </si>
  <si>
    <t>Jeffail/tunny</t>
  </si>
  <si>
    <t>tengo</t>
  </si>
  <si>
    <t>A fast script language for Go</t>
  </si>
  <si>
    <t>d5/tengo</t>
  </si>
  <si>
    <t>go-oauth2-server</t>
  </si>
  <si>
    <t>A standalone, specification-compliant,  OAuth2 server written in Golang.</t>
  </si>
  <si>
    <t>RichardKnop/go-oauth2-server</t>
  </si>
  <si>
    <t>jennifer</t>
  </si>
  <si>
    <t>Jennifer is a code generator for Go</t>
  </si>
  <si>
    <t>dave/jennifer</t>
  </si>
  <si>
    <t>gift</t>
  </si>
  <si>
    <t>Go Image Filtering Toolkit</t>
  </si>
  <si>
    <t>disintegration/gift</t>
  </si>
  <si>
    <t>bluemonday</t>
  </si>
  <si>
    <t>bluemonday: a fast golang HTML sanitizer (inspired by the OWASP Java HTML Sanitizer) to scrub user generated content of XSS</t>
  </si>
  <si>
    <t>microcosm-cc/bluemonday</t>
  </si>
  <si>
    <t>pat</t>
  </si>
  <si>
    <t>bmizerany/pat</t>
  </si>
  <si>
    <t>hero</t>
  </si>
  <si>
    <t>A handy, fast and powerful go template engine.</t>
  </si>
  <si>
    <t>shiyanhui/hero</t>
  </si>
  <si>
    <t>idiomatic codec and rpc lib for msgpack, cbor, json, etc. msgpack.org[Go]</t>
  </si>
  <si>
    <t>ugorji/go</t>
  </si>
  <si>
    <t>secure</t>
  </si>
  <si>
    <t>HTTP middleware for Go that facilitates some quick security wins.</t>
  </si>
  <si>
    <t>unrolled/secure</t>
  </si>
  <si>
    <t>tollbooth</t>
  </si>
  <si>
    <t>Simple middleware to rate-limit HTTP requests.</t>
  </si>
  <si>
    <t>didip/tollbooth</t>
  </si>
  <si>
    <t>plot</t>
  </si>
  <si>
    <t>A repository for plotting and visualizing data</t>
  </si>
  <si>
    <t>gonum/plot</t>
  </si>
  <si>
    <t>working-with-go</t>
  </si>
  <si>
    <t>A set of example golang code to start learning Go</t>
  </si>
  <si>
    <t>mkaz/working-with-go</t>
  </si>
  <si>
    <t>tfgo</t>
  </si>
  <si>
    <t>Tensorflow + Go, the gopher way</t>
  </si>
  <si>
    <t>galeone/tfgo</t>
  </si>
  <si>
    <t>inject</t>
  </si>
  <si>
    <t>Package inject provides a reflect based injector.</t>
  </si>
  <si>
    <t>facebookarchive/inject</t>
  </si>
  <si>
    <t>docopt.go</t>
  </si>
  <si>
    <t>A command-line arguments parser that will make you smile.</t>
  </si>
  <si>
    <t>docopt/docopt.go</t>
  </si>
  <si>
    <t>cors</t>
  </si>
  <si>
    <t>Go net/http configurable handler to handle CORS requests</t>
  </si>
  <si>
    <t>rs/cors</t>
  </si>
  <si>
    <t>terminal-table</t>
  </si>
  <si>
    <t>Ruby ASCII Table Generator, simple and feature rich.</t>
  </si>
  <si>
    <t>tj/terminal-table</t>
  </si>
  <si>
    <t>BoomFilters</t>
  </si>
  <si>
    <t>Probabilistic data structures for processing continuous, unbounded streams.</t>
  </si>
  <si>
    <t>tylertreat/BoomFilters</t>
  </si>
  <si>
    <t>go-sdl2</t>
  </si>
  <si>
    <t>SDL2 binding for Go</t>
  </si>
  <si>
    <t>veandco/go-sdl2</t>
  </si>
  <si>
    <t>statusok</t>
  </si>
  <si>
    <t>Monitor your Website and APIs from your Computer. Get Notified through Slack, E-mail when your server is down or response time is more than expected.</t>
  </si>
  <si>
    <t>sanathp/statusok</t>
  </si>
  <si>
    <t>uniqush-push</t>
  </si>
  <si>
    <t>Uniqush is a free and open source software system which provides a unified push service for server side notification to apps on mobile devices.</t>
  </si>
  <si>
    <t>uniqush/uniqush-push</t>
  </si>
  <si>
    <t>asciigraph</t>
  </si>
  <si>
    <t>Go package to make lightweight ASCII line graph ╭┈╯ in command line apps with no other dependencies.</t>
  </si>
  <si>
    <t>guptarohit/asciigraph</t>
  </si>
  <si>
    <t>httpexpect</t>
  </si>
  <si>
    <t>End-to-end HTTP and REST API testing for Go.</t>
  </si>
  <si>
    <t>gavv/httpexpect</t>
  </si>
  <si>
    <t>selenoid</t>
  </si>
  <si>
    <t>Selenium Hub successor running browsers within containers. Scalable, immutable, self hosted Selenium-Grid on any platform with single binary.</t>
  </si>
  <si>
    <t>aerokube/selenoid</t>
  </si>
  <si>
    <t>banshee</t>
  </si>
  <si>
    <t>Anomalies detection system for periodic metrics.</t>
  </si>
  <si>
    <t>eleme/banshee</t>
  </si>
  <si>
    <t>go-opencv</t>
  </si>
  <si>
    <t>Go bindings for OpenCV / 2.x API in gocv / 1.x API in opencv</t>
  </si>
  <si>
    <t>go-opencv/go-opencv</t>
  </si>
  <si>
    <t>go-jose</t>
  </si>
  <si>
    <t>An implementation of JOSE standards (JWE, JWS, JWT) in Go</t>
  </si>
  <si>
    <t>square/go-jose</t>
  </si>
  <si>
    <t>gofeed</t>
  </si>
  <si>
    <t>Parse RSS and Atom feeds in Go</t>
  </si>
  <si>
    <t>mmcdole/gofeed</t>
  </si>
  <si>
    <t>go-underscore</t>
  </si>
  <si>
    <t>Helpfully Functional Go -  A useful collection of Go utilities. Designed for programmer happiness.</t>
  </si>
  <si>
    <t>tobyhede/go-underscore</t>
  </si>
  <si>
    <t>golang-set</t>
  </si>
  <si>
    <t>A simple set type for the Go language. Also used by Docker, 1Password, Ethereum.</t>
  </si>
  <si>
    <t>deckarep/golang-set</t>
  </si>
  <si>
    <t>ssh</t>
  </si>
  <si>
    <t>Easy SSH servers in Golang</t>
  </si>
  <si>
    <t>gliderlabs/ssh</t>
  </si>
  <si>
    <t>email</t>
  </si>
  <si>
    <t>Robust and flexible email library for Go</t>
  </si>
  <si>
    <t>jordan-wright/email</t>
  </si>
  <si>
    <t>gonet</t>
  </si>
  <si>
    <t>A Game Server Skeleton in golang.</t>
  </si>
  <si>
    <t>xtaci/gonet</t>
  </si>
  <si>
    <t>flogo</t>
  </si>
  <si>
    <t>Project Flogo is an open source ecosystem of opinionated  event-driven capabilities to simplify building efficient &amp; modern serverless functions, microservices &amp; edge apps.</t>
  </si>
  <si>
    <t>TIBCOSoftware/flogo</t>
  </si>
  <si>
    <t>goworld</t>
  </si>
  <si>
    <t>Scalable Distributed Game Server Engine with Hot Swapping in Golang</t>
  </si>
  <si>
    <t>xiaonanln/goworld</t>
  </si>
  <si>
    <t>engo</t>
  </si>
  <si>
    <t>Engo is an open-source 2D game engine written in Go.</t>
  </si>
  <si>
    <t>EngoEngine/engo</t>
  </si>
  <si>
    <t>mc</t>
  </si>
  <si>
    <t>MinIO Client is a replacement for ls, cp, mkdir, diff and rsync commands for filesystems and object storage.</t>
  </si>
  <si>
    <t>minio/mc</t>
  </si>
  <si>
    <t>gen</t>
  </si>
  <si>
    <t>Type-driven code generation for Go</t>
  </si>
  <si>
    <t>clipperhouse/gen</t>
  </si>
  <si>
    <t>geopattern</t>
  </si>
  <si>
    <t>:triangular_ruler: Create beautiful generative image patterns from a string in golang.</t>
  </si>
  <si>
    <t>pravj/geopattern</t>
  </si>
  <si>
    <t>termloop</t>
  </si>
  <si>
    <t>Terminal-based game engine for Go, built on top of Termbox</t>
  </si>
  <si>
    <t>JoelOtter/termloop</t>
  </si>
  <si>
    <t>picfit</t>
  </si>
  <si>
    <t>An image resizing server written in Go</t>
  </si>
  <si>
    <t>thoas/picfit</t>
  </si>
  <si>
    <t>go-tigertonic</t>
  </si>
  <si>
    <t>A Go framework for building JSON web services inspired by Dropwizard</t>
  </si>
  <si>
    <t>rcrowley/go-tigertonic</t>
  </si>
  <si>
    <t>gse</t>
  </si>
  <si>
    <t>Go efficient text segmentation; support english, chinese, japanese and other. Go 语言高性能分词</t>
  </si>
  <si>
    <t>go-ego/gse</t>
  </si>
  <si>
    <t>gologin</t>
  </si>
  <si>
    <t>Go login handlers for authentication providers (OAuth1, OAuth2)</t>
  </si>
  <si>
    <t>dghubble/gologin</t>
  </si>
  <si>
    <t>goml</t>
  </si>
  <si>
    <t>On-line Machine Learning in Go (and so much more)</t>
  </si>
  <si>
    <t>cdipaolo/goml</t>
  </si>
  <si>
    <t>s3gof3r</t>
  </si>
  <si>
    <t>Fast, concurrent, streaming access to Amazon S3, including gof3r, a CLI. http://godoc.org/github.com/rlmcpherson/s3gof3r</t>
  </si>
  <si>
    <t>rlmcpherson/s3gof3r</t>
  </si>
  <si>
    <t>llgo</t>
  </si>
  <si>
    <t>LLVM-based compiler for Go</t>
  </si>
  <si>
    <t>go-llvm/llgo</t>
  </si>
  <si>
    <t>anaconda</t>
  </si>
  <si>
    <t>A Go client library for the Twitter 1.1 API</t>
  </si>
  <si>
    <t>ChimeraCoder/anaconda</t>
  </si>
  <si>
    <t>mustache</t>
  </si>
  <si>
    <t>The mustache template language in Go</t>
  </si>
  <si>
    <t>hoisie/mustache</t>
  </si>
  <si>
    <t>A Go library for implementing command-line interfaces.</t>
  </si>
  <si>
    <t>mitchellh/cli</t>
  </si>
  <si>
    <t>hprose-golang</t>
  </si>
  <si>
    <t>Hprose is a cross-language RPC. This project is Hprose 2.0 for Golang.</t>
  </si>
  <si>
    <t>hprose/hprose-golang</t>
  </si>
  <si>
    <t>ozzo-validation</t>
  </si>
  <si>
    <t>An idiomatic Go (golang) validation package. Supports configurable and extensible validation rules (validators) using normal language constructs instead of error-prone struct tags.</t>
  </si>
  <si>
    <t>go-ozzo/ozzo-validation</t>
  </si>
  <si>
    <t>go-mssqldb</t>
  </si>
  <si>
    <t>Microsoft SQL server driver written in go language</t>
  </si>
  <si>
    <t>denisenkom/go-mssqldb</t>
  </si>
  <si>
    <t>elastigo</t>
  </si>
  <si>
    <t>A Go (golang) based Elasticsearch client library.</t>
  </si>
  <si>
    <t>mattbaird/elastigo</t>
  </si>
  <si>
    <t>nosurf</t>
  </si>
  <si>
    <t>CSRF protection middleware for Go.</t>
  </si>
  <si>
    <t>justinas/nosurf</t>
  </si>
  <si>
    <t>go-web-framework-benchmark</t>
  </si>
  <si>
    <t>:zap: Go web framework benchmark</t>
  </si>
  <si>
    <t>smallnest/go-web-framework-benchmark</t>
  </si>
  <si>
    <t>heimdall</t>
  </si>
  <si>
    <t>An enhanced HTTP client for Go</t>
  </si>
  <si>
    <t>gojektech/heimdall</t>
  </si>
  <si>
    <t>memguard</t>
  </si>
  <si>
    <t>Easy and secure handling of sensitive data, in pure Go.</t>
  </si>
  <si>
    <t>awnumar/memguard</t>
  </si>
  <si>
    <t>imagick</t>
  </si>
  <si>
    <t>Go binding to ImageMagick's MagickWand C API</t>
  </si>
  <si>
    <t>gographics/imagick</t>
  </si>
  <si>
    <t>when</t>
  </si>
  <si>
    <t>A natural language date/time parser with pluggable rules</t>
  </si>
  <si>
    <t>olebedev/when</t>
  </si>
  <si>
    <t>profile</t>
  </si>
  <si>
    <t>Simple profiling for Go</t>
  </si>
  <si>
    <t>pkg/profile</t>
  </si>
  <si>
    <t>go-mode.el</t>
  </si>
  <si>
    <t>Emacs mode for the Go programming language</t>
  </si>
  <si>
    <t>dominikh/go-mode.el</t>
  </si>
  <si>
    <t>skynet</t>
  </si>
  <si>
    <t>Skynet 1M threads microbenchmark</t>
  </si>
  <si>
    <t>atemerev/skynet</t>
  </si>
  <si>
    <t>gcvis</t>
  </si>
  <si>
    <t>Visualise Go program GC trace data in real time</t>
  </si>
  <si>
    <t>davecheney/gcvis</t>
  </si>
  <si>
    <t>nano</t>
  </si>
  <si>
    <t>Lightweight, facility, high performance golang based game server framework</t>
  </si>
  <si>
    <t>lonng/nano</t>
  </si>
  <si>
    <t>filetype</t>
  </si>
  <si>
    <t>Small, dependency-free, fast Go package to infer file types based on the magic numbers signature</t>
  </si>
  <si>
    <t>h2non/filetype</t>
  </si>
  <si>
    <t>Go-Package-Store</t>
  </si>
  <si>
    <t>An app that displays updates for the Go packages in your GOPATH.</t>
  </si>
  <si>
    <t>shurcooL/Go-Package-Store</t>
  </si>
  <si>
    <t>stripe-go</t>
  </si>
  <si>
    <t>Go library for the Stripe API.</t>
  </si>
  <si>
    <t>stripe/stripe-go</t>
  </si>
  <si>
    <t>boilr</t>
  </si>
  <si>
    <t>:zap: boilerplate template manager that generates files or directories from template repositories</t>
  </si>
  <si>
    <t>tmrts/boilr</t>
  </si>
  <si>
    <t>genny</t>
  </si>
  <si>
    <t>Elegant generics for Go</t>
  </si>
  <si>
    <t>cheekybits/genny</t>
  </si>
  <si>
    <t>cache2go</t>
  </si>
  <si>
    <t>Concurrency-safe Go caching library with expiration capabilities and access counters</t>
  </si>
  <si>
    <t>muesli/cache2go</t>
  </si>
  <si>
    <t>telebot</t>
  </si>
  <si>
    <t>Telebot is a Telegram bot framework in Go.</t>
  </si>
  <si>
    <t>tucnak/telebot</t>
  </si>
  <si>
    <t>go-cmp</t>
  </si>
  <si>
    <t>Package for comparing Go values in tests</t>
  </si>
  <si>
    <t>google/go-cmp</t>
  </si>
  <si>
    <t>log15</t>
  </si>
  <si>
    <t>Structured, composable logging for Go</t>
  </si>
  <si>
    <t>inconshreveable/log15</t>
  </si>
  <si>
    <t>go-hardware</t>
  </si>
  <si>
    <t>A directory of hardware related libs, tools, and tutorials for Go</t>
  </si>
  <si>
    <t>rakyll/go-hardware</t>
  </si>
  <si>
    <t>gcli</t>
  </si>
  <si>
    <t>The easy way to build Golang command-line application.</t>
  </si>
  <si>
    <t>tcnksm/gcli</t>
  </si>
  <si>
    <t>anko</t>
  </si>
  <si>
    <t>Scriptable interpreter written in golang</t>
  </si>
  <si>
    <t>mattn/anko</t>
  </si>
  <si>
    <t>gorbac</t>
  </si>
  <si>
    <t>goRBAC provides a lightweight role-based access control (RBAC) implementation in Golang.</t>
  </si>
  <si>
    <t>mikespook/gorbac</t>
  </si>
  <si>
    <t>discordgo</t>
  </si>
  <si>
    <t>(Golang) Go bindings for Discord</t>
  </si>
  <si>
    <t>bwmarrin/discordgo</t>
  </si>
  <si>
    <t>dateparse</t>
  </si>
  <si>
    <t>GoLang Parse many date strings without knowing format in advance.</t>
  </si>
  <si>
    <t>araddon/dateparse</t>
  </si>
  <si>
    <t>go-python</t>
  </si>
  <si>
    <t>naive go bindings to the CPython C-API</t>
  </si>
  <si>
    <t>sbinet/go-python</t>
  </si>
  <si>
    <t>pdfcpu</t>
  </si>
  <si>
    <t>A PDF processor written in Go.</t>
  </si>
  <si>
    <t>hhrutter/pdfcpu</t>
  </si>
  <si>
    <t>geo</t>
  </si>
  <si>
    <t>S2 geometry library in Go</t>
  </si>
  <si>
    <t>golang/geo</t>
  </si>
  <si>
    <t>go-funk</t>
  </si>
  <si>
    <t>A modern Go utility library which provides helpers (map, find, contains, filter, ...)</t>
  </si>
  <si>
    <t>thoas/go-funk</t>
  </si>
  <si>
    <t>sling</t>
  </si>
  <si>
    <t>A Go HTTP client library for creating and sending API requests</t>
  </si>
  <si>
    <t>dghubble/sling</t>
  </si>
  <si>
    <t>amber</t>
  </si>
  <si>
    <t>Amber is an elegant templating engine for Go Programming Language, inspired from HAML and Jade</t>
  </si>
  <si>
    <t>eknkc/amber</t>
  </si>
  <si>
    <t>goclipse</t>
  </si>
  <si>
    <t>Eclipse IDE for the Go programming language:</t>
  </si>
  <si>
    <t>GoClipse/goclipse</t>
  </si>
  <si>
    <t>go_serialization_benchmarks</t>
  </si>
  <si>
    <t>Benchmarks of Go serialization methods</t>
  </si>
  <si>
    <t>alecthomas/go_serialization_benchmarks</t>
  </si>
  <si>
    <t>nutsdb</t>
  </si>
  <si>
    <t>A simple, fast, embeddable, persistent key/value store written in pure Go. It supports fully serializable transactions and many data structures such as  list, set, sorted set.</t>
  </si>
  <si>
    <t>xujiajun/nutsdb</t>
  </si>
  <si>
    <t>tango</t>
  </si>
  <si>
    <t>Micro &amp; pluggable web framework for Go</t>
  </si>
  <si>
    <t>lunny/tango</t>
  </si>
  <si>
    <t>gosseract</t>
  </si>
  <si>
    <t>Go package for OCR (Optical Character Recognition), by using Tesseract C++ library</t>
  </si>
  <si>
    <t>otiai10/gosseract</t>
  </si>
  <si>
    <t>gota</t>
  </si>
  <si>
    <t>Gota: DataFrames and data wrangling in Go (Golang)</t>
  </si>
  <si>
    <t>go-gota/gota</t>
  </si>
  <si>
    <t>water</t>
  </si>
  <si>
    <t>A simple TUN/TAP library written in native Go.</t>
  </si>
  <si>
    <t>songgao/water</t>
  </si>
  <si>
    <t>go-resiliency</t>
  </si>
  <si>
    <t>Resiliency patterns for golang</t>
  </si>
  <si>
    <t>eapache/go-resiliency</t>
  </si>
  <si>
    <t>gatt</t>
  </si>
  <si>
    <t>Gatt is a Go package for building Bluetooth Low Energy peripherals</t>
  </si>
  <si>
    <t>paypal/gatt</t>
  </si>
  <si>
    <t>gojsonq</t>
  </si>
  <si>
    <t>A simple Go package to Query over JSON/YAML/XML/CSV Data</t>
  </si>
  <si>
    <t>thedevsaddam/gojsonq</t>
  </si>
  <si>
    <t>goop</t>
  </si>
  <si>
    <t>A simple dependency manager for Go (golang), inspired by Bundler.</t>
  </si>
  <si>
    <t>petejkim/goop</t>
  </si>
  <si>
    <t>env</t>
  </si>
  <si>
    <t>Simple lib to parse envs to structs</t>
  </si>
  <si>
    <t>caarlos0/env</t>
  </si>
  <si>
    <t>uilive</t>
  </si>
  <si>
    <t>uilive is a go library for updating terminal output in realtime</t>
  </si>
  <si>
    <t>gosuri/uilive</t>
  </si>
  <si>
    <t>reform</t>
  </si>
  <si>
    <t>A better ORM for Go, based on non-empty interfaces and code generation.</t>
  </si>
  <si>
    <t>go-reform/reform</t>
  </si>
  <si>
    <t>gcache</t>
  </si>
  <si>
    <t>Cache library for golang. It supports expirable Cache, LFU, LRU and ARC.</t>
  </si>
  <si>
    <t>bluele/gcache</t>
  </si>
  <si>
    <t>loginsrv</t>
  </si>
  <si>
    <t>JWT login microservice with plugable backends such as OAuth2, Google, Github, htpasswd, osiam, ..</t>
  </si>
  <si>
    <t>tarent/loginsrv</t>
  </si>
  <si>
    <t>ace</t>
  </si>
  <si>
    <t>HTML template engine for Go</t>
  </si>
  <si>
    <t>yosssi/ace</t>
  </si>
  <si>
    <t>gvt</t>
  </si>
  <si>
    <t>gvt was a minimal go vendoring tool, based on gb-vendor. Today, you want to use modules instead.</t>
  </si>
  <si>
    <t>FiloSottile/gvt</t>
  </si>
  <si>
    <t>gojieba</t>
  </si>
  <si>
    <t>"结巴"中文分词的Golang版本</t>
  </si>
  <si>
    <t>yanyiwu/gojieba</t>
  </si>
  <si>
    <t>mergo</t>
  </si>
  <si>
    <t>Mergo: merging Go structs and maps since 2013.</t>
  </si>
  <si>
    <t>imdario/mergo</t>
  </si>
  <si>
    <t>zmq4</t>
  </si>
  <si>
    <t>A Go interface to ZeroMQ version 4</t>
  </si>
  <si>
    <t>pebbe/zmq4</t>
  </si>
  <si>
    <t>circuitbreaker</t>
  </si>
  <si>
    <t>Circuit Breakers in Go</t>
  </si>
  <si>
    <t>rubyist/circuitbreaker</t>
  </si>
  <si>
    <t>gollum</t>
  </si>
  <si>
    <t>An n:m message multiplexer written in Go</t>
  </si>
  <si>
    <t>trivago/gollum</t>
  </si>
  <si>
    <t>binding</t>
  </si>
  <si>
    <t>Reflectionless data binding for Go's net/http (not yet a stable 1.0, but not likely to change much either)</t>
  </si>
  <si>
    <t>mholt/binding</t>
  </si>
  <si>
    <t>facebook</t>
  </si>
  <si>
    <t>A Facebook Graph API SDK For Go.</t>
  </si>
  <si>
    <t>huandu/facebook</t>
  </si>
  <si>
    <t>CovenantSQL</t>
  </si>
  <si>
    <t>Decentralized, GDPR-compliant, Trusted, SQL database with Blockchain features</t>
  </si>
  <si>
    <t>CovenantSQL/CovenantSQL</t>
  </si>
  <si>
    <t>goji</t>
  </si>
  <si>
    <t>Goji is a minimalistic and flexible HTTP request multiplexer for Go (golang)</t>
  </si>
  <si>
    <t>goji/goji</t>
  </si>
  <si>
    <t>go-server-timing</t>
  </si>
  <si>
    <t>Go (golang) library for creating and consuming HTTP Server-Timing headers</t>
  </si>
  <si>
    <t>mitchellh/go-server-timing</t>
  </si>
  <si>
    <t>dig</t>
  </si>
  <si>
    <t>A reflection based dependency injection toolkit for Go.</t>
  </si>
  <si>
    <t>uber-go/dig</t>
  </si>
  <si>
    <t>postman</t>
  </si>
  <si>
    <t>Command-line utility for batch-sending email.</t>
  </si>
  <si>
    <t>zachlatta/postman</t>
  </si>
  <si>
    <t>bimg</t>
  </si>
  <si>
    <t>Small Go package for fast high-level image processing powered by libvips C library</t>
  </si>
  <si>
    <t>h2non/bimg</t>
  </si>
  <si>
    <t>scc</t>
  </si>
  <si>
    <t>Sloc, Cloc and Code: scc is a very fast accurate code counter with complexity calculations and COCOMO estimates written in pure Go</t>
  </si>
  <si>
    <t>boyter/scc</t>
  </si>
  <si>
    <t>interfacer</t>
  </si>
  <si>
    <t>A linter that suggests interface types</t>
  </si>
  <si>
    <t>mvdan/interfacer</t>
  </si>
  <si>
    <t>diskv</t>
  </si>
  <si>
    <t>A disk-backed key-value store.</t>
  </si>
  <si>
    <t>peterbourgon/diskv</t>
  </si>
  <si>
    <t>fider</t>
  </si>
  <si>
    <t>Open platform to collect and prioritize product feedback</t>
  </si>
  <si>
    <t>getfider/fider</t>
  </si>
  <si>
    <t>spinner</t>
  </si>
  <si>
    <t>Go (golang) package for providing a terminal spinner/progress indicator with options.</t>
  </si>
  <si>
    <t>briandowns/spinner</t>
  </si>
  <si>
    <t>gock</t>
  </si>
  <si>
    <t>Expressive HTTP traffic mocking and testing made easy in Go ༼ʘ̚ل͜ʘ̚༽</t>
  </si>
  <si>
    <t>h2non/gock</t>
  </si>
  <si>
    <t>fortio</t>
  </si>
  <si>
    <t>Fortio load testing library, command line tool, advanced echo server and web UI in go (golang). Allows to specify a set query-per-second load and record latency histograms and other useful stats.</t>
  </si>
  <si>
    <t>fortio/fortio</t>
  </si>
  <si>
    <t>moss</t>
  </si>
  <si>
    <t>moss - a simple, fast, ordered, persistable, key-val storage library for golang</t>
  </si>
  <si>
    <t>couchbase/moss</t>
  </si>
  <si>
    <t>community</t>
  </si>
  <si>
    <t>Open source Confluence alternative for internal &amp; external docs built with Golang + EmberJS</t>
  </si>
  <si>
    <t>documize/community</t>
  </si>
  <si>
    <t>goreq</t>
  </si>
  <si>
    <t>Minimal and simple request library for Go language</t>
  </si>
  <si>
    <t>franela/goreq</t>
  </si>
  <si>
    <t>log</t>
  </si>
  <si>
    <t>Structured logging package for Go.</t>
  </si>
  <si>
    <t>apex/log</t>
  </si>
  <si>
    <t>gtm</t>
  </si>
  <si>
    <t>Simple, seamless, lightweight time tracking for Git</t>
  </si>
  <si>
    <t>git-time-metric/gtm</t>
  </si>
  <si>
    <t>fasthttprouter</t>
  </si>
  <si>
    <t>A high performance fasthttp request router that scales well</t>
  </si>
  <si>
    <t>buaazp/fasthttprouter</t>
  </si>
  <si>
    <t>jackal</t>
  </si>
  <si>
    <t>An XMPP server written in Go (Golang).</t>
  </si>
  <si>
    <t>ortuman/jackal</t>
  </si>
  <si>
    <t>goderive</t>
  </si>
  <si>
    <t>Functional programming for Golang</t>
  </si>
  <si>
    <t>awalterschulze/goderive</t>
  </si>
  <si>
    <t>systray</t>
  </si>
  <si>
    <t>a cross platfrom Go library to place an icon and menu in the notification area</t>
  </si>
  <si>
    <t>getlantern/systray</t>
  </si>
  <si>
    <t>goamz</t>
  </si>
  <si>
    <t>Golang Amazon Library</t>
  </si>
  <si>
    <t>mitchellh/goamz</t>
  </si>
  <si>
    <t>Beaver</t>
  </si>
  <si>
    <t>💨A real time messaging server to build a scalable in-app notifications, multiplayer games, chat apps in web and mobile apps.</t>
  </si>
  <si>
    <t>Clivern/Beaver</t>
  </si>
  <si>
    <t>go-multierror</t>
  </si>
  <si>
    <t>A Go (golang) package for representing a list of errors as a single error.</t>
  </si>
  <si>
    <t>hashicorp/go-multierror</t>
  </si>
  <si>
    <t>gotk3</t>
  </si>
  <si>
    <t>Go bindings for GTK3</t>
  </si>
  <si>
    <t>gotk3/gotk3</t>
  </si>
  <si>
    <t>sftp</t>
  </si>
  <si>
    <t>SFTP support for the go.crypto/ssh package</t>
  </si>
  <si>
    <t>pkg/sftp</t>
  </si>
  <si>
    <t>goav</t>
  </si>
  <si>
    <t>Golang bindings for FFmpeg</t>
  </si>
  <si>
    <t>giorgisio/goav</t>
  </si>
  <si>
    <t>glfw</t>
  </si>
  <si>
    <t>Go bindings for GLFW 3</t>
  </si>
  <si>
    <t>go-gl/glfw</t>
  </si>
  <si>
    <t>pflag</t>
  </si>
  <si>
    <t>Drop-in replacement for Go's flag package, implementing POSIX/GNU-style --flags.</t>
  </si>
  <si>
    <t>spf13/pflag</t>
  </si>
  <si>
    <t>engine</t>
  </si>
  <si>
    <t>Go 3D Game Engine</t>
  </si>
  <si>
    <t>g3n/engine</t>
  </si>
  <si>
    <t>gorazor</t>
  </si>
  <si>
    <t>Razor view engine for Golang</t>
  </si>
  <si>
    <t>sipin/gorazor</t>
  </si>
  <si>
    <t>minio-go</t>
  </si>
  <si>
    <t>MinIO Client SDK for Go</t>
  </si>
  <si>
    <t>minio/minio-go</t>
  </si>
  <si>
    <t>go-getter</t>
  </si>
  <si>
    <t>Package for downloading things from a string URL using a variety of protocols.</t>
  </si>
  <si>
    <t>hashicorp/go-getter</t>
  </si>
  <si>
    <t>go-imap</t>
  </si>
  <si>
    <t>:inbox_tray: An IMAP library for clients and servers</t>
  </si>
  <si>
    <t>emersion/go-imap</t>
  </si>
  <si>
    <t>go-twitter</t>
  </si>
  <si>
    <t>Go Twitter REST and Streaming API v1.1</t>
  </si>
  <si>
    <t>dghubble/go-twitter</t>
  </si>
  <si>
    <t>godog</t>
  </si>
  <si>
    <t>Cucumber for golang</t>
  </si>
  <si>
    <t>DATA-DOG/godog</t>
  </si>
  <si>
    <t>hyperloglog</t>
  </si>
  <si>
    <t>HyperLogLog with lots of sugar (Sparse, LogLog-Beta bias correction and TailCut space reduction)</t>
  </si>
  <si>
    <t>axiomhq/hyperloglog</t>
  </si>
  <si>
    <t>go-duktape</t>
  </si>
  <si>
    <t>Duktape JavaScript engine bindings for Go</t>
  </si>
  <si>
    <t>olebedev/go-duktape</t>
  </si>
  <si>
    <t>go-selfupdate</t>
  </si>
  <si>
    <t>Enable your Go applications to self update</t>
  </si>
  <si>
    <t>sanbornm/go-selfupdate</t>
  </si>
  <si>
    <t>gentleman</t>
  </si>
  <si>
    <t>Full-featured, plugin-oriented, extensible HTTP client toolkit for Go</t>
  </si>
  <si>
    <t>h2non/gentleman</t>
  </si>
  <si>
    <t>flagr</t>
  </si>
  <si>
    <t>Flagr is a feature flagging, A/B testing and dynamic configuration microservice</t>
  </si>
  <si>
    <t>checkr/flagr</t>
  </si>
  <si>
    <t>leaps</t>
  </si>
  <si>
    <t>A pair programming service using operational transforms</t>
  </si>
  <si>
    <t>Jeffail/leaps</t>
  </si>
  <si>
    <t>go-php</t>
  </si>
  <si>
    <t>PHP bindings for the Go programming language (Golang)</t>
  </si>
  <si>
    <t>deuill/go-php</t>
  </si>
  <si>
    <t>CloudForest</t>
  </si>
  <si>
    <t>Ensembles of decision trees in go/golang.</t>
  </si>
  <si>
    <t>ryanbressler/CloudForest</t>
  </si>
  <si>
    <t>gendry</t>
  </si>
  <si>
    <t>a golang library for sql builder</t>
  </si>
  <si>
    <t>didi/gendry</t>
  </si>
  <si>
    <t>baloo</t>
  </si>
  <si>
    <t>Expressive end-to-end HTTP API testing made easy in Go</t>
  </si>
  <si>
    <t>h2non/baloo</t>
  </si>
  <si>
    <t>go-arg</t>
  </si>
  <si>
    <t>Struct-based argument parsing in Go</t>
  </si>
  <si>
    <t>alexflint/go-arg</t>
  </si>
  <si>
    <t>pop</t>
  </si>
  <si>
    <t>A Tasty Treat For All Your Database Needs</t>
  </si>
  <si>
    <t>gobuffalo/pop</t>
  </si>
  <si>
    <t>go-commons-pool</t>
  </si>
  <si>
    <t>a generic object pool for golang</t>
  </si>
  <si>
    <t>jolestar/go-commons-pool</t>
  </si>
  <si>
    <t>go-dsp</t>
  </si>
  <si>
    <t>Digital Signal Processing for Go</t>
  </si>
  <si>
    <t>mjibson/go-dsp</t>
  </si>
  <si>
    <t>jump</t>
  </si>
  <si>
    <t>Jump helps you navigate faster by learning your habits. ✌️</t>
  </si>
  <si>
    <t>gsamokovarov/jump</t>
  </si>
  <si>
    <t>bayesian</t>
  </si>
  <si>
    <t>Naive Bayesian Classification for Golang.</t>
  </si>
  <si>
    <t>jbrukh/bayesian</t>
  </si>
  <si>
    <t>bloom</t>
  </si>
  <si>
    <t>Go package implementing Bloom filters</t>
  </si>
  <si>
    <t>willf/bloom</t>
  </si>
  <si>
    <t>gl</t>
  </si>
  <si>
    <t>Go bindings for OpenGL (generated via glow)</t>
  </si>
  <si>
    <t>go-gl/gl</t>
  </si>
  <si>
    <t>mow.cli</t>
  </si>
  <si>
    <t>A versatile library for building CLI applications in Go</t>
  </si>
  <si>
    <t>jawher/mow.cli</t>
  </si>
  <si>
    <t>nff-go</t>
  </si>
  <si>
    <t>NFF-Go -Network Function Framework for GO (former YANFF)</t>
  </si>
  <si>
    <t>intel-go/nff-go</t>
  </si>
  <si>
    <t>oak</t>
  </si>
  <si>
    <t>A pure Go game engine</t>
  </si>
  <si>
    <t>oakmound/oak</t>
  </si>
  <si>
    <t>goblin</t>
  </si>
  <si>
    <t>Minimal and Beautiful Go testing framework</t>
  </si>
  <si>
    <t>franela/goblin</t>
  </si>
  <si>
    <t>php-parser</t>
  </si>
  <si>
    <t>PHP parser written in Go</t>
  </si>
  <si>
    <t>z7zmey/php-parser</t>
  </si>
  <si>
    <t>Validate Golang request data with simple rules. Highly inspired by Laravel's request validation.</t>
  </si>
  <si>
    <t>thedevsaddam/govalidator</t>
  </si>
  <si>
    <t>eaopt</t>
  </si>
  <si>
    <t>:four_leaf_clover: Evolutionary optimization library for Go (genetic algorithm, partical swarm optimization, differential evolution)</t>
  </si>
  <si>
    <t>MaxHalford/eaopt</t>
  </si>
  <si>
    <t>immortal</t>
  </si>
  <si>
    <t>⭕  A *nix cross-platform (OS agnostic) supervisor</t>
  </si>
  <si>
    <t>immortal/immortal</t>
  </si>
  <si>
    <t>roaring</t>
  </si>
  <si>
    <t>Roaring bitmaps in Go (golang)</t>
  </si>
  <si>
    <t>RoaringBitmap/roaring</t>
  </si>
  <si>
    <t>goraph</t>
  </si>
  <si>
    <t>Package goraph implements graph data structure and algorithms.</t>
  </si>
  <si>
    <t>gyuho/goraph</t>
  </si>
  <si>
    <t>gron</t>
  </si>
  <si>
    <t>gron, Cron Jobs in Go.</t>
  </si>
  <si>
    <t>roylee0704/gron</t>
  </si>
  <si>
    <t>A simple, powerful Redis client for Go</t>
  </si>
  <si>
    <t>hoisie/redis</t>
  </si>
  <si>
    <t>complete</t>
  </si>
  <si>
    <t>bash completion written in go + bash completion for go command</t>
  </si>
  <si>
    <t>posener/complete</t>
  </si>
  <si>
    <t>go-money</t>
  </si>
  <si>
    <t>Go implementation of Fowler's Money pattern</t>
  </si>
  <si>
    <t>Rhymond/go-money</t>
  </si>
  <si>
    <t>xstrings</t>
  </si>
  <si>
    <t>Package xstrings: A collection of useful string functions in Go.</t>
  </si>
  <si>
    <t>huandu/xstrings</t>
  </si>
  <si>
    <t>peg</t>
  </si>
  <si>
    <t>Peg, Parsing Expression Grammar, is an implementation of a Packrat parser generator.</t>
  </si>
  <si>
    <t>pointlander/peg</t>
  </si>
  <si>
    <t>fx</t>
  </si>
  <si>
    <t>A dependency injection based application framework for Go.</t>
  </si>
  <si>
    <t>uber-go/fx</t>
  </si>
  <si>
    <t>jet</t>
  </si>
  <si>
    <t>Jet  template engine</t>
  </si>
  <si>
    <t>CloudyKit/jet</t>
  </si>
  <si>
    <t>dat</t>
  </si>
  <si>
    <t>Go Postgres Data Access Toolkit</t>
  </si>
  <si>
    <t>mgutz/dat</t>
  </si>
  <si>
    <t>go-toml</t>
  </si>
  <si>
    <t>Go library for the TOML language</t>
  </si>
  <si>
    <t>pelletier/go-toml</t>
  </si>
  <si>
    <t>vflow</t>
  </si>
  <si>
    <t>Enterprise Network Flow Collector (IPFIX, sFlow, Netflow) from Verizon Digital Media Services</t>
  </si>
  <si>
    <t>VerizonDigital/vflow</t>
  </si>
  <si>
    <t>chart</t>
  </si>
  <si>
    <t>Provide basic charts in go</t>
  </si>
  <si>
    <t>vdobler/chart</t>
  </si>
  <si>
    <t>gophericons</t>
  </si>
  <si>
    <t>34 gopher images for Go developers community</t>
  </si>
  <si>
    <t>shalakhin/gophericons</t>
  </si>
  <si>
    <t>The new location for this repository is https://github.com/gobuffalo/pop.</t>
  </si>
  <si>
    <t>markbates/pop</t>
  </si>
  <si>
    <t>liner</t>
  </si>
  <si>
    <t>Pure Go line editor with history, inspired by linenoise</t>
  </si>
  <si>
    <t>peterh/liner</t>
  </si>
  <si>
    <t>golang-for-nodejs-developers</t>
  </si>
  <si>
    <t>Examples of Golang compared to Node.js for learning</t>
  </si>
  <si>
    <t>miguelmota/golang-for-nodejs-developers</t>
  </si>
  <si>
    <t>goveralls</t>
  </si>
  <si>
    <t>mattn/goveralls</t>
  </si>
  <si>
    <t>ringpop-go</t>
  </si>
  <si>
    <t>Scalable, fault-tolerant application-layer sharding for Go applications</t>
  </si>
  <si>
    <t>uber/ringpop-go</t>
  </si>
  <si>
    <t>go-finance</t>
  </si>
  <si>
    <t>:warning: Deprecrated in favor of https://github.com/piquette/finance-go :warning:</t>
  </si>
  <si>
    <t>FlashBoys/go-finance</t>
  </si>
  <si>
    <t>jobrunner</t>
  </si>
  <si>
    <t>Framework for performing work asynchronously, outside of the request flow</t>
  </si>
  <si>
    <t>bamzi/jobrunner</t>
  </si>
  <si>
    <t>base64Captcha</t>
  </si>
  <si>
    <t>golang base64-captcha supports digits, numbers,alphabet, arithmetic, audio and digit-alphabet captcha</t>
  </si>
  <si>
    <t>mojocn/base64Captcha</t>
  </si>
  <si>
    <t>aurora</t>
  </si>
  <si>
    <t>Golang ultimate ANSI-colors that supports Printf/Sprintf methods</t>
  </si>
  <si>
    <t>logrusorgru/aurora</t>
  </si>
  <si>
    <t>commonregex</t>
  </si>
  <si>
    <t>🍫 A collection of common regular expressions for Go</t>
  </si>
  <si>
    <t>mingrammer/commonregex</t>
  </si>
  <si>
    <t>gorpc</t>
  </si>
  <si>
    <t>Simple, fast and scalable golang rpc library for high load</t>
  </si>
  <si>
    <t>valyala/gorpc</t>
  </si>
  <si>
    <t>A Go middleware that stores various information about your web application (response time, status code count, etc.)</t>
  </si>
  <si>
    <t>thoas/stats</t>
  </si>
  <si>
    <t>qbs</t>
  </si>
  <si>
    <t>QBS stands for Query By Struct. A Go ORM.</t>
  </si>
  <si>
    <t>coocood/qbs</t>
  </si>
  <si>
    <t>vfsgen</t>
  </si>
  <si>
    <t>Takes an input http.FileSystem (likely at go generate time) and generates Go code that statically implements it.</t>
  </si>
  <si>
    <t>shurcooL/vfsgen</t>
  </si>
  <si>
    <t>skm</t>
  </si>
  <si>
    <t>A simple and powerful SSH keys manager</t>
  </si>
  <si>
    <t>TimothyYe/skm</t>
  </si>
  <si>
    <t>eliasdb</t>
  </si>
  <si>
    <t>EliasDB is a graph-based database.</t>
  </si>
  <si>
    <t>krotik/eliasdb</t>
  </si>
  <si>
    <t>progressbar</t>
  </si>
  <si>
    <t>A really basic thread-safe progress bar for Golang applications</t>
  </si>
  <si>
    <t>schollz/progressbar</t>
  </si>
  <si>
    <t>errorx</t>
  </si>
  <si>
    <t>A comprehensive error handling library for Go</t>
  </si>
  <si>
    <t>joomcode/errorx</t>
  </si>
  <si>
    <t>mdns</t>
  </si>
  <si>
    <t>Simple mDNS client/server library in Golang</t>
  </si>
  <si>
    <t>hashicorp/mdns</t>
  </si>
  <si>
    <t>go-critic</t>
  </si>
  <si>
    <t>The most opinionated Go source code linter for code audit.</t>
  </si>
  <si>
    <t>go-critic/go-critic</t>
  </si>
  <si>
    <t>traffic</t>
  </si>
  <si>
    <t>Sinatra inspired regexp/pattern mux and web framework for Go [NOT MAINTAINED]</t>
  </si>
  <si>
    <t>gravityblast/traffic</t>
  </si>
  <si>
    <t>limiter</t>
  </si>
  <si>
    <t>Dead simple rate limit middleware for Go.</t>
  </si>
  <si>
    <t>ulule/limiter</t>
  </si>
  <si>
    <t>go-ole</t>
  </si>
  <si>
    <t>win32 ole implementation for golang</t>
  </si>
  <si>
    <t>go-ole/go-ole</t>
  </si>
  <si>
    <t>scaleway-cli</t>
  </si>
  <si>
    <t>:computer: Manage BareMetal Servers from Command Line (as easily as with Docker)</t>
  </si>
  <si>
    <t>scaleway/scaleway-cli</t>
  </si>
  <si>
    <t>goqu</t>
  </si>
  <si>
    <t>SQL builder and query library for golang</t>
  </si>
  <si>
    <t>doug-martin/goqu</t>
  </si>
  <si>
    <t>EventBus</t>
  </si>
  <si>
    <t>[Go] Lightweight eventbus with async compatibility for Go</t>
  </si>
  <si>
    <t>asaskevich/EventBus</t>
  </si>
  <si>
    <t>grab</t>
  </si>
  <si>
    <t>A download manager package for Go</t>
  </si>
  <si>
    <t>cavaliercoder/grab</t>
  </si>
  <si>
    <t>discovery</t>
  </si>
  <si>
    <t>A registry for resilient mid-tier load balancing and failover.</t>
  </si>
  <si>
    <t>bilibili/discovery</t>
  </si>
  <si>
    <t>uuid</t>
  </si>
  <si>
    <t>A UUID package originally forked from github.com/satori/go.uuid</t>
  </si>
  <si>
    <t>gofrs/uuid</t>
  </si>
  <si>
    <t>sendgrid-go</t>
  </si>
  <si>
    <t>The Official SendGrid Led, Community Driven Golang API Library</t>
  </si>
  <si>
    <t>sendgrid/sendgrid-go</t>
  </si>
  <si>
    <t>gofuzz</t>
  </si>
  <si>
    <t>Fuzz testing for go.</t>
  </si>
  <si>
    <t>google/gofuzz</t>
  </si>
  <si>
    <t>gmf</t>
  </si>
  <si>
    <t>Go Media Framework</t>
  </si>
  <si>
    <t>3d0c/gmf</t>
  </si>
  <si>
    <t>gosx-notifier</t>
  </si>
  <si>
    <t>gosx-notifier is a Go framework for sending desktop notifications to OSX 10.8 or higher</t>
  </si>
  <si>
    <t>deckarep/gosx-notifier</t>
  </si>
  <si>
    <t>go-pinyin</t>
  </si>
  <si>
    <t>汉字转拼音</t>
  </si>
  <si>
    <t>mozillazg/go-pinyin</t>
  </si>
  <si>
    <t>lhttp</t>
  </si>
  <si>
    <t>go websocket, a better way to buid your IM server</t>
  </si>
  <si>
    <t>fanux/lhttp</t>
  </si>
  <si>
    <t>httpcontrol</t>
  </si>
  <si>
    <t>Package httpcontrol allows for HTTP transport level control around timeouts and retries.</t>
  </si>
  <si>
    <t>facebookarchive/httpcontrol</t>
  </si>
  <si>
    <t>mainflux</t>
  </si>
  <si>
    <t>Industrial IoT Messaging and Device Management Server</t>
  </si>
  <si>
    <t>mainflux/mainflux</t>
  </si>
  <si>
    <t>grpool</t>
  </si>
  <si>
    <t>Lightweight Goroutine pool</t>
  </si>
  <si>
    <t>ivpusic/grpool</t>
  </si>
  <si>
    <t>htcat</t>
  </si>
  <si>
    <t>Parallel and Pipelined HTTP GET Utility</t>
  </si>
  <si>
    <t>htcat/htcat</t>
  </si>
  <si>
    <t>uitable</t>
  </si>
  <si>
    <t>A go library to improve readability in terminal apps using tabular data</t>
  </si>
  <si>
    <t>gosuri/uitable</t>
  </si>
  <si>
    <t>notify</t>
  </si>
  <si>
    <t>File system event notification library on steroids.</t>
  </si>
  <si>
    <t>rjeczalik/notify</t>
  </si>
  <si>
    <t>accounting</t>
  </si>
  <si>
    <t>money and currency formatting for golang</t>
  </si>
  <si>
    <t>leekchan/accounting</t>
  </si>
  <si>
    <t>httpmock</t>
  </si>
  <si>
    <t>HTTP mocking for Golang</t>
  </si>
  <si>
    <t>jarcoal/httpmock</t>
  </si>
  <si>
    <t>matrix</t>
  </si>
  <si>
    <t>Matrix packages for the Go language [DEPRECATED]</t>
  </si>
  <si>
    <t>gonum/matrix</t>
  </si>
  <si>
    <t>mpb</t>
  </si>
  <si>
    <t>multi progress bar for Go cli applications</t>
  </si>
  <si>
    <t>vbauerster/mpb</t>
  </si>
  <si>
    <t>pool</t>
  </si>
  <si>
    <t>:speedboat: a limited consumer goroutine or unlimited goroutine pool for easier goroutine handling and cancellation</t>
  </si>
  <si>
    <t>go-playground/pool</t>
  </si>
  <si>
    <t>gfile</t>
  </si>
  <si>
    <t>Direct file transfer over WebRTC</t>
  </si>
  <si>
    <t>Antonito/gfile</t>
  </si>
  <si>
    <t>bitset</t>
  </si>
  <si>
    <t>Go package implementing bitsets</t>
  </si>
  <si>
    <t>willf/bitset</t>
  </si>
  <si>
    <t>cuckoofilter</t>
  </si>
  <si>
    <t>Cuckoo Filter: Practically Better Than Bloom</t>
  </si>
  <si>
    <t>seiflotfy/cuckoofilter</t>
  </si>
  <si>
    <t>ftp</t>
  </si>
  <si>
    <t>FTP client package for Go</t>
  </si>
  <si>
    <t>jlaffaye/ftp</t>
  </si>
  <si>
    <t>tracerr</t>
  </si>
  <si>
    <t>Golang errors with stack trace and source fragments.</t>
  </si>
  <si>
    <t>ztrue/tracerr</t>
  </si>
  <si>
    <t>CLI - A package for building command line app with go</t>
  </si>
  <si>
    <t>mkideal/cli</t>
  </si>
  <si>
    <t>go-health</t>
  </si>
  <si>
    <t>Library for enabling asynchronous health checks in your service</t>
  </si>
  <si>
    <t>InVisionApp/go-health</t>
  </si>
  <si>
    <t>colfer</t>
  </si>
  <si>
    <t>binary serialization format</t>
  </si>
  <si>
    <t>pascaldekloe/colfer</t>
  </si>
  <si>
    <t>jobs</t>
  </si>
  <si>
    <t>A persistent and flexible background jobs library for go.</t>
  </si>
  <si>
    <t>albrow/jobs</t>
  </si>
  <si>
    <t>nacl</t>
  </si>
  <si>
    <t>Pure Go implementation of the NaCL set of API's</t>
  </si>
  <si>
    <t>kevinburke/nacl</t>
  </si>
  <si>
    <t>go-jira</t>
  </si>
  <si>
    <t>Go client library for Atlassian JIRA</t>
  </si>
  <si>
    <t>andygrunwald/go-jira</t>
  </si>
  <si>
    <t>bot</t>
  </si>
  <si>
    <t>IRC, Slack, Telegram and RocketChat bot written in go</t>
  </si>
  <si>
    <t>go-chat-bot/bot</t>
  </si>
  <si>
    <t>xurls</t>
  </si>
  <si>
    <t>Extract urls from text</t>
  </si>
  <si>
    <t>mvdan/xurls</t>
  </si>
  <si>
    <t>golua</t>
  </si>
  <si>
    <t>Go bindings for Lua C API - in progress</t>
  </si>
  <si>
    <t>aarzilli/golua</t>
  </si>
  <si>
    <t>gorouter</t>
  </si>
  <si>
    <t>xujiajun/gorouter is a simple and fast HTTP router for Go. It is easy to build RESTful APIs and your web framework.</t>
  </si>
  <si>
    <t>xujiajun/gorouter</t>
  </si>
  <si>
    <t>flaggy</t>
  </si>
  <si>
    <t>Idiomatic Go input parsing with subcommands, positional values, and flags at any position. No required project or package layout and no external dependencies.</t>
  </si>
  <si>
    <t>integrii/flaggy</t>
  </si>
  <si>
    <t>esc</t>
  </si>
  <si>
    <t>A simple file embedder for Go</t>
  </si>
  <si>
    <t>mjibson/esc</t>
  </si>
  <si>
    <t>go-queryset</t>
  </si>
  <si>
    <t>100% type-safe ORM for Go (Golang) with code generation and MySQL, PostgreSQL, Sqlite3, SQL Server support. GORM under the hood.</t>
  </si>
  <si>
    <t>jirfag/go-queryset</t>
  </si>
  <si>
    <t>go-dry</t>
  </si>
  <si>
    <t>DRY (don't repeat yourself) package for Go</t>
  </si>
  <si>
    <t>ungerik/go-dry</t>
  </si>
  <si>
    <t>githubv4</t>
  </si>
  <si>
    <t>Package githubv4 is a client library for accessing GitHub GraphQL API v4 (https://developer.github.com/v4/).</t>
  </si>
  <si>
    <t>shurcooL/githubv4</t>
  </si>
  <si>
    <t>dotsql</t>
  </si>
  <si>
    <t>A Golang library for using SQL.</t>
  </si>
  <si>
    <t>gchaincl/dotsql</t>
  </si>
  <si>
    <t>gopher-stickers</t>
  </si>
  <si>
    <t>gopher stickers</t>
  </si>
  <si>
    <t>tenntenn/gopher-stickers</t>
  </si>
  <si>
    <t>gopencils</t>
  </si>
  <si>
    <t>Easily consume REST APIs with Go (golang)</t>
  </si>
  <si>
    <t>bndr/gopencils</t>
  </si>
  <si>
    <t>ozzo-dbx</t>
  </si>
  <si>
    <t>A Go (golang) package that enhances the standard database/sql package by providing powerful data retrieval methods as well as DB-agnostic query building capabilities.</t>
  </si>
  <si>
    <t>go-ozzo/ozzo-dbx</t>
  </si>
  <si>
    <t>gisp</t>
  </si>
  <si>
    <t>Simple LISP in Go</t>
  </si>
  <si>
    <t>jcla1/gisp</t>
  </si>
  <si>
    <t>c6</t>
  </si>
  <si>
    <t>Compile SASS Faster ! C6 is a SASS-compatible compiler</t>
  </si>
  <si>
    <t>c9s/c6</t>
  </si>
  <si>
    <t>gcss</t>
  </si>
  <si>
    <t>Pure Go CSS Preprocessor</t>
  </si>
  <si>
    <t>yosssi/gcss</t>
  </si>
  <si>
    <t>shortid</t>
  </si>
  <si>
    <t>Super short, fully unique, non-sequential and URL friendly Ids</t>
  </si>
  <si>
    <t>teris-io/shortid</t>
  </si>
  <si>
    <t>hercules</t>
  </si>
  <si>
    <t>Gaining advanced insights from Git repository history.</t>
  </si>
  <si>
    <t>src-d/hercules</t>
  </si>
  <si>
    <t>stegify</t>
  </si>
  <si>
    <t>Go tool for LSB steganography, capable of hiding any file within an image.</t>
  </si>
  <si>
    <t>DimitarPetrov/stegify</t>
  </si>
  <si>
    <t>Azul3D - A 3D game engine written in Go!</t>
  </si>
  <si>
    <t>azul3d/engine</t>
  </si>
  <si>
    <t>gongular</t>
  </si>
  <si>
    <t>A different approach to Go web frameworks</t>
  </si>
  <si>
    <t>mustafaakin/gongular</t>
  </si>
  <si>
    <t>golongpoll</t>
  </si>
  <si>
    <t>golang long polling library.  Makes web pub-sub easy via HTTP long-poll server :smiley: :coffee: :computer:</t>
  </si>
  <si>
    <t>jcuga/golongpoll</t>
  </si>
  <si>
    <t>gosnmp</t>
  </si>
  <si>
    <t>An SNMP library written in GoLang.</t>
  </si>
  <si>
    <t>soniah/gosnmp</t>
  </si>
  <si>
    <t>goreturns</t>
  </si>
  <si>
    <t>A gofmt/goimports-like tool for Go programmers that fills in Go return statements with zero values to match the func return types</t>
  </si>
  <si>
    <t>sqs/goreturns</t>
  </si>
  <si>
    <t>acra</t>
  </si>
  <si>
    <t>Database encryption proxy for data-driven apps: strong selective encryption, SQL injections prevention, intrusion detection, honeypots.</t>
  </si>
  <si>
    <t>cossacklabs/acra</t>
  </si>
  <si>
    <t>ego</t>
  </si>
  <si>
    <t>An ERB-style templating language for Go.</t>
  </si>
  <si>
    <t>benbjohnson/ego</t>
  </si>
  <si>
    <t>fileb0x</t>
  </si>
  <si>
    <t>a better customizable tool to embed files in go; also update embedded files remotely without restarting the server</t>
  </si>
  <si>
    <t>UnnoTed/fileb0x</t>
  </si>
  <si>
    <t>mockingjay-server</t>
  </si>
  <si>
    <t>Fake server, Consumer Driven Contracts and help with testing performance from one configuration file with zero system dependencies and no coding whatsoever</t>
  </si>
  <si>
    <t>quii/mockingjay-server</t>
  </si>
  <si>
    <t>fastcache</t>
  </si>
  <si>
    <t>Fast thread-safe inmemory cache for big number of entries in Go. Minimzes GC overhead</t>
  </si>
  <si>
    <t>VictoriaMetrics/fastcache</t>
  </si>
  <si>
    <t>gotcp</t>
  </si>
  <si>
    <t>A Go package for quickly building tcp servers</t>
  </si>
  <si>
    <t>gansidui/gotcp</t>
  </si>
  <si>
    <t>godaemon</t>
  </si>
  <si>
    <t>Daemonize Go applications deviously.</t>
  </si>
  <si>
    <t>VividCortex/godaemon</t>
  </si>
  <si>
    <t>ethereum-development-with-go-book</t>
  </si>
  <si>
    <t>A little book on Ethereum Development with Go (golang)</t>
  </si>
  <si>
    <t>miguelmota/ethereum-development-with-go-book</t>
  </si>
  <si>
    <t>csrf</t>
  </si>
  <si>
    <t>gorilla/csrf provides Cross Site Request Forgery (CSRF) prevention middleware for Go web applications &amp; services.</t>
  </si>
  <si>
    <t>gorilla/csrf</t>
  </si>
  <si>
    <t>neo</t>
  </si>
  <si>
    <t>Go Web Framework</t>
  </si>
  <si>
    <t>ivpusic/neo</t>
  </si>
  <si>
    <t>trie</t>
  </si>
  <si>
    <t>Data structure and relevant algorithms for extremely fast prefix/fuzzy string searching.</t>
  </si>
  <si>
    <t>derekparker/trie</t>
  </si>
  <si>
    <t>tardisgo</t>
  </si>
  <si>
    <t>Golang-&gt;Haxe-&gt;CPP/CSharp/Java/JavaScript transpiler</t>
  </si>
  <si>
    <t>tardisgo/tardisgo</t>
  </si>
  <si>
    <t>gorse</t>
  </si>
  <si>
    <t>An offline recommender system backend based on collaborative filtering written in Go</t>
  </si>
  <si>
    <t>zhenghaoz/gorse</t>
  </si>
  <si>
    <t>godns</t>
  </si>
  <si>
    <t>A dynamic DNS client tool, supports AliDNS, Cloudflare, DNSPod &amp; HE.net, written in Go.</t>
  </si>
  <si>
    <t>TimothyYe/godns</t>
  </si>
  <si>
    <t>llvm</t>
  </si>
  <si>
    <t>Library for interacting with LLVM IR in pure Go.</t>
  </si>
  <si>
    <t>llir/llvm</t>
  </si>
  <si>
    <t>httptreemux</t>
  </si>
  <si>
    <t>High-speed, flexible tree-based HTTP router for Go.</t>
  </si>
  <si>
    <t>dimfeld/httptreemux</t>
  </si>
  <si>
    <t>go-oci8</t>
  </si>
  <si>
    <t>oracle driver for go that using database/sql</t>
  </si>
  <si>
    <t>mattn/go-oci8</t>
  </si>
  <si>
    <t>lars</t>
  </si>
  <si>
    <t>:rotating_light: Is a lightweight, fast and extensible zero allocation HTTP router for Go used to create customizable frameworks.</t>
  </si>
  <si>
    <t>go-playground/lars</t>
  </si>
  <si>
    <t>Cross-platform beanstalkd queue server admin console.</t>
  </si>
  <si>
    <t>xuri/aurora</t>
  </si>
  <si>
    <t>go-bindata</t>
  </si>
  <si>
    <t>Hard fork of jteeuwen/go-bindata because it disappeared, Please refer to issues#5 for details.</t>
  </si>
  <si>
    <t>jteeuwen/go-bindata</t>
  </si>
  <si>
    <t>kagome</t>
  </si>
  <si>
    <t>Self-contained Japanese Morphological Analyzer written in pure Go</t>
  </si>
  <si>
    <t>ikawaha/kagome</t>
  </si>
  <si>
    <t>go-peerflix</t>
  </si>
  <si>
    <t>Go Peerflix</t>
  </si>
  <si>
    <t>Sioro-Neoku/go-peerflix</t>
  </si>
  <si>
    <t>shell2http</t>
  </si>
  <si>
    <t>Executing shell commands via HTTP server</t>
  </si>
  <si>
    <t>msoap/shell2http</t>
  </si>
  <si>
    <t>raylib-go</t>
  </si>
  <si>
    <t>Go bindings for raylib, a simple and easy-to-use library to learn videogames programming.</t>
  </si>
  <si>
    <t>gen2brain/raylib-go</t>
  </si>
  <si>
    <t>levigo</t>
  </si>
  <si>
    <t>levigo is a Go wrapper for LevelDB</t>
  </si>
  <si>
    <t>jmhodges/levigo</t>
  </si>
  <si>
    <t>oto</t>
  </si>
  <si>
    <t>♪ A low-level library to play sound on multiple platforms ♪</t>
  </si>
  <si>
    <t>hajimehoshi/oto</t>
  </si>
  <si>
    <t>cidranger</t>
  </si>
  <si>
    <t>Fast IP to CIDR lookup in Golang</t>
  </si>
  <si>
    <t>yl2chen/cidranger</t>
  </si>
  <si>
    <t>govvv</t>
  </si>
  <si>
    <t>"go build" wrapper to add version info to Golang applications</t>
  </si>
  <si>
    <t>ahmetb/govvv</t>
  </si>
  <si>
    <t>richgo</t>
  </si>
  <si>
    <t>Enrich `go test` outputs with text decorations.</t>
  </si>
  <si>
    <t>kyoh86/richgo</t>
  </si>
  <si>
    <t>mort</t>
  </si>
  <si>
    <t>Storage and image processing server written in Go</t>
  </si>
  <si>
    <t>aldor007/mort</t>
  </si>
  <si>
    <t>gofakeit</t>
  </si>
  <si>
    <t>Random fake data generator written in go</t>
  </si>
  <si>
    <t>brianvoe/gofakeit</t>
  </si>
  <si>
    <t>go-colorable</t>
  </si>
  <si>
    <t>mattn/go-colorable</t>
  </si>
  <si>
    <t>health</t>
  </si>
  <si>
    <t>An easy to use, extensible health check library for Go applications.</t>
  </si>
  <si>
    <t>dimiro1/health</t>
  </si>
  <si>
    <t>flipt</t>
  </si>
  <si>
    <t>A self contained feature flag solution</t>
  </si>
  <si>
    <t>markphelps/flipt</t>
  </si>
  <si>
    <t>neoism</t>
  </si>
  <si>
    <t>Neo4j client for Golang</t>
  </si>
  <si>
    <t>jmcvetta/neoism</t>
  </si>
  <si>
    <t>nlp</t>
  </si>
  <si>
    <t>[UNMANTEINED] Extract values from strings and fill your structs with nlp.</t>
  </si>
  <si>
    <t>shixzie/nlp</t>
  </si>
  <si>
    <t>ozzo-routing</t>
  </si>
  <si>
    <t>An extremely fast Go (golang) HTTP router that supports regular expression route matching. Comes with full support for building RESTful APIs.</t>
  </si>
  <si>
    <t>go-ozzo/ozzo-routing</t>
  </si>
  <si>
    <t>pomerium</t>
  </si>
  <si>
    <t>Pomerium is an identity-aware access proxy.</t>
  </si>
  <si>
    <t>pomerium/pomerium</t>
  </si>
  <si>
    <t>siesta</t>
  </si>
  <si>
    <t>Composable framework for writing HTTP handlers in Go.</t>
  </si>
  <si>
    <t>VividCortex/siesta</t>
  </si>
  <si>
    <t>gobrain</t>
  </si>
  <si>
    <t>Neural Networks written in go</t>
  </si>
  <si>
    <t>goml/gobrain</t>
  </si>
  <si>
    <t>go.auth</t>
  </si>
  <si>
    <t>[DEPRECATED] authentication API for Go web applications</t>
  </si>
  <si>
    <t>bradrydzewski/go.auth</t>
  </si>
  <si>
    <t>goast-viewer</t>
  </si>
  <si>
    <t>Golang AST visualizer</t>
  </si>
  <si>
    <t>yuroyoro/goast-viewer</t>
  </si>
  <si>
    <t>gopcap</t>
  </si>
  <si>
    <t>A simple wrapper around libpcap for the Go programming language</t>
  </si>
  <si>
    <t>akrennmair/gopcap</t>
  </si>
  <si>
    <t>peerdiscovery</t>
  </si>
  <si>
    <t>Pure-Go library for cross-platform local peer discovery using UDP multicast :woman: :repeat: :woman:</t>
  </si>
  <si>
    <t>schollz/peerdiscovery</t>
  </si>
  <si>
    <t>slug</t>
  </si>
  <si>
    <t>URL-friendly slugify with multiple languages support.</t>
  </si>
  <si>
    <t>gosimple/slug</t>
  </si>
  <si>
    <t>request</t>
  </si>
  <si>
    <t>A developer-friendly HTTP request library for Gopher.</t>
  </si>
  <si>
    <t>mozillazg/request</t>
  </si>
  <si>
    <t>form</t>
  </si>
  <si>
    <t>:steam_locomotive: Decodes url.Values into Go value(s) and Encodes Go value(s) into url.Values. Dual Array and Full map support.</t>
  </si>
  <si>
    <t>go-playground/form</t>
  </si>
  <si>
    <t>dbus</t>
  </si>
  <si>
    <t>Native Go bindings for D-Bus</t>
  </si>
  <si>
    <t>godbus/dbus</t>
  </si>
  <si>
    <t>mango</t>
  </si>
  <si>
    <t>Mango is a modular web-application framework for Go, inspired by Rack, and PEP333.</t>
  </si>
  <si>
    <t>paulbellamy/mango</t>
  </si>
  <si>
    <t>go-conv</t>
  </si>
  <si>
    <t>Fast conversions across various Go types with a simple API.</t>
  </si>
  <si>
    <t>cstockton/go-conv</t>
  </si>
  <si>
    <t>permissions2</t>
  </si>
  <si>
    <t>:closed_lock_with_key: Middleware for keeping track of users, login states and permissions</t>
  </si>
  <si>
    <t>xyproto/permissions2</t>
  </si>
  <si>
    <t>gopher-vector</t>
  </si>
  <si>
    <t>Vector data of gopher</t>
  </si>
  <si>
    <t>golang-samples/gopher-vector</t>
  </si>
  <si>
    <t>whatlanggo</t>
  </si>
  <si>
    <t>Natural language detection library for Go</t>
  </si>
  <si>
    <t>abadojack/whatlanggo</t>
  </si>
  <si>
    <t>counterfeiter</t>
  </si>
  <si>
    <t>A tool for generating self-contained, type-safe test doubles in go</t>
  </si>
  <si>
    <t>maxbrunsfeld/counterfeiter</t>
  </si>
  <si>
    <t>depth</t>
  </si>
  <si>
    <t>Visualize Go Dependency Trees</t>
  </si>
  <si>
    <t>KyleBanks/depth</t>
  </si>
  <si>
    <t>elasticsql</t>
  </si>
  <si>
    <t>convert sql to elasticsearch DSL in golang(go)</t>
  </si>
  <si>
    <t>cch123/elasticsql</t>
  </si>
  <si>
    <t>logxi</t>
  </si>
  <si>
    <t>A 12-factor app logger built for performance and happy development</t>
  </si>
  <si>
    <t>mgutz/logxi</t>
  </si>
  <si>
    <t>expr</t>
  </si>
  <si>
    <t>Expr is an engine that can evaluate expressions.</t>
  </si>
  <si>
    <t>antonmedv/expr</t>
  </si>
  <si>
    <t>gocc</t>
  </si>
  <si>
    <t>Parser / Scanner Generator</t>
  </si>
  <si>
    <t>goccmack/gocc</t>
  </si>
  <si>
    <t>raymond</t>
  </si>
  <si>
    <t>Handlebars for golang</t>
  </si>
  <si>
    <t>aymerick/raymond</t>
  </si>
  <si>
    <t>go-isatty</t>
  </si>
  <si>
    <t>mattn/go-isatty</t>
  </si>
  <si>
    <t>mxj</t>
  </si>
  <si>
    <t>Decode / encode XML to/from map[string]interface{} (or JSON); extract values with dot-notation paths and wildcards.  Replaces x2j and j2x packages.</t>
  </si>
  <si>
    <t>clbanning/mxj</t>
  </si>
  <si>
    <t>onelog</t>
  </si>
  <si>
    <t>Dead simple, super fast, zero allocation and modular logger for Golang</t>
  </si>
  <si>
    <t>francoispqt/onelog</t>
  </si>
  <si>
    <t>carbon</t>
  </si>
  <si>
    <t>Carbon for Golang, an extension for Time</t>
  </si>
  <si>
    <t>uniplaces/carbon</t>
  </si>
  <si>
    <t>agora</t>
  </si>
  <si>
    <t>a dynamically typed, garbage collected, embeddable programming language built with Go</t>
  </si>
  <si>
    <t>mna/agora</t>
  </si>
  <si>
    <t>go-astar</t>
  </si>
  <si>
    <t>Go implementation of the A* search algorithm</t>
  </si>
  <si>
    <t>beefsack/go-astar</t>
  </si>
  <si>
    <t>gondola</t>
  </si>
  <si>
    <t>The web framework for writing faster sites, faster</t>
  </si>
  <si>
    <t>rainycape/gondola</t>
  </si>
  <si>
    <t>pester</t>
  </si>
  <si>
    <t>Go (golang) http calls with retries and backoff</t>
  </si>
  <si>
    <t>sethgrid/pester</t>
  </si>
  <si>
    <t>gonative</t>
  </si>
  <si>
    <t>Build Go Toolchains /w native libs for cross-compilation</t>
  </si>
  <si>
    <t>inconshreveable/gonative</t>
  </si>
  <si>
    <t>GarageEngine</t>
  </si>
  <si>
    <t>Game engine written in Go (golang).</t>
  </si>
  <si>
    <t>vova616/GarageEngine</t>
  </si>
  <si>
    <t>go-stun</t>
  </si>
  <si>
    <t>A go implementation of the STUN client (RFC 3489 and RFC 5389)</t>
  </si>
  <si>
    <t>ccding/go-stun</t>
  </si>
  <si>
    <t>go.matrix</t>
  </si>
  <si>
    <t>linear algebra for go</t>
  </si>
  <si>
    <t>skelterjohn/go.matrix</t>
  </si>
  <si>
    <t>webhooks</t>
  </si>
  <si>
    <t>:fishing_pole_and_fish: Webhook receiver for GitHub, Bitbucket and GitLab</t>
  </si>
  <si>
    <t>go-playground/webhooks</t>
  </si>
  <si>
    <t>go-geoindex</t>
  </si>
  <si>
    <t>Go native library for fast point tracking and K-Nearest queries</t>
  </si>
  <si>
    <t>hailocab/go-geoindex</t>
  </si>
  <si>
    <t>glue</t>
  </si>
  <si>
    <t>Glue - Robust Go and Javascript Socket Library (Alternative to Socket.io)</t>
  </si>
  <si>
    <t>desertbit/glue</t>
  </si>
  <si>
    <t>cdp</t>
  </si>
  <si>
    <t>Package cdp provides type-safe bindings for the Chrome DevTools Protocol (CDP), written in the Go programming language.</t>
  </si>
  <si>
    <t>mafredri/cdp</t>
  </si>
  <si>
    <t>gopherize.me</t>
  </si>
  <si>
    <t>Gopherize.me app</t>
  </si>
  <si>
    <t>matryer/gopherize.me</t>
  </si>
  <si>
    <t>aerospike-client-go</t>
  </si>
  <si>
    <t>Aerospike Client Go</t>
  </si>
  <si>
    <t>aerospike/aerospike-client-go</t>
  </si>
  <si>
    <t>sleuth</t>
  </si>
  <si>
    <t>A Go library for master-less peer-to-peer autodiscovery and RPC between HTTP services</t>
  </si>
  <si>
    <t>ursiform/sleuth</t>
  </si>
  <si>
    <t>govatar</t>
  </si>
  <si>
    <t>Avatar generator library for GO language</t>
  </si>
  <si>
    <t>o1egl/govatar</t>
  </si>
  <si>
    <t>Emits events in Go way, with wildcard, predicates, cancellation possibilities and many other good wins</t>
  </si>
  <si>
    <t>olebedev/emitter</t>
  </si>
  <si>
    <t>chalk</t>
  </si>
  <si>
    <t>Intuitive package for prettifying terminal/console output. http://godoc.org/github.com/ttacon/chalk</t>
  </si>
  <si>
    <t>ttacon/chalk</t>
  </si>
  <si>
    <t>air</t>
  </si>
  <si>
    <t>An ideally refined web framework for Go.</t>
  </si>
  <si>
    <t>aofei/air</t>
  </si>
  <si>
    <t>interpose</t>
  </si>
  <si>
    <t>Minimalist net/http middleware for golang</t>
  </si>
  <si>
    <t>carbocation/interpose</t>
  </si>
  <si>
    <t>geo-golang</t>
  </si>
  <si>
    <t>Go library to access geocoding and reverse geocoding APIs</t>
  </si>
  <si>
    <t>codingsince1985/geo-golang</t>
  </si>
  <si>
    <t>ergo</t>
  </si>
  <si>
    <t>The management of multiple local services running on different ports made easy</t>
  </si>
  <si>
    <t>cristianoliveira/ergo</t>
  </si>
  <si>
    <t>wellington</t>
  </si>
  <si>
    <t>Spriting that sass has been missing</t>
  </si>
  <si>
    <t>wellington/wellington</t>
  </si>
  <si>
    <t>go-couchbase</t>
  </si>
  <si>
    <t>Couchbase client in Go</t>
  </si>
  <si>
    <t>couchbase/go-couchbase</t>
  </si>
  <si>
    <t>go-vcr</t>
  </si>
  <si>
    <t>Record and replay your HTTP interactions for fast, deterministic and accurate tests</t>
  </si>
  <si>
    <t>dnaeon/go-vcr</t>
  </si>
  <si>
    <t>gocb</t>
  </si>
  <si>
    <t>The Couchbase Go SDK</t>
  </si>
  <si>
    <t>couchbase/gocb</t>
  </si>
  <si>
    <t>digota</t>
  </si>
  <si>
    <t>ecommerce microservice</t>
  </si>
  <si>
    <t>digota/digota</t>
  </si>
  <si>
    <t>csvutil</t>
  </si>
  <si>
    <t>csvutil provides fast and idiomatic mapping between CSV and Go (golang) values.</t>
  </si>
  <si>
    <t>jszwec/csvutil</t>
  </si>
  <si>
    <t>go-rate</t>
  </si>
  <si>
    <t>A timed rate limiter for Go</t>
  </si>
  <si>
    <t>beefsack/go-rate</t>
  </si>
  <si>
    <t>portaudio</t>
  </si>
  <si>
    <t>Go bindings for the PortAudio audio I/O library</t>
  </si>
  <si>
    <t>gordonklaus/portaudio</t>
  </si>
  <si>
    <t>PayPal-Go-SDK</t>
  </si>
  <si>
    <t>Golang client for PayPal REST API</t>
  </si>
  <si>
    <t>logpacker/PayPal-Go-SDK</t>
  </si>
  <si>
    <t>testfixtures</t>
  </si>
  <si>
    <t>Rails-like test fixtures for Go. Write tests against a real database</t>
  </si>
  <si>
    <t>go-testfixtures/testfixtures</t>
  </si>
  <si>
    <t>slacker</t>
  </si>
  <si>
    <t>Slack Bot Framework</t>
  </si>
  <si>
    <t>shomali11/slacker</t>
  </si>
  <si>
    <t>scheduler</t>
  </si>
  <si>
    <t>Job scheduling made easy.</t>
  </si>
  <si>
    <t>carlescere/scheduler</t>
  </si>
  <si>
    <t>gormigrate</t>
  </si>
  <si>
    <t>Minimalistic database migration helper for Gorm ORM</t>
  </si>
  <si>
    <t>go-gormigrate/gormigrate</t>
  </si>
  <si>
    <t>go-nude</t>
  </si>
  <si>
    <t>Nudity detection with Go.</t>
  </si>
  <si>
    <t>koyachi/go-nude</t>
  </si>
  <si>
    <t>mathgl</t>
  </si>
  <si>
    <t>A pure Go 3D math library.</t>
  </si>
  <si>
    <t>go-gl/mathgl</t>
  </si>
  <si>
    <t>An efficient and feature complete Hystrix like Go implementation of the circuit breaker pattern.</t>
  </si>
  <si>
    <t>cep21/circuit</t>
  </si>
  <si>
    <t>mafsa</t>
  </si>
  <si>
    <t>Package mafsa implements Minimal Acyclic Finite State Automata in Go, essentially a high-speed, memory-efficient, Unicode-friendly set of strings.</t>
  </si>
  <si>
    <t>smartystreets/mafsa</t>
  </si>
  <si>
    <t>raw</t>
  </si>
  <si>
    <t>Package raw enables reading and writing data at the device driver level for a network interface.  MIT Licensed.</t>
  </si>
  <si>
    <t>mdlayher/raw</t>
  </si>
  <si>
    <t>go-capnproto</t>
  </si>
  <si>
    <t>Cap'n Proto library and parser for go. This is go-capnproto-1.0, and does not have rpc. See https://github.com/zombiezen/go-capnproto2 for 2.0 which has rpc and capabilities.</t>
  </si>
  <si>
    <t>glycerine/go-capnproto</t>
  </si>
  <si>
    <t>chproxy</t>
  </si>
  <si>
    <t>ClickHouse http proxy and load balancer</t>
  </si>
  <si>
    <t>Vertamedia/chproxy</t>
  </si>
  <si>
    <t>fasttemplate</t>
  </si>
  <si>
    <t>Simple and fast template engine for Go</t>
  </si>
  <si>
    <t>valyala/fasttemplate</t>
  </si>
  <si>
    <t>gographviz</t>
  </si>
  <si>
    <t>Parses the Graphviz DOT language in golang</t>
  </si>
  <si>
    <t>awalterschulze/gographviz</t>
  </si>
  <si>
    <t>tcp_server</t>
  </si>
  <si>
    <t>golang tcp server</t>
  </si>
  <si>
    <t>firstrow/tcp_server</t>
  </si>
  <si>
    <t>mora</t>
  </si>
  <si>
    <t>MongoDB generic REST server in Go</t>
  </si>
  <si>
    <t>emicklei/mora</t>
  </si>
  <si>
    <t>:green_book: Simple, configurable and scalable Structured Logging for Go.</t>
  </si>
  <si>
    <t>go-playground/log</t>
  </si>
  <si>
    <t>ipe</t>
  </si>
  <si>
    <t>An open source Pusher server implementation compatible with Pusher client libraries written in GO</t>
  </si>
  <si>
    <t>dimiro1/ipe</t>
  </si>
  <si>
    <t>pubsub</t>
  </si>
  <si>
    <t>A simple pubsub package for go.</t>
  </si>
  <si>
    <t>cskr/pubsub</t>
  </si>
  <si>
    <t>ewma</t>
  </si>
  <si>
    <t>Exponentially Weighted Moving Average algorithms for Go.</t>
  </si>
  <si>
    <t>VividCortex/ewma</t>
  </si>
  <si>
    <t>image2ascii</t>
  </si>
  <si>
    <t>:foggy: Convert image to ASCII</t>
  </si>
  <si>
    <t>qeesung/image2ascii</t>
  </si>
  <si>
    <t>sentences</t>
  </si>
  <si>
    <t>A multilingual command line sentence tokenizer in Golang</t>
  </si>
  <si>
    <t>neurosnap/sentences</t>
  </si>
  <si>
    <t>unconvert</t>
  </si>
  <si>
    <t>Remove unnecessary type conversions from Go source</t>
  </si>
  <si>
    <t>mdempsky/unconvert</t>
  </si>
  <si>
    <t>koazee</t>
  </si>
  <si>
    <t>A StreamLike, Immutable, Lazy Loading and smart Golang Library to deal with slices.</t>
  </si>
  <si>
    <t>wesovilabs/koazee</t>
  </si>
  <si>
    <t>go-cleanarch</t>
  </si>
  <si>
    <t>Clean architecture validator for go, like a The Dependency Rule and interaction between packages in your Go projects.</t>
  </si>
  <si>
    <t>roblaszczak/go-cleanarch</t>
  </si>
  <si>
    <t>wuid</t>
  </si>
  <si>
    <t>An extremely fast UUID alternative written in golang</t>
  </si>
  <si>
    <t>edwingeng/wuid</t>
  </si>
  <si>
    <t>dataflowkit</t>
  </si>
  <si>
    <t>Extract structured data from web sites. Web sites scraping.</t>
  </si>
  <si>
    <t>slotix/dataflowkit</t>
  </si>
  <si>
    <t>vestigo</t>
  </si>
  <si>
    <t>Echo Inspired Stand Alone URL Router</t>
  </si>
  <si>
    <t>husobee/vestigo</t>
  </si>
  <si>
    <t>redeo</t>
  </si>
  <si>
    <t>High-performance framework for building redis-protocol compatible TCP servers/services</t>
  </si>
  <si>
    <t>bsm/redeo</t>
  </si>
  <si>
    <t>nut</t>
  </si>
  <si>
    <t>Vendor Go dependencies</t>
  </si>
  <si>
    <t>jingweno/nut</t>
  </si>
  <si>
    <t>gohper</t>
  </si>
  <si>
    <t>[UNMATAINED] common libs here.</t>
  </si>
  <si>
    <t>cosiner/gohper</t>
  </si>
  <si>
    <t>music-theory</t>
  </si>
  <si>
    <t>Go models of Note, Scale, Chord and Key</t>
  </si>
  <si>
    <t>go-music-theory/music-theory</t>
  </si>
  <si>
    <t>IDE</t>
  </si>
  <si>
    <t>IDE for web browser, built for Go with Go.</t>
  </si>
  <si>
    <t>thestrukture/IDE</t>
  </si>
  <si>
    <t>pitaya</t>
  </si>
  <si>
    <t>Scalable game server framework with clustering support and client libraries for iOS, Android, Unity and others through the C SDK.</t>
  </si>
  <si>
    <t>topfreegames/pitaya</t>
  </si>
  <si>
    <t>logutils</t>
  </si>
  <si>
    <t>Utilities for slightly better logging in Go (Golang).</t>
  </si>
  <si>
    <t>hashicorp/logutils</t>
  </si>
  <si>
    <t>frisby</t>
  </si>
  <si>
    <t>API testing framework inspired by frisby-js</t>
  </si>
  <si>
    <t>verdverm/frisby</t>
  </si>
  <si>
    <t>go-astits</t>
  </si>
  <si>
    <t>Parse and demux MPEG Transport Streams (.ts) natively in GO</t>
  </si>
  <si>
    <t>asticode/go-astits</t>
  </si>
  <si>
    <t>gofight</t>
  </si>
  <si>
    <t>Testing API Handler written in Golang.</t>
  </si>
  <si>
    <t>appleboy/gofight</t>
  </si>
  <si>
    <t>store</t>
  </si>
  <si>
    <t>A dead simple configuration manager for Go applications</t>
  </si>
  <si>
    <t>tucnak/store</t>
  </si>
  <si>
    <t>go-jump</t>
  </si>
  <si>
    <t>go-jump: Jump consistent hashing</t>
  </si>
  <si>
    <t>dgryski/go-jump</t>
  </si>
  <si>
    <t>regommend</t>
  </si>
  <si>
    <t>Recommendation engine for Go</t>
  </si>
  <si>
    <t>muesli/regommend</t>
  </si>
  <si>
    <t>badactor</t>
  </si>
  <si>
    <t>BadActor.org An in-memory application driven jailer written in Go</t>
  </si>
  <si>
    <t>jaredfolkins/badactor</t>
  </si>
  <si>
    <t>tabby</t>
  </si>
  <si>
    <t>A tiny library for super simple Golang tables</t>
  </si>
  <si>
    <t>cheynewallace/tabby</t>
  </si>
  <si>
    <t>gostatus</t>
  </si>
  <si>
    <t>A command line tool that shows the status of Go repositories.</t>
  </si>
  <si>
    <t>shurcooL/gostatus</t>
  </si>
  <si>
    <t>waveform</t>
  </si>
  <si>
    <t>Go package capable of generating waveform images from audio streams. MIT Licensed.</t>
  </si>
  <si>
    <t>mdlayher/waveform</t>
  </si>
  <si>
    <t>zoom</t>
  </si>
  <si>
    <t>A blazing-fast datastore and querying engine for Go built on Redis.</t>
  </si>
  <si>
    <t>albrow/zoom</t>
  </si>
  <si>
    <t>go-mutesting</t>
  </si>
  <si>
    <t>Mutation testing for Go source code</t>
  </si>
  <si>
    <t>zimmski/go-mutesting</t>
  </si>
  <si>
    <t>golf</t>
  </si>
  <si>
    <t>:golf: The Golf web framework</t>
  </si>
  <si>
    <t>dinever/golf</t>
  </si>
  <si>
    <t>gowrap</t>
  </si>
  <si>
    <t>GoWrap is a command line tool for generating decorators for Go interfaces</t>
  </si>
  <si>
    <t>hexdigest/gowrap</t>
  </si>
  <si>
    <t>confita</t>
  </si>
  <si>
    <t>Load configuration in cascade from multiple backends into a struct</t>
  </si>
  <si>
    <t>heetch/confita</t>
  </si>
  <si>
    <t>go-logger</t>
  </si>
  <si>
    <t>Simple logger for Go programs. Allows custom formats for messages.</t>
  </si>
  <si>
    <t>apsdehal/go-logger</t>
  </si>
  <si>
    <t>devices</t>
  </si>
  <si>
    <t>Suite of libraries for IoT devices (written in Go), experimental for x/exp/io</t>
  </si>
  <si>
    <t>goiot/devices</t>
  </si>
  <si>
    <t>buffstreams</t>
  </si>
  <si>
    <t>A library to simplify writing applications using TCP sockets to stream protobuff messages</t>
  </si>
  <si>
    <t>StabbyCutyou/buffstreams</t>
  </si>
  <si>
    <t>gotext</t>
  </si>
  <si>
    <t>Go (Golang) GNU gettext utilities package</t>
  </si>
  <si>
    <t>leonelquinteros/gotext</t>
  </si>
  <si>
    <t>passlib</t>
  </si>
  <si>
    <t>:key: Idiotproof golang password validation library inspired by Python's passlib</t>
  </si>
  <si>
    <t>hlandau/passlib</t>
  </si>
  <si>
    <t>durafmt</t>
  </si>
  <si>
    <t>:clock8: Better time duration formatting in Go!</t>
  </si>
  <si>
    <t>hako/durafmt</t>
  </si>
  <si>
    <t>godbg</t>
  </si>
  <si>
    <t>Web-based gdb front-end application</t>
  </si>
  <si>
    <t>sirnewton01/godbg</t>
  </si>
  <si>
    <t>stun</t>
  </si>
  <si>
    <t>Fast RFC 5389 STUN implementation in go</t>
  </si>
  <si>
    <t>gortc/stun</t>
  </si>
  <si>
    <t>go-aws-auth</t>
  </si>
  <si>
    <t>[DEPRECATED] Signs requests to Amazon Web Services (AWS) using IAM roles or signed signature versions 2, 3, and 4. Supports S3 and STS.</t>
  </si>
  <si>
    <t>smartystreets/go-aws-auth</t>
  </si>
  <si>
    <t>lstags</t>
  </si>
  <si>
    <t>Manipulate Docker images across different registries</t>
  </si>
  <si>
    <t>ivanilves/lstags</t>
  </si>
  <si>
    <t>johnny-deps</t>
  </si>
  <si>
    <t>VividCortex/johnny-deps</t>
  </si>
  <si>
    <t>banner</t>
  </si>
  <si>
    <t>An easy way to add useful startup banners into your Go applications</t>
  </si>
  <si>
    <t>dimiro1/banner</t>
  </si>
  <si>
    <t>dogo</t>
  </si>
  <si>
    <t>Monitoring changes in the source file and automatically compile and run (restart).</t>
  </si>
  <si>
    <t>liudng/dogo</t>
  </si>
  <si>
    <t>termtables</t>
  </si>
  <si>
    <t>Go ASCII Table Generator, ported from the Ruby terminal-tables library</t>
  </si>
  <si>
    <t>apcera/termtables</t>
  </si>
  <si>
    <t>graph</t>
  </si>
  <si>
    <t>Graph algorithms and data structures</t>
  </si>
  <si>
    <t>yourbasic/graph</t>
  </si>
  <si>
    <t>muxchain</t>
  </si>
  <si>
    <t>Lightweight Middleware for net/http</t>
  </si>
  <si>
    <t>stephens2424/muxchain</t>
  </si>
  <si>
    <t>paseto</t>
  </si>
  <si>
    <t>Platform-Agnostic Security Tokens implementation in GO (Golang)</t>
  </si>
  <si>
    <t>o1egl/paseto</t>
  </si>
  <si>
    <t>go-deep</t>
  </si>
  <si>
    <t>Artificial Neural Network</t>
  </si>
  <si>
    <t>patrikeh/go-deep</t>
  </si>
  <si>
    <t>config</t>
  </si>
  <si>
    <t>JSON or YAML configuration wrapper with convenient access methods.</t>
  </si>
  <si>
    <t>olebedev/config</t>
  </si>
  <si>
    <t>tavor</t>
  </si>
  <si>
    <t>A generic fuzzing and delta-debugging framework</t>
  </si>
  <si>
    <t>zimmski/tavor</t>
  </si>
  <si>
    <t>clockwork</t>
  </si>
  <si>
    <t>a fake clock for golang</t>
  </si>
  <si>
    <t>jonboulle/clockwork</t>
  </si>
  <si>
    <t>ocrserver</t>
  </si>
  <si>
    <t>A simple OCR API server, seriously easy to be deployed by Docker, on Heroku as well</t>
  </si>
  <si>
    <t>otiai10/ocrserver</t>
  </si>
  <si>
    <t>winrm</t>
  </si>
  <si>
    <t>Command-line tool and library for Windows remote command execution in Go</t>
  </si>
  <si>
    <t>masterzen/winrm</t>
  </si>
  <si>
    <t>gountries</t>
  </si>
  <si>
    <t>Gountries provides: Countries (ISO-3166-1), Country Subdivisions(ISO-3166-2), Currencies (ISO 4217), Geo Coordinates(ISO-6709) as well as translations, country borders and other stuff exposed as struct data.</t>
  </si>
  <si>
    <t>pariz/gountries</t>
  </si>
  <si>
    <t>portmidi</t>
  </si>
  <si>
    <t>Go bindings for libportmidi</t>
  </si>
  <si>
    <t>rakyll/portmidi</t>
  </si>
  <si>
    <t>tbot</t>
  </si>
  <si>
    <t>Telegram Bot Server</t>
  </si>
  <si>
    <t>yanzay/tbot</t>
  </si>
  <si>
    <t>ggr</t>
  </si>
  <si>
    <t>A lightweight load balancer used to create big Selenium clusters</t>
  </si>
  <si>
    <t>aerokube/ggr</t>
  </si>
  <si>
    <t>gigo</t>
  </si>
  <si>
    <t>GIGO: PIP for GO</t>
  </si>
  <si>
    <t>LyricalSecurity/gigo</t>
  </si>
  <si>
    <t>go-colortext</t>
  </si>
  <si>
    <t>Change the color of console text.</t>
  </si>
  <si>
    <t>daviddengcn/go-colortext</t>
  </si>
  <si>
    <t>jsonql</t>
  </si>
  <si>
    <t>JSON query expression library in Golang.</t>
  </si>
  <si>
    <t>elgs/jsonql</t>
  </si>
  <si>
    <t>Selected Machine Learning algorithms for natural language processing and semantic analysis in Golang</t>
  </si>
  <si>
    <t>james-bowman/nlp</t>
  </si>
  <si>
    <t>pudge</t>
  </si>
  <si>
    <t>Fast and simple key/value store written using Go's standard library</t>
  </si>
  <si>
    <t>recoilme/pudge</t>
  </si>
  <si>
    <t>zek</t>
  </si>
  <si>
    <t>Generate a Go struct from XML.</t>
  </si>
  <si>
    <t>miku/zek</t>
  </si>
  <si>
    <t>goracle</t>
  </si>
  <si>
    <t>Oracle driver for Go, using the ODPI-C driver</t>
  </si>
  <si>
    <t>go-goracle/goracle</t>
  </si>
  <si>
    <t>gotabulate</t>
  </si>
  <si>
    <t>Gotabulate - Easily pretty-print your tabular data with Go</t>
  </si>
  <si>
    <t>bndr/gotabulate</t>
  </si>
  <si>
    <t>manssh</t>
  </si>
  <si>
    <t>Manage your ssh alias configs easily.</t>
  </si>
  <si>
    <t>xwjdsh/manssh</t>
  </si>
  <si>
    <t>A configuration library for Go that parses environment variables, JSON files, and reloads automatically on SIGHUP</t>
  </si>
  <si>
    <t>joshbetz/config</t>
  </si>
  <si>
    <t>ssh-vault</t>
  </si>
  <si>
    <t>🌰  encrypt/decrypt using ssh keys</t>
  </si>
  <si>
    <t>ssh-vault/ssh-vault</t>
  </si>
  <si>
    <t>go-carpet</t>
  </si>
  <si>
    <t>go-carpet - show test coverage in terminal for Go source files</t>
  </si>
  <si>
    <t>msoap/go-carpet</t>
  </si>
  <si>
    <t>go-runewidth</t>
  </si>
  <si>
    <t>wcwidth for golang</t>
  </si>
  <si>
    <t>mattn/go-runewidth</t>
  </si>
  <si>
    <t>pewpew</t>
  </si>
  <si>
    <t>Flexible HTTP command line stress tester for websites and web services</t>
  </si>
  <si>
    <t>bengadbois/pewpew</t>
  </si>
  <si>
    <t>goimagehash</t>
  </si>
  <si>
    <t>Go Perceptual image hashing package</t>
  </si>
  <si>
    <t>corona10/goimagehash</t>
  </si>
  <si>
    <t>gowd</t>
  </si>
  <si>
    <t>Build cross platform GUI apps with GO and HTML/JS/CSS (powered by nwjs)</t>
  </si>
  <si>
    <t>dtylman/gowd</t>
  </si>
  <si>
    <t>deepcopier</t>
  </si>
  <si>
    <t>simple struct copying for golang</t>
  </si>
  <si>
    <t>ulule/deepcopier</t>
  </si>
  <si>
    <t>cherry</t>
  </si>
  <si>
    <t>A tiny webchat server in Go.</t>
  </si>
  <si>
    <t>rafael-santiago/cherry</t>
  </si>
  <si>
    <t>charlatan</t>
  </si>
  <si>
    <t>Go Interface Mocking Tool</t>
  </si>
  <si>
    <t>percolate/charlatan</t>
  </si>
  <si>
    <t>go-marathon</t>
  </si>
  <si>
    <t>A GO API library for working with Marathon</t>
  </si>
  <si>
    <t>gambol99/go-marathon</t>
  </si>
  <si>
    <t>serve</t>
  </si>
  <si>
    <t>a static http server anywhere you need one.</t>
  </si>
  <si>
    <t>syntaqx/serve</t>
  </si>
  <si>
    <t>goskiplist</t>
  </si>
  <si>
    <t>A skip list implementation in Go</t>
  </si>
  <si>
    <t>ryszard/goskiplist</t>
  </si>
  <si>
    <t>rts</t>
  </si>
  <si>
    <t>RTS: request to struct. Generates Go structs from JSON server responses.</t>
  </si>
  <si>
    <t>galeone/rts</t>
  </si>
  <si>
    <t>algorithms</t>
  </si>
  <si>
    <t>CLRS study. Codes are written with golang.</t>
  </si>
  <si>
    <t>shady831213/algorithms</t>
  </si>
  <si>
    <t>arp</t>
  </si>
  <si>
    <t>Package arp implements the ARP protocol, as described in RFC 826. MIT Licensed.</t>
  </si>
  <si>
    <t>mdlayher/arp</t>
  </si>
  <si>
    <t>ethernet</t>
  </si>
  <si>
    <t>Package ethernet implements marshaling and unmarshaling of IEEE 802.3 Ethernet II frames and IEEE 802.1Q VLAN tags. MIT Licensed.</t>
  </si>
  <si>
    <t>mdlayher/ethernet</t>
  </si>
  <si>
    <t>minimock</t>
  </si>
  <si>
    <t>Powerful mock generation tool for Go programming language</t>
  </si>
  <si>
    <t>gojuno/minimock</t>
  </si>
  <si>
    <t>orange-cat</t>
  </si>
  <si>
    <t>A Markdown previewer written in Go</t>
  </si>
  <si>
    <t>utatti/orange-cat</t>
  </si>
  <si>
    <t>golang-crypto-trading-bot</t>
  </si>
  <si>
    <t>A golang implementation of a console-based trading bot for cryptocurrency exchanges</t>
  </si>
  <si>
    <t>saniales/golang-crypto-trading-bot</t>
  </si>
  <si>
    <t>gobrew</t>
  </si>
  <si>
    <t>Shell script to download and set GO environmental paths to allow multiple versions.</t>
  </si>
  <si>
    <t>cryptojuice/gobrew</t>
  </si>
  <si>
    <t>httpauth</t>
  </si>
  <si>
    <t>HTTP Authentication middlewares</t>
  </si>
  <si>
    <t>goji/httpauth</t>
  </si>
  <si>
    <t>hilbert</t>
  </si>
  <si>
    <t>Go package for mapping values to and from space-filling curves, such as Hilbert and Peano curves.</t>
  </si>
  <si>
    <t>google/hilbert</t>
  </si>
  <si>
    <t>go-cron</t>
  </si>
  <si>
    <t>A simple Cron library for go that can execute closures or functions at varying intervals, from once a second to once a year on a specific date and time. Primarily for web applications and long running daemons.</t>
  </si>
  <si>
    <t>rk/go-cron</t>
  </si>
  <si>
    <t>12 factor configuration as a typesafe struct in as little as two function calls</t>
  </si>
  <si>
    <t>JeremyLoy/config</t>
  </si>
  <si>
    <t>hjson-go</t>
  </si>
  <si>
    <t>Hjson for Go</t>
  </si>
  <si>
    <t>hjson/hjson-go</t>
  </si>
  <si>
    <t>go-trigger</t>
  </si>
  <si>
    <t>A Global event triggerer for golang. Defines functions as event with id string. Trigger the event anywhere from your project.</t>
  </si>
  <si>
    <t>sadlil/go-trigger</t>
  </si>
  <si>
    <t>piladb</t>
  </si>
  <si>
    <t>Lightweight RESTful database engine based on stack data structures</t>
  </si>
  <si>
    <t>fern4lvarez/piladb</t>
  </si>
  <si>
    <t>consistent</t>
  </si>
  <si>
    <t>Consistent hashing with bounded loads in Golang</t>
  </si>
  <si>
    <t>buraksezer/consistent</t>
  </si>
  <si>
    <t>sensorbee</t>
  </si>
  <si>
    <t>Lightweight stream processing engine for IoT</t>
  </si>
  <si>
    <t>sensorbee/sensorbee</t>
  </si>
  <si>
    <t>blast</t>
  </si>
  <si>
    <t>Blast is a simple tool for API load testing and batch jobs</t>
  </si>
  <si>
    <t>dave/blast</t>
  </si>
  <si>
    <t>speedtest-resize</t>
  </si>
  <si>
    <t>Compare various Image resize algorithms for the Go language</t>
  </si>
  <si>
    <t>fawick/speedtest-resize</t>
  </si>
  <si>
    <t>tenyks</t>
  </si>
  <si>
    <t>The Tenyks IRC bot.</t>
  </si>
  <si>
    <t>kyleterry/tenyks</t>
  </si>
  <si>
    <t>conform</t>
  </si>
  <si>
    <t>Trims, sanitizes &amp; scrubs data based on struct tags (go, golang)</t>
  </si>
  <si>
    <t>leebenson/conform</t>
  </si>
  <si>
    <t>interfaces</t>
  </si>
  <si>
    <t>Code generation tools for Go.</t>
  </si>
  <si>
    <t>rjeczalik/interfaces</t>
  </si>
  <si>
    <t>go-galib</t>
  </si>
  <si>
    <t>Genetic Algorithms library written in Go / golang</t>
  </si>
  <si>
    <t>thoj/go-galib</t>
  </si>
  <si>
    <t>re2dfa</t>
  </si>
  <si>
    <t>Transform regular expressions into finite state machines and output Go source code. This repository has migrated to https://gitlab.com/opennota/re2dfa</t>
  </si>
  <si>
    <t>opennota/re2dfa</t>
  </si>
  <si>
    <t>go-floc</t>
  </si>
  <si>
    <t>Floc: Orchestrate goroutines with ease.</t>
  </si>
  <si>
    <t>workanator/go-floc</t>
  </si>
  <si>
    <t>timeutil</t>
  </si>
  <si>
    <t>timeutil - useful extensions (Timedelta, Strftime, ...) to the golang's time package</t>
  </si>
  <si>
    <t>leekchan/timeutil</t>
  </si>
  <si>
    <t>hectane</t>
  </si>
  <si>
    <t>Lightweight SMTP client written in Go</t>
  </si>
  <si>
    <t>hectane/hectane</t>
  </si>
  <si>
    <t>ostent</t>
  </si>
  <si>
    <t>Ostent is a server tool to collect, display and report system metrics.</t>
  </si>
  <si>
    <t>ostrost/ostent</t>
  </si>
  <si>
    <t>apicompat</t>
  </si>
  <si>
    <t>apicompat checks recent changes to a Go project for backwards incompatible changes</t>
  </si>
  <si>
    <t>bradleyfalzon/apicompat</t>
  </si>
  <si>
    <t>climax</t>
  </si>
  <si>
    <t>Climax is an alternative CLI framework with "human face"</t>
  </si>
  <si>
    <t>tucnak/climax</t>
  </si>
  <si>
    <t>rez</t>
  </si>
  <si>
    <t>Image resizing in pure Go and SIMD</t>
  </si>
  <si>
    <t>bamiaux/rez</t>
  </si>
  <si>
    <t>connectordb</t>
  </si>
  <si>
    <t>An Open-Source Platform for Quantified Self &amp; IoT</t>
  </si>
  <si>
    <t>connectordb/connectordb</t>
  </si>
  <si>
    <t>ethrpc</t>
  </si>
  <si>
    <t>Golang client for ethereum json rpc api</t>
  </si>
  <si>
    <t>onrik/ethrpc</t>
  </si>
  <si>
    <t>go3d</t>
  </si>
  <si>
    <t>A performance oriented 2D/3D math package for Go</t>
  </si>
  <si>
    <t>ungerik/go3d</t>
  </si>
  <si>
    <t>Watch</t>
  </si>
  <si>
    <t>Watches for changes in a directory tree and reruns a command in an acme win or just on the terminal.</t>
  </si>
  <si>
    <t>eaburns/Watch</t>
  </si>
  <si>
    <t>sqrl</t>
  </si>
  <si>
    <t>elgris/sqrl</t>
  </si>
  <si>
    <t>renderer</t>
  </si>
  <si>
    <t>Simple, lightweight and faster response (JSON, JSONP, XML, YAML, HTML, File) rendering package for Go</t>
  </si>
  <si>
    <t>thedevsaddam/renderer</t>
  </si>
  <si>
    <t>router</t>
  </si>
  <si>
    <t>⚡️ A lightning fast HTTP router</t>
  </si>
  <si>
    <t>gowww/router</t>
  </si>
  <si>
    <t>go-astisub</t>
  </si>
  <si>
    <t>Manipulate subtitles in GO (.srt, .ssa/.ass, .stl, .ttml, .vtt (webvtt), teletext, etc.)</t>
  </si>
  <si>
    <t>asticode/go-astisub</t>
  </si>
  <si>
    <t>go-bind-plugin</t>
  </si>
  <si>
    <t>go-bind-plugin generates API for exported plugin symbols (-buildmode=plugin) - go1.8+ only (http://golang.org/pkg/plugin)</t>
  </si>
  <si>
    <t>wendigo/go-bind-plugin</t>
  </si>
  <si>
    <t>douceur</t>
  </si>
  <si>
    <t>A simple CSS parser and inliner in Go</t>
  </si>
  <si>
    <t>aymerick/douceur</t>
  </si>
  <si>
    <t>go-resources</t>
  </si>
  <si>
    <t>Unfancy resources embedding for Go with out of box http.FileSystem support.</t>
  </si>
  <si>
    <t>omeid/go-resources</t>
  </si>
  <si>
    <t>Go implementation of the Rust `dbg` macro</t>
  </si>
  <si>
    <t>tylerwince/godbg</t>
  </si>
  <si>
    <t>go-relax</t>
  </si>
  <si>
    <t>Framework for building RESTful API's in Go</t>
  </si>
  <si>
    <t>srfrog/go-relax</t>
  </si>
  <si>
    <t>gem</t>
  </si>
  <si>
    <t>no long maintain anymore</t>
  </si>
  <si>
    <t>go-gem/gem</t>
  </si>
  <si>
    <t>trayhost</t>
  </si>
  <si>
    <t>Cross-platform Go library to place an icon in the host operating system's taskbar.</t>
  </si>
  <si>
    <t>shurcooL/trayhost</t>
  </si>
  <si>
    <t>dupl</t>
  </si>
  <si>
    <t>a tool for code clone detection</t>
  </si>
  <si>
    <t>mibk/dupl</t>
  </si>
  <si>
    <t>rerun</t>
  </si>
  <si>
    <t>Configurable recompiling and rerunning go apps when source changes</t>
  </si>
  <si>
    <t>ivpusic/rerun</t>
  </si>
  <si>
    <t>gst</t>
  </si>
  <si>
    <t>Go bindings for GStreamer (retired: currently I don't use/develop this package)</t>
  </si>
  <si>
    <t>ziutek/gst</t>
  </si>
  <si>
    <t>moldova</t>
  </si>
  <si>
    <t>A lightweight templating system for generating random data</t>
  </si>
  <si>
    <t>StabbyCutyou/moldova</t>
  </si>
  <si>
    <t>utp</t>
  </si>
  <si>
    <t>Use anacrolix/go-libutp instead</t>
  </si>
  <si>
    <t>anacrolix/utp</t>
  </si>
  <si>
    <t>simple-scrypt</t>
  </si>
  <si>
    <t>A convenience library for generating, comparing and inspecting password hashes using the scrypt KDF in Go.</t>
  </si>
  <si>
    <t>elithrar/simple-scrypt</t>
  </si>
  <si>
    <t>jwt-auth</t>
  </si>
  <si>
    <t>This package provides json web token (jwt) middleware for goLang http servers</t>
  </si>
  <si>
    <t>adam-hanna/jwt-auth</t>
  </si>
  <si>
    <t>scaneo</t>
  </si>
  <si>
    <t>Generate Go code to convert database rows into arbitrary structs.</t>
  </si>
  <si>
    <t>variadico/scaneo</t>
  </si>
  <si>
    <t>termdash</t>
  </si>
  <si>
    <t>Terminal based dashboard.</t>
  </si>
  <si>
    <t>mum4k/termdash</t>
  </si>
  <si>
    <t>orb</t>
  </si>
  <si>
    <t>Types and utilities for working with 2d geometry in Golang</t>
  </si>
  <si>
    <t>paulmach/orb</t>
  </si>
  <si>
    <t>xquery</t>
  </si>
  <si>
    <t>Extract data or evaluate value from HTML/XML documents using XPath</t>
  </si>
  <si>
    <t>antchfx/xquery</t>
  </si>
  <si>
    <t>Terminal color rendering tool library, support 8/16 colors, 256 colors, RGB color rendering output, compatible with Windows. CLI 控制台颜色渲染工具库, 拥有简洁的使用API，支持16色，256色，RGB色彩渲染输出，兼容 Windows 环境</t>
  </si>
  <si>
    <t>gookit/color</t>
  </si>
  <si>
    <t>simpletable</t>
  </si>
  <si>
    <t>Simple tables in terminal with Go</t>
  </si>
  <si>
    <t>alexeyco/simpletable</t>
  </si>
  <si>
    <t>golang-graphics</t>
  </si>
  <si>
    <t>Community-contributed Go graphics files</t>
  </si>
  <si>
    <t>mholt/golang-graphics</t>
  </si>
  <si>
    <t>Small library to read your configuration from environment variables</t>
  </si>
  <si>
    <t>vrischmann/envconfig</t>
  </si>
  <si>
    <t>soy</t>
  </si>
  <si>
    <t>Go implementation for Soy templates (Google Closure templates)</t>
  </si>
  <si>
    <t>robfig/soy</t>
  </si>
  <si>
    <t>goRecommend</t>
  </si>
  <si>
    <t>Collaborative Filtering (CF) Algorithms in Go!</t>
  </si>
  <si>
    <t>timkaye11/goRecommend</t>
  </si>
  <si>
    <t>merkletree</t>
  </si>
  <si>
    <t>A Merkle Tree implementation written in Go.</t>
  </si>
  <si>
    <t>cbergoon/merkletree</t>
  </si>
  <si>
    <t>myreplication</t>
  </si>
  <si>
    <t>Golang MySql binary log replication listener</t>
  </si>
  <si>
    <t>2tvenom/myreplication</t>
  </si>
  <si>
    <t>guble</t>
  </si>
  <si>
    <t>websocket based messaging server written in golang</t>
  </si>
  <si>
    <t>smancke/guble</t>
  </si>
  <si>
    <t>goq</t>
  </si>
  <si>
    <t>A declarative struct-tag-based HTML unmarshaling or scraping package for Go built on top of the goquery library</t>
  </si>
  <si>
    <t>andrewstuart/goq</t>
  </si>
  <si>
    <t>go-txdb</t>
  </si>
  <si>
    <t>Immutable transaction isolated sql driver for golang</t>
  </si>
  <si>
    <t>DATA-DOG/go-txdb</t>
  </si>
  <si>
    <t>gojq</t>
  </si>
  <si>
    <t>JSON query in Golang</t>
  </si>
  <si>
    <t>elgs/gojq</t>
  </si>
  <si>
    <t>canopus</t>
  </si>
  <si>
    <t>CoAP Client/Server implementing RFC 7252 for the Go Language</t>
  </si>
  <si>
    <t>zubairhamed/canopus</t>
  </si>
  <si>
    <t>xpath</t>
  </si>
  <si>
    <t>XPath package for Golang, supported HTML, XML, JSON query.</t>
  </si>
  <si>
    <t>antchfx/xpath</t>
  </si>
  <si>
    <t>robustly</t>
  </si>
  <si>
    <t>Run functions resiliently in Go, catching and restarting panics</t>
  </si>
  <si>
    <t>VividCortex/robustly</t>
  </si>
  <si>
    <t>gotenv</t>
  </si>
  <si>
    <t>Load environment variables dynamically in Go.</t>
  </si>
  <si>
    <t>subosito/gotenv</t>
  </si>
  <si>
    <t>logger</t>
  </si>
  <si>
    <t>Minimalistic logging library for Go.</t>
  </si>
  <si>
    <t>azer/logger</t>
  </si>
  <si>
    <t>go-yara</t>
  </si>
  <si>
    <t>Go bindings for YARA</t>
  </si>
  <si>
    <t>hillu/go-yara</t>
  </si>
  <si>
    <t>go-bqstreamer</t>
  </si>
  <si>
    <t>Stream data into Google BigQuery concurrently using InsertAll()</t>
  </si>
  <si>
    <t>kikinteractive/go-bqstreamer</t>
  </si>
  <si>
    <t>antch</t>
  </si>
  <si>
    <t>Antch, a fast, powerful and extensible web crawling &amp; scraping framework for Go</t>
  </si>
  <si>
    <t>antchfx/antch</t>
  </si>
  <si>
    <t>vasto</t>
  </si>
  <si>
    <t>A distributed key-value store. On Disk. Able to grow or shrink without service interruption.</t>
  </si>
  <si>
    <t>chrislusf/vasto</t>
  </si>
  <si>
    <t>c4go</t>
  </si>
  <si>
    <t>Transpiling C code to Go code</t>
  </si>
  <si>
    <t>Konstantin8105/c4go</t>
  </si>
  <si>
    <t>img</t>
  </si>
  <si>
    <t>A selection of image manipulation tools</t>
  </si>
  <si>
    <t>hawx/img</t>
  </si>
  <si>
    <t>blas</t>
  </si>
  <si>
    <t>Go implementation of BLAS (Basic Linear Algebra Subprograms)</t>
  </si>
  <si>
    <t>ziutek/blas</t>
  </si>
  <si>
    <t>Go cross-platform OpenGL bindings.</t>
  </si>
  <si>
    <t>goxjs/gl</t>
  </si>
  <si>
    <t>orbit</t>
  </si>
  <si>
    <t>:satellite: A cross-platform task runner for executing commands and generating files from templates</t>
  </si>
  <si>
    <t>gulien/orbit</t>
  </si>
  <si>
    <t>Bloom filters implemented in Go.</t>
  </si>
  <si>
    <t>zentures/bloom</t>
  </si>
  <si>
    <t>xlog</t>
  </si>
  <si>
    <t>xlog is a logger for net/context aware HTTP applications</t>
  </si>
  <si>
    <t>rs/xlog</t>
  </si>
  <si>
    <t>battery</t>
  </si>
  <si>
    <t>cross-platform, normalized battery information library</t>
  </si>
  <si>
    <t>distatus/battery</t>
  </si>
  <si>
    <t>death</t>
  </si>
  <si>
    <t>Managing go application shutdown with signals.</t>
  </si>
  <si>
    <t>vrecan/death</t>
  </si>
  <si>
    <t>go-libsass</t>
  </si>
  <si>
    <t>Go wrapper for libsass, the only Sass 3.5 compiler for Go</t>
  </si>
  <si>
    <t>wellington/go-libsass</t>
  </si>
  <si>
    <t>retry</t>
  </si>
  <si>
    <t>♻️ The most advanced interruptible mechanism to perform actions repetitively until successful.</t>
  </si>
  <si>
    <t>kamilsk/retry</t>
  </si>
  <si>
    <t>gohistogram</t>
  </si>
  <si>
    <t>Streaming approximate histograms in Go</t>
  </si>
  <si>
    <t>VividCortex/gohistogram</t>
  </si>
  <si>
    <t>apm</t>
  </si>
  <si>
    <t>APM is a process manager for Golang applications.</t>
  </si>
  <si>
    <t>topfreegames/apm</t>
  </si>
  <si>
    <t>techan</t>
  </si>
  <si>
    <t>Technical Analysis Library for Golang</t>
  </si>
  <si>
    <t>sdcoffey/techan</t>
  </si>
  <si>
    <t>grapes</t>
  </si>
  <si>
    <t>easy way to distribute commands over ssh.</t>
  </si>
  <si>
    <t>yaronsumel/grapes</t>
  </si>
  <si>
    <t>shield</t>
  </si>
  <si>
    <t>Bayesian text classifier with flexible tokenizers and storage backends for Go</t>
  </si>
  <si>
    <t>eaigner/shield</t>
  </si>
  <si>
    <t>errlog</t>
  </si>
  <si>
    <t>Hackable error handling package that uses stack-trace and static analysis to determine which func call is responsible for your error. Pluggable to any logger in-place.</t>
  </si>
  <si>
    <t>snwfdhmp/errlog</t>
  </si>
  <si>
    <t>go-sqlbuilder</t>
  </si>
  <si>
    <t>A flexible and powerful SQL string builder library plus a zero-config ORM.</t>
  </si>
  <si>
    <t>huandu/go-sqlbuilder</t>
  </si>
  <si>
    <t>util</t>
  </si>
  <si>
    <t>A collection of useful utility functions</t>
  </si>
  <si>
    <t>shomali11/util</t>
  </si>
  <si>
    <t>go-sarah</t>
  </si>
  <si>
    <t>Simple yet customizable bot framework written in Go.</t>
  </si>
  <si>
    <t>oklahomer/go-sarah</t>
  </si>
  <si>
    <t>redis-lock</t>
  </si>
  <si>
    <t>bsm/redis-lock</t>
  </si>
  <si>
    <t>formam</t>
  </si>
  <si>
    <t>a package for decode form's values into struct in Go</t>
  </si>
  <si>
    <t>monoculum/formam</t>
  </si>
  <si>
    <t>ffmt</t>
  </si>
  <si>
    <t>Golang beautify data display for Humans</t>
  </si>
  <si>
    <t>go-ffmt/ffmt</t>
  </si>
  <si>
    <t>:chart_with_upwards_trend: Monitors Go MemStats + System stats such as Memory, Swap and CPU and sends via UDP anywhere you want for logging etc...</t>
  </si>
  <si>
    <t>go-playground/stats</t>
  </si>
  <si>
    <t>gostorm</t>
  </si>
  <si>
    <t>GoStorm is a Go library that implements the communications protocol required to write Storm spouts and Bolts in Go that communicate with the Storm shells.</t>
  </si>
  <si>
    <t>jsgilmore/gostorm</t>
  </si>
  <si>
    <t>kazaam</t>
  </si>
  <si>
    <t>Arbitrary transformations of JSON in Golang</t>
  </si>
  <si>
    <t>qntfy/kazaam</t>
  </si>
  <si>
    <t>kelp</t>
  </si>
  <si>
    <t>Kelp is a free and open-source trading bot for the Stellar universal marketplace</t>
  </si>
  <si>
    <t>stellar/kelp</t>
  </si>
  <si>
    <t>joincap</t>
  </si>
  <si>
    <t>Merge multiple pcap files together, gracefully.</t>
  </si>
  <si>
    <t>assafmo/joincap</t>
  </si>
  <si>
    <t>VenGO</t>
  </si>
  <si>
    <t>Create and manage Isolated Virtual Environments for Go</t>
  </si>
  <si>
    <t>DamnWidget/VenGO</t>
  </si>
  <si>
    <t>php_session_decoder</t>
  </si>
  <si>
    <t>PHP session encoder/decoder written in Go</t>
  </si>
  <si>
    <t>yvasiyarov/php_session_decoder</t>
  </si>
  <si>
    <t>clickhouse-bulk</t>
  </si>
  <si>
    <t>Collects many small insterts to ClickHouse and send in big inserts</t>
  </si>
  <si>
    <t>nikepan/clickhouse-bulk</t>
  </si>
  <si>
    <t>hipchat</t>
  </si>
  <si>
    <t>A golang package to communicate with HipChat over XMPP</t>
  </si>
  <si>
    <t>daneharrigan/hipchat</t>
  </si>
  <si>
    <t>go-rest</t>
  </si>
  <si>
    <t>A small and evil REST framework for Go</t>
  </si>
  <si>
    <t>ungerik/go-rest</t>
  </si>
  <si>
    <t>go-benchmarks</t>
  </si>
  <si>
    <t>A few miscellaneous Go microbenchmarks.</t>
  </si>
  <si>
    <t>tylertreat/go-benchmarks</t>
  </si>
  <si>
    <t>gubrak</t>
  </si>
  <si>
    <t>⚙️ Golang utility library with syntactic sugar. It's like lodash, but for golang.</t>
  </si>
  <si>
    <t>novalagung/gubrak</t>
  </si>
  <si>
    <t>gcfg</t>
  </si>
  <si>
    <t>read INI-style configuration files into Go structs; supports user-defined types and subsections</t>
  </si>
  <si>
    <t>go-gcfg/gcfg</t>
  </si>
  <si>
    <t>jazigo</t>
  </si>
  <si>
    <t>Jazigo is a tool written in Go for retrieving configuration for multiple devices, similar to rancid, fetchconfig, oxidized, Sweet.</t>
  </si>
  <si>
    <t>udhos/jazigo</t>
  </si>
  <si>
    <t>gospec</t>
  </si>
  <si>
    <t>Testing framework for Go. Allows writing self-documenting tests/specifications, and executes them concurrently and safely isolated. [UNMAINTAINED]</t>
  </si>
  <si>
    <t>luontola/gospec</t>
  </si>
  <si>
    <t>medium-sdk-go</t>
  </si>
  <si>
    <t>A Golang SDK for Medium's OAuth2 API</t>
  </si>
  <si>
    <t>Medium/medium-sdk-go</t>
  </si>
  <si>
    <t>binpacker</t>
  </si>
  <si>
    <t>A binary stream packer and unpacker</t>
  </si>
  <si>
    <t>zhuangsirui/binpacker</t>
  </si>
  <si>
    <t>jsonrpc</t>
  </si>
  <si>
    <t>The jsonrpc package helps implement of JSON-RPC 2.0</t>
  </si>
  <si>
    <t>osamingo/jsonrpc</t>
  </si>
  <si>
    <t>sslb</t>
  </si>
  <si>
    <t>Golang Super Simple Load Balance</t>
  </si>
  <si>
    <t>eduardonunesp/sslb</t>
  </si>
  <si>
    <t>zeus</t>
  </si>
  <si>
    <t>Go HTTP router.</t>
  </si>
  <si>
    <t>daryl/zeus</t>
  </si>
  <si>
    <t>gonerics</t>
  </si>
  <si>
    <t>Generics for go</t>
  </si>
  <si>
    <t>bouk/gonerics</t>
  </si>
  <si>
    <t>This project implements a Go client library for the Hipchat API.</t>
  </si>
  <si>
    <t>andybons/hipchat</t>
  </si>
  <si>
    <t>gval</t>
  </si>
  <si>
    <t>Expression evaluation in golang</t>
  </si>
  <si>
    <t>PaesslerAG/gval</t>
  </si>
  <si>
    <t>grimoire</t>
  </si>
  <si>
    <t>Database access layer for golang</t>
  </si>
  <si>
    <t>Fs02/grimoire</t>
  </si>
  <si>
    <t>dht</t>
  </si>
  <si>
    <t>dht is used by anacrolix/torrent, and is intended for use as a library in other projects both torrent related and otherwise</t>
  </si>
  <si>
    <t>anacrolix/dht</t>
  </si>
  <si>
    <t>goose</t>
  </si>
  <si>
    <t>Go database migration tool</t>
  </si>
  <si>
    <t>steinbacher/goose</t>
  </si>
  <si>
    <t>github_flavored_markdown</t>
  </si>
  <si>
    <t>GitHub Flavored Markdown renderer with fenced code block highlighting, clickable header anchor links.</t>
  </si>
  <si>
    <t>shurcooL/github_flavored_markdown</t>
  </si>
  <si>
    <t>ozzo-log</t>
  </si>
  <si>
    <t>A Go (golang) package providing high-performance asynchronous logging, message filtering by severity and category, and multiple message targets.</t>
  </si>
  <si>
    <t>go-ozzo/ozzo-log</t>
  </si>
  <si>
    <t>chyle</t>
  </si>
  <si>
    <t>Changelog generator : use a git repository and various data sources and publish the result on external services</t>
  </si>
  <si>
    <t>antham/chyle</t>
  </si>
  <si>
    <t>aero</t>
  </si>
  <si>
    <t>:herb: Fast and secure web server for Go.</t>
  </si>
  <si>
    <t>aerogo/aero</t>
  </si>
  <si>
    <t>cachego</t>
  </si>
  <si>
    <t>Golang Cache component - Multiple drivers</t>
  </si>
  <si>
    <t>fabiorphp/cachego</t>
  </si>
  <si>
    <t>go-sitemap-generator</t>
  </si>
  <si>
    <t>go-sitemap-generator is the easiest way to generate Sitemaps in Go</t>
  </si>
  <si>
    <t>ikeikeikeike/go-sitemap-generator</t>
  </si>
  <si>
    <t>alien</t>
  </si>
  <si>
    <t>A lightweight and  fast http router from outer space</t>
  </si>
  <si>
    <t>gernest/alien</t>
  </si>
  <si>
    <t>goconfig</t>
  </si>
  <si>
    <t>goconfig uses a struct as input and populates the fields of this struct with parameters from command line, environment variables and configuration file.</t>
  </si>
  <si>
    <t>crgimenes/goconfig</t>
  </si>
  <si>
    <t>lk</t>
  </si>
  <si>
    <t>Simple licensing library for golang.</t>
  </si>
  <si>
    <t>hyperboloide/lk</t>
  </si>
  <si>
    <t>geocache</t>
  </si>
  <si>
    <t>Geocache is an in-memory cache that is suitable for geolocation based applications.</t>
  </si>
  <si>
    <t>melihmucuk/geocache</t>
  </si>
  <si>
    <t>firebirdsql</t>
  </si>
  <si>
    <t>Firebird RDBMS sql driver for Go (golang)</t>
  </si>
  <si>
    <t>nakagami/firebirdsql</t>
  </si>
  <si>
    <t>htmlquery</t>
  </si>
  <si>
    <t>htmlquery is Golang XPath package for HTML query.</t>
  </si>
  <si>
    <t>antchfx/htmlquery</t>
  </si>
  <si>
    <t>hanu</t>
  </si>
  <si>
    <t>Golang Framework for writing Slack bots</t>
  </si>
  <si>
    <t>sbstjn/hanu</t>
  </si>
  <si>
    <t>forms</t>
  </si>
  <si>
    <t>A lightweight go library for parsing form data or json from an http.Request.</t>
  </si>
  <si>
    <t>albrow/forms</t>
  </si>
  <si>
    <t>go-fann</t>
  </si>
  <si>
    <t>Go bindings for FANN, library for artificial neural networks</t>
  </si>
  <si>
    <t>white-pony/go-fann</t>
  </si>
  <si>
    <t>lrserver</t>
  </si>
  <si>
    <t>LiveReload server for Go [golang]</t>
  </si>
  <si>
    <t>jaschaephraim/lrserver</t>
  </si>
  <si>
    <t>id3v2</t>
  </si>
  <si>
    <t>🎵 ID3 parsing and writing library for Go</t>
  </si>
  <si>
    <t>bogem/id3v2</t>
  </si>
  <si>
    <t>go-trending</t>
  </si>
  <si>
    <t>Go library for accessing trending repositories and developers at Github.</t>
  </si>
  <si>
    <t>andygrunwald/go-trending</t>
  </si>
  <si>
    <t>rql</t>
  </si>
  <si>
    <t>Resource Query Language for REST</t>
  </si>
  <si>
    <t>a8m/rql</t>
  </si>
  <si>
    <t>go-flow</t>
  </si>
  <si>
    <t>Simply way to control goroutines execution order based on dependencies</t>
  </si>
  <si>
    <t>kamildrazkiewicz/go-flow</t>
  </si>
  <si>
    <t>yubigo</t>
  </si>
  <si>
    <t>Yubigo is a Yubikey client API library that provides an easy way to integrate the Yubico Yubikey into your existing Go-based user authentication infrastructure.</t>
  </si>
  <si>
    <t>GeertJohan/yubigo</t>
  </si>
  <si>
    <t>clif</t>
  </si>
  <si>
    <t>Another CLI framework for Go. It works on my machine.</t>
  </si>
  <si>
    <t>ukautz/clif</t>
  </si>
  <si>
    <t>flac</t>
  </si>
  <si>
    <t>Package flac provides access to FLAC (Free Lossless Audio Codec) streams.</t>
  </si>
  <si>
    <t>mewkiz/flac</t>
  </si>
  <si>
    <t>flag</t>
  </si>
  <si>
    <t>Flag is a simple but powerful command line option parsing library for Go support infinite level subcommand</t>
  </si>
  <si>
    <t>cosiner/flag</t>
  </si>
  <si>
    <t>go-rquad</t>
  </si>
  <si>
    <t>State of the art point location and neighbour finding algorithms for region quadtrees, in Go</t>
  </si>
  <si>
    <t>arl/go-rquad</t>
  </si>
  <si>
    <t>colorgo</t>
  </si>
  <si>
    <t>Colorize (highlight) `go build` command output</t>
  </si>
  <si>
    <t>songgao/colorgo</t>
  </si>
  <si>
    <t>checkstyle</t>
  </si>
  <si>
    <t>checkstyle for go</t>
  </si>
  <si>
    <t>qiniu/checkstyle</t>
  </si>
  <si>
    <t>A Simplified Golang Http Client</t>
  </si>
  <si>
    <t>smallnest/goreq</t>
  </si>
  <si>
    <t>overalls</t>
  </si>
  <si>
    <t>:jeans:Multi-Package go project coverprofile for tools like goveralls</t>
  </si>
  <si>
    <t>go-playground/overalls</t>
  </si>
  <si>
    <t>oplog</t>
  </si>
  <si>
    <t>A generic oplog/replication system for microservices</t>
  </si>
  <si>
    <t>dailymotion/oplog</t>
  </si>
  <si>
    <t>violetear</t>
  </si>
  <si>
    <t>Go HTTP router</t>
  </si>
  <si>
    <t>nbari/violetear</t>
  </si>
  <si>
    <t>go-store</t>
  </si>
  <si>
    <t>A simple and fast Redis backed key-value store library for Go</t>
  </si>
  <si>
    <t>gosuri/go-store</t>
  </si>
  <si>
    <t>trello</t>
  </si>
  <si>
    <t>Trello API wrapper for Go</t>
  </si>
  <si>
    <t>adlio/trello</t>
  </si>
  <si>
    <t>gotest.tools</t>
  </si>
  <si>
    <t>A collection of packages to augment the go testing package and support common patterns.</t>
  </si>
  <si>
    <t>gotestyourself/gotest.tools</t>
  </si>
  <si>
    <t>encoding</t>
  </si>
  <si>
    <t>Integer Compression Libraries for Go</t>
  </si>
  <si>
    <t>zentures/encoding</t>
  </si>
  <si>
    <t>gnxi</t>
  </si>
  <si>
    <t>gNXI Tools - gRPC Network Management/Operations Interface Tools</t>
  </si>
  <si>
    <t>google/gnxi</t>
  </si>
  <si>
    <t>huego</t>
  </si>
  <si>
    <t>An extensive Philips Hue client library for Go with an emphasis on simplicity</t>
  </si>
  <si>
    <t>amimof/huego</t>
  </si>
  <si>
    <t>envh</t>
  </si>
  <si>
    <t>Go helpers to manage environment variables</t>
  </si>
  <si>
    <t>antham/envh</t>
  </si>
  <si>
    <t>rye</t>
  </si>
  <si>
    <t>A tiny http middleware for Golang with added handlers for common needs.</t>
  </si>
  <si>
    <t>InVisionApp/rye</t>
  </si>
  <si>
    <t>Bxog</t>
  </si>
  <si>
    <t>Bxog is a simple and fast HTTP router for Go (HTTP request multiplexer).</t>
  </si>
  <si>
    <t>claygod/Bxog</t>
  </si>
  <si>
    <t>gospeed</t>
  </si>
  <si>
    <t>Go micro-benchmarks for calculating the speed of language constructs</t>
  </si>
  <si>
    <t>feyeleanor/gospeed</t>
  </si>
  <si>
    <t>mix</t>
  </si>
  <si>
    <t>Sequence-based Go-native audio mixer for music apps</t>
  </si>
  <si>
    <t>go-mix/mix</t>
  </si>
  <si>
    <t>envcfg</t>
  </si>
  <si>
    <t>Un-marshaling environment variables to Go structs</t>
  </si>
  <si>
    <t>tomazk/envcfg</t>
  </si>
  <si>
    <t>onecache</t>
  </si>
  <si>
    <t>One caching API, Multiple backends</t>
  </si>
  <si>
    <t>adelowo/onecache</t>
  </si>
  <si>
    <t>autobench</t>
  </si>
  <si>
    <t>Go benchmark harness.</t>
  </si>
  <si>
    <t>davecheney/autobench</t>
  </si>
  <si>
    <t>workerpool</t>
  </si>
  <si>
    <t>Concurrency limiting goroutine pool</t>
  </si>
  <si>
    <t>gammazero/workerpool</t>
  </si>
  <si>
    <t>go-sox</t>
  </si>
  <si>
    <t>libsox bindings for go</t>
  </si>
  <si>
    <t>krig/go-sox</t>
  </si>
  <si>
    <t>xmux</t>
  </si>
  <si>
    <t>xmux is a httprouter fork on top of xhandler (net/context aware)</t>
  </si>
  <si>
    <t>rs/xmux</t>
  </si>
  <si>
    <t>easyssh-proxy</t>
  </si>
  <si>
    <t>easyssh-proxy provides a simple implementation of some SSH protocol features in Go</t>
  </si>
  <si>
    <t>appleboy/easyssh-proxy</t>
  </si>
  <si>
    <t>ddns</t>
  </si>
  <si>
    <t>Personal DDNS client with Digital Ocean Networking DNS as backend.</t>
  </si>
  <si>
    <t>skibish/ddns</t>
  </si>
  <si>
    <t>jsongo</t>
  </si>
  <si>
    <t>Fluent API to make it easier to create Json objects.</t>
  </si>
  <si>
    <t>ricardolonga/jsongo</t>
  </si>
  <si>
    <t>gofreetds</t>
  </si>
  <si>
    <t>Go Sql Server database driver.</t>
  </si>
  <si>
    <t>minus5/gofreetds</t>
  </si>
  <si>
    <t>structomap</t>
  </si>
  <si>
    <t>Easily and dynamically generate maps from Go static structures</t>
  </si>
  <si>
    <t>danhper/structomap</t>
  </si>
  <si>
    <t>A simple go implementation of json rpc 2.0 client over http</t>
  </si>
  <si>
    <t>ybbus/jsonrpc</t>
  </si>
  <si>
    <t>go-cairo</t>
  </si>
  <si>
    <t>Go binding for the cairo graphics library</t>
  </si>
  <si>
    <t>ungerik/go-cairo</t>
  </si>
  <si>
    <t>ttlcache</t>
  </si>
  <si>
    <t>An in-memory string-interface{} map with various expiration options for golang</t>
  </si>
  <si>
    <t>ReneKroon/ttlcache</t>
  </si>
  <si>
    <t>go-adodb</t>
  </si>
  <si>
    <t>Microsoft ActiveX Object DataBase driver for go that using exp/sql</t>
  </si>
  <si>
    <t>mattn/go-adodb</t>
  </si>
  <si>
    <t>mp3</t>
  </si>
  <si>
    <t>golang mp3 frame parser</t>
  </si>
  <si>
    <t>tcolgate/mp3</t>
  </si>
  <si>
    <t>skiplist</t>
  </si>
  <si>
    <t>A Go library for an efficient implementation of a skip list: https://godoc.org/github.com/MauriceGit/skiplist</t>
  </si>
  <si>
    <t>MauriceGit/skiplist</t>
  </si>
  <si>
    <t>ring</t>
  </si>
  <si>
    <t>Package ring provides a high performance and thread safe Go implementation of a bloom filter.</t>
  </si>
  <si>
    <t>TheTannerRyan/ring</t>
  </si>
  <si>
    <t>bitio</t>
  </si>
  <si>
    <t>Highly optimized bit-level Reader and Writer for Go.</t>
  </si>
  <si>
    <t>icza/bitio</t>
  </si>
  <si>
    <t>goes</t>
  </si>
  <si>
    <t>A library to interact with Elasticsearch in Go!</t>
  </si>
  <si>
    <t>belogik/goes</t>
  </si>
  <si>
    <t>d3d9</t>
  </si>
  <si>
    <t>Direct3D9 wrapper for Go.</t>
  </si>
  <si>
    <t>gonutz/d3d9</t>
  </si>
  <si>
    <t>go-nmea</t>
  </si>
  <si>
    <t>A NMEA parser library in pure Go</t>
  </si>
  <si>
    <t>adrianmo/go-nmea</t>
  </si>
  <si>
    <t>logvoyage</t>
  </si>
  <si>
    <t>LogVoyage - logging SaaS written in GoLang</t>
  </si>
  <si>
    <t>firstrow/logvoyage</t>
  </si>
  <si>
    <t>session</t>
  </si>
  <si>
    <t>Go session management for web servers (including support for Google App Engine - GAE).</t>
  </si>
  <si>
    <t>icza/session</t>
  </si>
  <si>
    <t>mvn-golang</t>
  </si>
  <si>
    <t>A Maven plugin allows to build Go applications with maven</t>
  </si>
  <si>
    <t>raydac/mvn-golang</t>
  </si>
  <si>
    <t>go-tgbot</t>
  </si>
  <si>
    <t>Golang  telegram bot API wrapper, session-based router and middleware</t>
  </si>
  <si>
    <t>olebedev/go-tgbot</t>
  </si>
  <si>
    <t>grender</t>
  </si>
  <si>
    <t>Go package for easily rendering JSON/XML data and HTML templates</t>
  </si>
  <si>
    <t>dannyvankooten/grender</t>
  </si>
  <si>
    <t>go-message</t>
  </si>
  <si>
    <t>:envelope: A streaming Go library for the Internet Message Format and mail messages</t>
  </si>
  <si>
    <t>emersion/go-message</t>
  </si>
  <si>
    <t>ln-paywall</t>
  </si>
  <si>
    <t>Go middleware for monetizing your API on a per-request basis with Bitcoin and Lightning ⚡️</t>
  </si>
  <si>
    <t>philippgille/ln-paywall</t>
  </si>
  <si>
    <t>argparse</t>
  </si>
  <si>
    <t>Argparse for golang. Just because `flag` sucks</t>
  </si>
  <si>
    <t>akamensky/argparse</t>
  </si>
  <si>
    <t>pkgreflect</t>
  </si>
  <si>
    <t>A Go preprocessor for package scoped reflection</t>
  </si>
  <si>
    <t>ungerik/pkgreflect</t>
  </si>
  <si>
    <t>A Free Lossless Audio Codec decoder in Go</t>
  </si>
  <si>
    <t>eaburns/flac</t>
  </si>
  <si>
    <t>gores</t>
  </si>
  <si>
    <t>Go package that handles HTML, JSON, XML and etc. responses</t>
  </si>
  <si>
    <t>alioygur/gores</t>
  </si>
  <si>
    <t>slowpoke</t>
  </si>
  <si>
    <t>Low-level key/value store in pure Go.</t>
  </si>
  <si>
    <t>recoilme/slowpoke</t>
  </si>
  <si>
    <t>vim-compiler-go</t>
  </si>
  <si>
    <t>Vim compiler plugin for Go (golang)</t>
  </si>
  <si>
    <t>rjohnsondev/vim-compiler-go</t>
  </si>
  <si>
    <t>core</t>
  </si>
  <si>
    <t>Pure handlers stack</t>
  </si>
  <si>
    <t>volatile/core</t>
  </si>
  <si>
    <t>liquid</t>
  </si>
  <si>
    <t>A complete Liquid template engine in Go</t>
  </si>
  <si>
    <t>osteele/liquid</t>
  </si>
  <si>
    <t>mimetype</t>
  </si>
  <si>
    <t>A golang library for detecting mime types and extensions based on magic numbers</t>
  </si>
  <si>
    <t>gabriel-vasile/mimetype</t>
  </si>
  <si>
    <t>fpGo</t>
  </si>
  <si>
    <t>Monad, Functional Programming features for Golang</t>
  </si>
  <si>
    <t>TeaEntityLab/fpGo</t>
  </si>
  <si>
    <t>darwin</t>
  </si>
  <si>
    <t>Database schema evolution library for Go</t>
  </si>
  <si>
    <t>GuiaBolso/darwin</t>
  </si>
  <si>
    <t>go-nlp</t>
  </si>
  <si>
    <t>Utilities for working with discrete probability distributions and other tools useful for doing NLP work</t>
  </si>
  <si>
    <t>nuance/go-nlp</t>
  </si>
  <si>
    <t>sflags</t>
  </si>
  <si>
    <t>Generate flags by parsing structures</t>
  </si>
  <si>
    <t>octago/sflags</t>
  </si>
  <si>
    <t>glop</t>
  </si>
  <si>
    <t>Bare-bones osx alternative to sdl</t>
  </si>
  <si>
    <t>runningwild/glop</t>
  </si>
  <si>
    <t>igor</t>
  </si>
  <si>
    <t>igor is an abstraction layer for PostgreSQL with a gorm like syntax.</t>
  </si>
  <si>
    <t>galeone/igor</t>
  </si>
  <si>
    <t>endly</t>
  </si>
  <si>
    <t>End to end functional test and automation framework</t>
  </si>
  <si>
    <t>viant/endly</t>
  </si>
  <si>
    <t>go-bsdiff</t>
  </si>
  <si>
    <t>Pure Go bsdiff and bspatch libraries and CLI tools.</t>
  </si>
  <si>
    <t>gabstv/go-bsdiff</t>
  </si>
  <si>
    <t>pure</t>
  </si>
  <si>
    <t>:non-potable_water: Is a lightweight  HTTP router that sticks to the std "net/http" implementation</t>
  </si>
  <si>
    <t>go-playground/pure</t>
  </si>
  <si>
    <t>toolbox</t>
  </si>
  <si>
    <t>Toolbox - go utility library</t>
  </si>
  <si>
    <t>viant/toolbox</t>
  </si>
  <si>
    <t>goga</t>
  </si>
  <si>
    <t>Golang Genetic Algorithm</t>
  </si>
  <si>
    <t>tomcraven/goga</t>
  </si>
  <si>
    <t>xtcp</t>
  </si>
  <si>
    <t>A TCP Server Framework with graceful shutdown, custom protocol.</t>
  </si>
  <si>
    <t>xfxdev/xtcp</t>
  </si>
  <si>
    <t>wmenu</t>
  </si>
  <si>
    <t>An easy to use menu structure for cli applications that prompts users to make choices.</t>
  </si>
  <si>
    <t>dixonwille/wmenu</t>
  </si>
  <si>
    <t>commandeer</t>
  </si>
  <si>
    <t>Automatically sets up command line flags based on struct fields and tags.</t>
  </si>
  <si>
    <t>jaffee/commandeer</t>
  </si>
  <si>
    <t>go-enum</t>
  </si>
  <si>
    <t>An enum generator for go</t>
  </si>
  <si>
    <t>abice/go-enum</t>
  </si>
  <si>
    <t>turtle</t>
  </si>
  <si>
    <t>Emojis for Go 😄 🐢 🚀</t>
  </si>
  <si>
    <t>hackebrot/turtle</t>
  </si>
  <si>
    <t>hiboot</t>
  </si>
  <si>
    <t>hiboot is a high performance web and cli application framework with dependency injection support</t>
  </si>
  <si>
    <t>hidevopsio/hiboot</t>
  </si>
  <si>
    <t>Neo4j-GO</t>
  </si>
  <si>
    <t>Neo4j REST Client in golang</t>
  </si>
  <si>
    <t>davemeehan/Neo4j-GO</t>
  </si>
  <si>
    <t>boxed</t>
  </si>
  <si>
    <t>dropbox based blog engine, written in go.</t>
  </si>
  <si>
    <t>tejo/boxed</t>
  </si>
  <si>
    <t>garyburd/redigo</t>
  </si>
  <si>
    <t>argon2pw</t>
  </si>
  <si>
    <t>Argon2 password hashing package for go with constant time hash comparison</t>
  </si>
  <si>
    <t>raja/argon2pw</t>
  </si>
  <si>
    <t>xff</t>
  </si>
  <si>
    <t>A Golang Middleware to handle X-Forwarded-For Header</t>
  </si>
  <si>
    <t>sebest/xff</t>
  </si>
  <si>
    <t>govcr</t>
  </si>
  <si>
    <t>HTTP mock for Golang: record and replay HTTP/HTTPS interactions for offline testing</t>
  </si>
  <si>
    <t>seborama/govcr</t>
  </si>
  <si>
    <t>kasia.go</t>
  </si>
  <si>
    <t>Templating system for HTML and other text documents - go implementation</t>
  </si>
  <si>
    <t>ziutek/kasia.go</t>
  </si>
  <si>
    <t>go-adaptive-radix-tree</t>
  </si>
  <si>
    <t>Adaptive Radix Trees implemented in Go</t>
  </si>
  <si>
    <t>plar/go-adaptive-radix-tree</t>
  </si>
  <si>
    <t>webgo</t>
  </si>
  <si>
    <t>A mini-toolkit/micro-framework to build web apps; with handler chaining, middleware and context injection, with standard library compliant HTTP handlers(i.e. http.HandlerFunc).</t>
  </si>
  <si>
    <t>bnkamalesh/webgo</t>
  </si>
  <si>
    <t>cupaloy</t>
  </si>
  <si>
    <t>Simple Go snapshot testing</t>
  </si>
  <si>
    <t>bradleyjkemp/cupaloy</t>
  </si>
  <si>
    <t>go-rejson</t>
  </si>
  <si>
    <t>Golang client for redislabs' ReJSON module with support for multilple redis clients (redigo, go-redis)</t>
  </si>
  <si>
    <t>nitishm/go-rejson</t>
  </si>
  <si>
    <t>semaphore</t>
  </si>
  <si>
    <t>🚦 Semaphore pattern implementation with timeout of lock/unlock operations.</t>
  </si>
  <si>
    <t>kamilsk/semaphore</t>
  </si>
  <si>
    <t>unis</t>
  </si>
  <si>
    <t>UNIS: A Common Architecture for String Utilities within the Go Programming Language.</t>
  </si>
  <si>
    <t>esemplastic/unis</t>
  </si>
  <si>
    <t>gh</t>
  </si>
  <si>
    <t>Scriptable server and net/http middleware for GitHub Webhooks.</t>
  </si>
  <si>
    <t>rjeczalik/gh</t>
  </si>
  <si>
    <t>healthcheck</t>
  </si>
  <si>
    <t>An simple, easily extensible and concurrent health-check library for Go services</t>
  </si>
  <si>
    <t>etherlabsio/healthcheck</t>
  </si>
  <si>
    <t>pm</t>
  </si>
  <si>
    <t>Processlist manager with TCP listener</t>
  </si>
  <si>
    <t>VividCortex/pm</t>
  </si>
  <si>
    <t>golax</t>
  </si>
  <si>
    <t>Golax, a go implementation for the Lax framework.</t>
  </si>
  <si>
    <t>fulldump/golax</t>
  </si>
  <si>
    <t>go-vcs</t>
  </si>
  <si>
    <t>manipulate and inspect VCS repositories in Go</t>
  </si>
  <si>
    <t>sourcegraph/go-vcs</t>
  </si>
  <si>
    <t>velvet</t>
  </si>
  <si>
    <t>A sweet velvety templating package</t>
  </si>
  <si>
    <t>gobuffalo/velvet</t>
  </si>
  <si>
    <t>xferspdy</t>
  </si>
  <si>
    <t>Xferspdy provides binary diff and patch library in golang. (Also added to http://awesome-go.com/)</t>
  </si>
  <si>
    <t>monmohan/xferspdy</t>
  </si>
  <si>
    <t>Fast resizable golang semaphore</t>
  </si>
  <si>
    <t>marusama/semaphore</t>
  </si>
  <si>
    <t>go-taglib</t>
  </si>
  <si>
    <t>Go wrapper for taglib</t>
  </si>
  <si>
    <t>wtolson/go-taglib</t>
  </si>
  <si>
    <t>arangolite</t>
  </si>
  <si>
    <t>Lightweight Golang driver for ArangoDB</t>
  </si>
  <si>
    <t>solher/arangolite</t>
  </si>
  <si>
    <t>cachet</t>
  </si>
  <si>
    <t>Go(lang) client library for Cachet (open source status page system).</t>
  </si>
  <si>
    <t>andygrunwald/cachet</t>
  </si>
  <si>
    <t>iso8601</t>
  </si>
  <si>
    <t>A fast ISO8601 date parser for Go</t>
  </si>
  <si>
    <t>relvacode/iso8601</t>
  </si>
  <si>
    <t>gounidecode</t>
  </si>
  <si>
    <t>Unicode transliterator for #golang</t>
  </si>
  <si>
    <t>fiam/gounidecode</t>
  </si>
  <si>
    <t>dbcleaner</t>
  </si>
  <si>
    <t>Clean database for testing, inspired by database_cleaner for Ruby</t>
  </si>
  <si>
    <t>khaiql/dbcleaner</t>
  </si>
  <si>
    <t>netbug</t>
  </si>
  <si>
    <t>Package netbug provides a handler for registering profilers on your own ServeMux.</t>
  </si>
  <si>
    <t>e-dard/netbug</t>
  </si>
  <si>
    <t>jwt</t>
  </si>
  <si>
    <t>This is an implementation of JWT in golang!</t>
  </si>
  <si>
    <t>robbert229/jwt</t>
  </si>
  <si>
    <t>failpoint</t>
  </si>
  <si>
    <t>An implementation of failpoints for Golang.</t>
  </si>
  <si>
    <t>pingcap/failpoint</t>
  </si>
  <si>
    <t>dynago</t>
  </si>
  <si>
    <t>A DynamoDB client for Go</t>
  </si>
  <si>
    <t>underarmour/dynago</t>
  </si>
  <si>
    <t>chain</t>
  </si>
  <si>
    <t>Composable chains of nested http.Handler instances.</t>
  </si>
  <si>
    <t>codemodus/chain</t>
  </si>
  <si>
    <t>⏰ A simple and intuitive scheduling library in Go.</t>
  </si>
  <si>
    <t>whiteShtef/clockwork</t>
  </si>
  <si>
    <t>conjungo</t>
  </si>
  <si>
    <t>A small flexible merge library in go</t>
  </si>
  <si>
    <t>InVisionApp/conjungo</t>
  </si>
  <si>
    <t>GoSlaves</t>
  </si>
  <si>
    <t>Fast asynchonous goroutine pool for Golang</t>
  </si>
  <si>
    <t>dgrr/GoSlaves</t>
  </si>
  <si>
    <t>gommit</t>
  </si>
  <si>
    <t>Enforce git message commit consistency</t>
  </si>
  <si>
    <t>antham/gommit</t>
  </si>
  <si>
    <t>gomodel</t>
  </si>
  <si>
    <t>[UNMATAINED] A lightweight, fast, orm-like library helps interactive with database</t>
  </si>
  <si>
    <t>cosiner/gomodel</t>
  </si>
  <si>
    <t>TextRank</t>
  </si>
  <si>
    <t>:wink: :cyclone: :strawberry: TextRank implementation in Golang with extendable features (summarization, phrase extraction) and multithreading (goroutine) support (Go 1.8, 1.9, 1.10)</t>
  </si>
  <si>
    <t>DavidBelicza/TextRank</t>
  </si>
  <si>
    <t>sdp</t>
  </si>
  <si>
    <t>RFC 4566 SDP implementation in go</t>
  </si>
  <si>
    <t>gortc/sdp</t>
  </si>
  <si>
    <t>:heart: Health check your applications and dependencies</t>
  </si>
  <si>
    <t>Talento90/go-health</t>
  </si>
  <si>
    <t>validate</t>
  </si>
  <si>
    <t>A Go package to automatically validate fields with tags</t>
  </si>
  <si>
    <t>mccoyst/validate</t>
  </si>
  <si>
    <t>kcli</t>
  </si>
  <si>
    <t>A kafka command line browser</t>
  </si>
  <si>
    <t>cswank/kcli</t>
  </si>
  <si>
    <t>gopher-logos</t>
  </si>
  <si>
    <t>adorable gopher logos</t>
  </si>
  <si>
    <t>GolangUA/gopher-logos</t>
  </si>
  <si>
    <t>bambam</t>
  </si>
  <si>
    <t>auto-generate capnproto schema from your golang source files. Depends on go-capnproto-1.0 at https://github.com/glycerine/go-capnproto</t>
  </si>
  <si>
    <t>glycerine/bambam</t>
  </si>
  <si>
    <t>Run linters from Go code -</t>
  </si>
  <si>
    <t>surullabs/lint</t>
  </si>
  <si>
    <t>radix</t>
  </si>
  <si>
    <t>A fast string sorting algorithm (MSD radix sort)</t>
  </si>
  <si>
    <t>yourbasic/radix</t>
  </si>
  <si>
    <t>go-unarr</t>
  </si>
  <si>
    <t>Go bindings for unarr (decompression library for RAR, TAR, ZIP and 7z archives)</t>
  </si>
  <si>
    <t>gen2brain/go-unarr</t>
  </si>
  <si>
    <t>getlang</t>
  </si>
  <si>
    <t>Natural language detection package in pure Go</t>
  </si>
  <si>
    <t>rylans/getlang</t>
  </si>
  <si>
    <t>gokv</t>
  </si>
  <si>
    <t>Simple key-value store abstraction and implementations for Go (Redis, Consul, etcd, bbolt, BadgerDB, LevelDB, Memcached, DynamoDB, S3, PostgreSQL, MongoDB, CockroachDB and many more)</t>
  </si>
  <si>
    <t>philippgille/gokv</t>
  </si>
  <si>
    <t>skizze</t>
  </si>
  <si>
    <t>A probabilistic data structure service and storage</t>
  </si>
  <si>
    <t>seiflotfy/skizze</t>
  </si>
  <si>
    <t>rabtap</t>
  </si>
  <si>
    <t>RabbitMQ wire tap and swiss army knife</t>
  </si>
  <si>
    <t>jandelgado/rabtap</t>
  </si>
  <si>
    <t>vectormath</t>
  </si>
  <si>
    <t>Vectormath for Go</t>
  </si>
  <si>
    <t>spate/vectormath</t>
  </si>
  <si>
    <t>neural-go</t>
  </si>
  <si>
    <t>A multilayer perceptron network implemented in Go, with training via backpropagation.</t>
  </si>
  <si>
    <t>schuyler/neural-go</t>
  </si>
  <si>
    <t>go-furnace</t>
  </si>
  <si>
    <t>Go Hosting Solution with CloudFormation and CodeDeploy</t>
  </si>
  <si>
    <t>go-furnace/go-furnace</t>
  </si>
  <si>
    <t>ether</t>
  </si>
  <si>
    <t>A Go package for sending and receiving ethernet frames. Currently supporting Linux, Freebsd, and OS X.</t>
  </si>
  <si>
    <t>songgao/ether</t>
  </si>
  <si>
    <t>textcat</t>
  </si>
  <si>
    <t>A Go package for n-gram based text categorization, with support for utf-8 and raw text</t>
  </si>
  <si>
    <t>pebbe/textcat</t>
  </si>
  <si>
    <t>malgo</t>
  </si>
  <si>
    <t>Mini audio library</t>
  </si>
  <si>
    <t>gen2brain/malgo</t>
  </si>
  <si>
    <t>timespan</t>
  </si>
  <si>
    <t>Golang package to manipulate time intervals.</t>
  </si>
  <si>
    <t>SaidinWoT/timespan</t>
  </si>
  <si>
    <t>skiplist for golang</t>
  </si>
  <si>
    <t>gansidui/skiplist</t>
  </si>
  <si>
    <t>cfmt</t>
  </si>
  <si>
    <t>:art: Contextual fmt inspired by bootstrap color classes</t>
  </si>
  <si>
    <t>mingrammer/cfmt</t>
  </si>
  <si>
    <t>libsvm</t>
  </si>
  <si>
    <t>libsvm go version</t>
  </si>
  <si>
    <t>datastream/libsvm</t>
  </si>
  <si>
    <t>JSON Web Token library</t>
  </si>
  <si>
    <t>pascaldekloe/jwt</t>
  </si>
  <si>
    <t>winrm-cli</t>
  </si>
  <si>
    <t>Command-line tool to remotely execute commands on Windows machines through WinRM</t>
  </si>
  <si>
    <t>masterzen/winrm-cli</t>
  </si>
  <si>
    <t>MMSEGO</t>
  </si>
  <si>
    <t>Chinese word splitting algorithm MMSEG in GO</t>
  </si>
  <si>
    <t>awsong/MMSEGO</t>
  </si>
  <si>
    <t>multitick</t>
  </si>
  <si>
    <t>A multiplexor for aligned time.Time tickers in Go</t>
  </si>
  <si>
    <t>VividCortex/multitick</t>
  </si>
  <si>
    <t>rabbus</t>
  </si>
  <si>
    <t>A tiny wrapper over amqp exchanges and queues 🚌 ✨</t>
  </si>
  <si>
    <t>rafaeljesus/rabbus</t>
  </si>
  <si>
    <t>clockwerk</t>
  </si>
  <si>
    <t>Job Scheduling Library</t>
  </si>
  <si>
    <t>onatm/clockwerk</t>
  </si>
  <si>
    <t>vat</t>
  </si>
  <si>
    <t>Go package for dealing with EU VAT. Does VAT number validation &amp; rates retrieval.</t>
  </si>
  <si>
    <t>dannyvankooten/vat</t>
  </si>
  <si>
    <t>gofigure</t>
  </si>
  <si>
    <t>Go configuration made easy!</t>
  </si>
  <si>
    <t>ian-kent/gofigure</t>
  </si>
  <si>
    <t>drone-line</t>
  </si>
  <si>
    <t>Sending line notifications using a binary, docker or Drone CI.</t>
  </si>
  <si>
    <t>appleboy/drone-line</t>
  </si>
  <si>
    <t>dhcp6</t>
  </si>
  <si>
    <t>Package dhcp6 implements a DHCPv6 server, as described in RFC 3315. MIT Licensed.</t>
  </si>
  <si>
    <t>mdlayher/dhcp6</t>
  </si>
  <si>
    <t>Go cross-platform glfw library for creating an OpenGL context and receiving events.</t>
  </si>
  <si>
    <t>goxjs/glfw</t>
  </si>
  <si>
    <t>wstest</t>
  </si>
  <si>
    <t>go websocket client for unit testing of a websocket handler</t>
  </si>
  <si>
    <t>posener/wstest</t>
  </si>
  <si>
    <t>clarifai-go</t>
  </si>
  <si>
    <t>Clarifai library for Go</t>
  </si>
  <si>
    <t>Clarifai/clarifai-go</t>
  </si>
  <si>
    <t>megos</t>
  </si>
  <si>
    <t>Go(lang) client library for accessing information of an Apache Mesos cluster.</t>
  </si>
  <si>
    <t>andygrunwald/megos</t>
  </si>
  <si>
    <t>sparse</t>
  </si>
  <si>
    <t>Sparse matrix formats for linear algebra supporting scientific and machine learning applications</t>
  </si>
  <si>
    <t>james-bowman/sparse</t>
  </si>
  <si>
    <t>pushover</t>
  </si>
  <si>
    <t>Go wrapper for the Pushover API</t>
  </si>
  <si>
    <t>gregdel/pushover</t>
  </si>
  <si>
    <t>go-pr</t>
  </si>
  <si>
    <t>Pattern recognition package in Go lang.</t>
  </si>
  <si>
    <t>daviddengcn/go-pr</t>
  </si>
  <si>
    <t>strutil</t>
  </si>
  <si>
    <t>String utilities for Go</t>
  </si>
  <si>
    <t>ozgio/strutil</t>
  </si>
  <si>
    <t>gjo</t>
  </si>
  <si>
    <t>Small utility to create JSON objects</t>
  </si>
  <si>
    <t>skanehira/gjo</t>
  </si>
  <si>
    <t>branca</t>
  </si>
  <si>
    <t>:key: Secure alternative to JWT. Authenticated Encrypted API Tokens for Go.</t>
  </si>
  <si>
    <t>hako/branca</t>
  </si>
  <si>
    <t>Go config manage(load,get,set). support JSON, YAML, TOML, INI, HCL, ENV and Flags. Multi file load, data override merge, parse ENV var. Go应用配置加载管理，支持多种格式，多文件加载，远程文件加载，支持数据合并，解析环境变量名</t>
  </si>
  <si>
    <t>gookit/config</t>
  </si>
  <si>
    <t>neat</t>
  </si>
  <si>
    <t>NEAT (NeuroEvolution of Augmenting Topologies) implemented in Go</t>
  </si>
  <si>
    <t>jinyeom/neat</t>
  </si>
  <si>
    <t>mssqlx</t>
  </si>
  <si>
    <t>Database client library, proxy for any master slave, master master structures. Lightweight, performant and auto balancing in mind.</t>
  </si>
  <si>
    <t>linxGnu/mssqlx</t>
  </si>
  <si>
    <t>wrap</t>
  </si>
  <si>
    <t>Go http.Hander based middleware stack with context sharing</t>
  </si>
  <si>
    <t>go-on/wrap</t>
  </si>
  <si>
    <t>marlow</t>
  </si>
  <si>
    <t>golang generator for type-safe sql api constructs</t>
  </si>
  <si>
    <t>dadleyy/marlow</t>
  </si>
  <si>
    <t>ofxgo</t>
  </si>
  <si>
    <t>Golang library for querying and parsing OFX</t>
  </si>
  <si>
    <t>aclindsa/ofxgo</t>
  </si>
  <si>
    <t>microservice</t>
  </si>
  <si>
    <t>This library provides a simple framework of microservice, which includes a configurator, a logger, metrics, and of course the handler</t>
  </si>
  <si>
    <t>claygod/microservice</t>
  </si>
  <si>
    <t>RapidMQ</t>
  </si>
  <si>
    <t>RapidMQ is a pure, extremely productive, lightweight and reliable library for managing of the local messages queue</t>
  </si>
  <si>
    <t>sybrexsys/RapidMQ</t>
  </si>
  <si>
    <t>jsonf</t>
  </si>
  <si>
    <t>Console JSON formatter with query feature</t>
  </si>
  <si>
    <t>miolini/jsonf</t>
  </si>
  <si>
    <t>gaad</t>
  </si>
  <si>
    <t>GAAD (Go Advanced Audio Decoder)</t>
  </si>
  <si>
    <t>Comcast/gaad</t>
  </si>
  <si>
    <t>gpool</t>
  </si>
  <si>
    <t>gpool - a generic context-aware resizable goroutines pool to bound concurrency.</t>
  </si>
  <si>
    <t>sherifabdlnaby/gpool</t>
  </si>
  <si>
    <t>repeat</t>
  </si>
  <si>
    <t>Go implementation of different backoff strategies useful for retrying operations and heartbeating.</t>
  </si>
  <si>
    <t>ssgreg/repeat</t>
  </si>
  <si>
    <t>Go package for data validation and filtering. support Map, Struct, Form data. Go通用的数据验证与过滤库，使用简单，内置大部分常用验证、过滤器，支持自定义验证器、自定义消息、字段翻译。</t>
  </si>
  <si>
    <t>gookit/validate</t>
  </si>
  <si>
    <t>drone-scp</t>
  </si>
  <si>
    <t>Copy files and artifacts via SSH using a binary, docker or Drone CI.</t>
  </si>
  <si>
    <t>appleboy/drone-scp</t>
  </si>
  <si>
    <t>statics</t>
  </si>
  <si>
    <t>:file_folder: Embeds static resources into go files for single binary compilation + works with http.FileSystem + symlinks</t>
  </si>
  <si>
    <t>go-playground/statics</t>
  </si>
  <si>
    <t>websysd</t>
  </si>
  <si>
    <t>Like Marathon or Upstart - for your desktop!</t>
  </si>
  <si>
    <t>websysd/websysd</t>
  </si>
  <si>
    <t>opc</t>
  </si>
  <si>
    <t>Go implementation of the Open Packaging Conventions (OPC)</t>
  </si>
  <si>
    <t>qmuntal/opc</t>
  </si>
  <si>
    <t>margelet</t>
  </si>
  <si>
    <t>Telegram Bot Framework for Go</t>
  </si>
  <si>
    <t>zhulik/margelet</t>
  </si>
  <si>
    <t>gocostmodel</t>
  </si>
  <si>
    <t>Benchmarks of common basic operations for the Go language.</t>
  </si>
  <si>
    <t>mna/gocostmodel</t>
  </si>
  <si>
    <t>go-stem</t>
  </si>
  <si>
    <t>Word Stemming in Go</t>
  </si>
  <si>
    <t>agonopol/go-stem</t>
  </si>
  <si>
    <t>libvlc-go</t>
  </si>
  <si>
    <t>Go bindings for libvlc 2.X/3.X/4.X used by the VLC media player</t>
  </si>
  <si>
    <t>adrg/libvlc-go</t>
  </si>
  <si>
    <t>go-couchdb</t>
  </si>
  <si>
    <t>Yet another CouchDB HTTP API wrapper for Go</t>
  </si>
  <si>
    <t>fjl/go-couchdb</t>
  </si>
  <si>
    <t>go-persian-calendar</t>
  </si>
  <si>
    <t>The implementation of the Persian (Solar Hijri) Calendar in Go (golang)</t>
  </si>
  <si>
    <t>yaa110/go-persian-calendar</t>
  </si>
  <si>
    <t>igdb</t>
  </si>
  <si>
    <t>Go client for the Internet Game Database API</t>
  </si>
  <si>
    <t>Henry-Sarabia/igdb</t>
  </si>
  <si>
    <t>gop</t>
  </si>
  <si>
    <t>Manage dependencies and build Go projects outside GOPATH</t>
  </si>
  <si>
    <t>lunny/gop</t>
  </si>
  <si>
    <t>mergi</t>
  </si>
  <si>
    <t>Fun and lightweight image programming tool + library (merge, crop, resize, watermark, animate, easing)</t>
  </si>
  <si>
    <t>noelyahan/mergi</t>
  </si>
  <si>
    <t>indigo</t>
  </si>
  <si>
    <t>A distributed unique ID generator of using Sonyflake and encoded by Base58</t>
  </si>
  <si>
    <t>osamingo/indigo</t>
  </si>
  <si>
    <t>graphql parser + utilities</t>
  </si>
  <si>
    <t>tmc/graphql</t>
  </si>
  <si>
    <t>gospecify</t>
  </si>
  <si>
    <t>A BDD library for Go</t>
  </si>
  <si>
    <t>stesla/gospecify</t>
  </si>
  <si>
    <t>abutil</t>
  </si>
  <si>
    <t>[UNMAINTAINED] :ab: A collection of often-used Golang helpers</t>
  </si>
  <si>
    <t>bahlo/abutil</t>
  </si>
  <si>
    <t>godbal</t>
  </si>
  <si>
    <t>Database Abstraction Layer (dbal) for Go. Support SQL builder and get result easily  (now only support mysql)</t>
  </si>
  <si>
    <t>xujiajun/godbal</t>
  </si>
  <si>
    <t>minquery</t>
  </si>
  <si>
    <t>MongoDB / mgo query that supports efficient pagination (cursors to continue listing documents where we left off).</t>
  </si>
  <si>
    <t>icza/minquery</t>
  </si>
  <si>
    <t>golang-sql-benchmark</t>
  </si>
  <si>
    <t>A benchmarking shootout of various db/SQL utilities for Go</t>
  </si>
  <si>
    <t>tyler-smith/golang-sql-benchmark</t>
  </si>
  <si>
    <t>telegraph</t>
  </si>
  <si>
    <t>📚 Official unofficial Golang bindings for Telegraph API</t>
  </si>
  <si>
    <t>toby3d/telegraph</t>
  </si>
  <si>
    <t>random gopher graphics</t>
  </si>
  <si>
    <t>rogeralsing/gophers</t>
  </si>
  <si>
    <t>fireball</t>
  </si>
  <si>
    <t>Go web framework with a natural feel</t>
  </si>
  <si>
    <t>zpatrick/fireball</t>
  </si>
  <si>
    <t>message-bus</t>
  </si>
  <si>
    <t>Go simple async message bus</t>
  </si>
  <si>
    <t>vardius/message-bus</t>
  </si>
  <si>
    <t>restit</t>
  </si>
  <si>
    <t>A Go library help testing your RESTful API application</t>
  </si>
  <si>
    <t>go-restit/restit</t>
  </si>
  <si>
    <t>gmqtt</t>
  </si>
  <si>
    <t>Gmqtt is a flexible, high-performance MQTT broker library that fully implements the MQTT protocol V3.1.1 in golang</t>
  </si>
  <si>
    <t>DrmagicE/gmqtt</t>
  </si>
  <si>
    <t>transaction</t>
  </si>
  <si>
    <t>Embedded database for accounts transactions.</t>
  </si>
  <si>
    <t>claygod/transaction</t>
  </si>
  <si>
    <t>smtp</t>
  </si>
  <si>
    <t>MailHog SMTP Protocol</t>
  </si>
  <si>
    <t>mailhog/smtp</t>
  </si>
  <si>
    <t>celeriac.v1</t>
  </si>
  <si>
    <t>Golang client library for adding support for interacting and monitoring Celery workers, tasks and events.</t>
  </si>
  <si>
    <t>svcavallar/celeriac.v1</t>
  </si>
  <si>
    <t>Fast and safe way to read/update your existing Excel xlsx files</t>
  </si>
  <si>
    <t>plandem/xlsx</t>
  </si>
  <si>
    <t>gocontracts</t>
  </si>
  <si>
    <t>A tool for design-by-contract in Go</t>
  </si>
  <si>
    <t>Parquery/gocontracts</t>
  </si>
  <si>
    <t>morse</t>
  </si>
  <si>
    <t>Morse Code Library in Go</t>
  </si>
  <si>
    <t>alwindoss/morse</t>
  </si>
  <si>
    <t>go-gd</t>
  </si>
  <si>
    <t>Go bingings for GD (http://www.boutell.com/gd/)</t>
  </si>
  <si>
    <t>bolknote/go-gd</t>
  </si>
  <si>
    <t>nsq-event-bus</t>
  </si>
  <si>
    <t>A tiny wrapper around NSQ topic and channel :rocket:</t>
  </si>
  <si>
    <t>rafaeljesus/nsq-event-bus</t>
  </si>
  <si>
    <t>configure</t>
  </si>
  <si>
    <t>Configure is a Go package that gives you easy configuration of your project through redundancy</t>
  </si>
  <si>
    <t>paked/configure</t>
  </si>
  <si>
    <t>genex</t>
  </si>
  <si>
    <t>Genex package for Go</t>
  </si>
  <si>
    <t>alixaxel/genex</t>
  </si>
  <si>
    <t>osm</t>
  </si>
  <si>
    <t>General purpose library for reading, writing and working with OpenStreetMap data</t>
  </si>
  <si>
    <t>paulmach/osm</t>
  </si>
  <si>
    <t>go-unidecode</t>
  </si>
  <si>
    <t>ASCII transliterations of Unicode text.</t>
  </si>
  <si>
    <t>mozillazg/go-unidecode</t>
  </si>
  <si>
    <t>stemmer</t>
  </si>
  <si>
    <t>Stemmer packages for Go programming language. Includes English, German and Dutch stemmers.</t>
  </si>
  <si>
    <t>dchest/stemmer</t>
  </si>
  <si>
    <t>align</t>
  </si>
  <si>
    <t>A general purpose application and library for aligning text.</t>
  </si>
  <si>
    <t>Guitarbum722/align</t>
  </si>
  <si>
    <t>yarf</t>
  </si>
  <si>
    <t>Yet Another REST Framework</t>
  </si>
  <si>
    <t>yarf-framework/yarf</t>
  </si>
  <si>
    <t>Simple and complete API for building command line applications in Go</t>
  </si>
  <si>
    <t>teris-io/cli</t>
  </si>
  <si>
    <t>go-dkim</t>
  </si>
  <si>
    <t>DKIM package for golang</t>
  </si>
  <si>
    <t>toorop/go-dkim</t>
  </si>
  <si>
    <t>segment</t>
  </si>
  <si>
    <t>A Go library for performing Unicode Text Segmentation as described in Unicode Standard Annex #29</t>
  </si>
  <si>
    <t>blevesearch/segment</t>
  </si>
  <si>
    <t>pagerank</t>
  </si>
  <si>
    <t>Weighted PageRank implementation in Go</t>
  </si>
  <si>
    <t>alixaxel/pagerank</t>
  </si>
  <si>
    <t>go-notify</t>
  </si>
  <si>
    <t>Package notify provides an implementation of the Gnome DBus Notifications Specification.</t>
  </si>
  <si>
    <t>TheCreeper/go-notify</t>
  </si>
  <si>
    <t>go-outdated</t>
  </si>
  <si>
    <t>Find outdated golang packages</t>
  </si>
  <si>
    <t>firstrow/go-outdated</t>
  </si>
  <si>
    <t>levenshtein</t>
  </si>
  <si>
    <t>Go implementation to calculate Levenshtein Distance.</t>
  </si>
  <si>
    <t>agnivade/levenshtein</t>
  </si>
  <si>
    <t>go-astitodo</t>
  </si>
  <si>
    <t>Parse TODOs in your GO code</t>
  </si>
  <si>
    <t>asticode/go-astitodo</t>
  </si>
  <si>
    <t>dropship</t>
  </si>
  <si>
    <t>Super simple deployment tool</t>
  </si>
  <si>
    <t>ChrisMcKenzie/dropship</t>
  </si>
  <si>
    <t>gads</t>
  </si>
  <si>
    <t>Google Adwords API for Go</t>
  </si>
  <si>
    <t>emiddleton/gads</t>
  </si>
  <si>
    <t>go-testdeep</t>
  </si>
  <si>
    <t>Extremely flexible golang deep comparison, extends the go testing package</t>
  </si>
  <si>
    <t>maxatome/go-testdeep</t>
  </si>
  <si>
    <t>octillery</t>
  </si>
  <si>
    <t>Go package for sharding databases ( Supports every ORM or raw SQL )</t>
  </si>
  <si>
    <t>knocknote/octillery</t>
  </si>
  <si>
    <t>skywalker</t>
  </si>
  <si>
    <t>A package to allow one to concurrently go through a filesystem with ease</t>
  </si>
  <si>
    <t>dixonwille/skywalker</t>
  </si>
  <si>
    <t>glg</t>
  </si>
  <si>
    <t>Simple and fast lockfree logging library for golang</t>
  </si>
  <si>
    <t>kpango/glg</t>
  </si>
  <si>
    <t>Logging packages for Go</t>
  </si>
  <si>
    <t>alexcesaro/log</t>
  </si>
  <si>
    <t>dataframe-go</t>
  </si>
  <si>
    <t>DataFrame for statistics and data manipulation</t>
  </si>
  <si>
    <t>rocketlaunchr/dataframe-go</t>
  </si>
  <si>
    <t>golog</t>
  </si>
  <si>
    <t>Easy and simple CLI time tracker for your tasks</t>
  </si>
  <si>
    <t>mlimaloureiro/golog</t>
  </si>
  <si>
    <t>golang-scribble</t>
  </si>
  <si>
    <t>A tiny Golang JSON database</t>
  </si>
  <si>
    <t>nanobox-io/golang-scribble</t>
  </si>
  <si>
    <t>go-zero-width</t>
  </si>
  <si>
    <t>Zero-width character detection and removal for Go</t>
  </si>
  <si>
    <t>trubitsyn/go-zero-width</t>
  </si>
  <si>
    <t>mimemagic</t>
  </si>
  <si>
    <t>Powerful and versatile MIME sniffing package using pre-compiled glob patterns, magic number signatures, XML document namespaces, and tree magic for mounted volumes, generated from the XDG shared-mime-info database.</t>
  </si>
  <si>
    <t>zRedShift/mimemagic</t>
  </si>
  <si>
    <t>sessions</t>
  </si>
  <si>
    <t>A dead simple, highly performant, highly customizable sessions middleware for go http servers.</t>
  </si>
  <si>
    <t>adam-hanna/sessions</t>
  </si>
  <si>
    <t>portproxy</t>
  </si>
  <si>
    <t>TCP proxy, highjacks HTTP to allow CORS</t>
  </si>
  <si>
    <t>aybabtme/portproxy</t>
  </si>
  <si>
    <t>linkio</t>
  </si>
  <si>
    <t>Simulate network link speed</t>
  </si>
  <si>
    <t>ian-kent/linkio</t>
  </si>
  <si>
    <t>go-csv-tag</t>
  </si>
  <si>
    <t>Read csv file from go using tags</t>
  </si>
  <si>
    <t>artonge/go-csv-tag</t>
  </si>
  <si>
    <t>guesslanguage</t>
  </si>
  <si>
    <t>Guess the natural language of a text in Go</t>
  </si>
  <si>
    <t>endeveit/guesslanguage</t>
  </si>
  <si>
    <t>count-min-log</t>
  </si>
  <si>
    <t>Go implementation of Count-Min-Log</t>
  </si>
  <si>
    <t>seiflotfy/count-min-log</t>
  </si>
  <si>
    <t>efaceconv</t>
  </si>
  <si>
    <t>t0pep0/efaceconv</t>
  </si>
  <si>
    <t>geom</t>
  </si>
  <si>
    <t>2d geometry for golang</t>
  </si>
  <si>
    <t>skelterjohn/geom</t>
  </si>
  <si>
    <t>handy</t>
  </si>
  <si>
    <t>GO Golang Utilities and helpers like validators and string formatters</t>
  </si>
  <si>
    <t>miguelpragier/handy</t>
  </si>
  <si>
    <t>avatica</t>
  </si>
  <si>
    <t>DEPRECATED - Moved to github.com/apache/calcite-avatica-go</t>
  </si>
  <si>
    <t>Boostport/avatica</t>
  </si>
  <si>
    <t>Go Server/API micro framwework, HTTP request router, multiplexer, mux</t>
  </si>
  <si>
    <t>vardius/gorouter</t>
  </si>
  <si>
    <t>goback</t>
  </si>
  <si>
    <t>Golang simple exponential backoff package.</t>
  </si>
  <si>
    <t>carlescere/goback</t>
  </si>
  <si>
    <t>RAKE.Go</t>
  </si>
  <si>
    <t>A Go port of the Rapid Automatic Keyword Extraction algorithm (RAKE)</t>
  </si>
  <si>
    <t>afjoseph/RAKE.Go</t>
  </si>
  <si>
    <t>uadmin</t>
  </si>
  <si>
    <t>The web framework for Golang</t>
  </si>
  <si>
    <t>uadmin/uadmin</t>
  </si>
  <si>
    <t>asn1</t>
  </si>
  <si>
    <t>Asn.1 BER and DER encoding library for golang.</t>
  </si>
  <si>
    <t>Logicalis/asn1</t>
  </si>
  <si>
    <t>couchcache</t>
  </si>
  <si>
    <t>A RESTful caching micro-service in Go backed by Couchbase</t>
  </si>
  <si>
    <t>codingsince1985/couchcache</t>
  </si>
  <si>
    <t>go-amazon-product-advertising-api</t>
  </si>
  <si>
    <t>Go Client Library for Amazon Product Advertising API</t>
  </si>
  <si>
    <t>ngs/go-amazon-product-advertising-api</t>
  </si>
  <si>
    <t>This package provides a framework for writing validations for Go applications.</t>
  </si>
  <si>
    <t>markbates/validate</t>
  </si>
  <si>
    <t>xkg</t>
  </si>
  <si>
    <t>User level X Keyboard Grabber</t>
  </si>
  <si>
    <t>go-xkg/xkg</t>
  </si>
  <si>
    <t>golinear</t>
  </si>
  <si>
    <t>liblinear bindings for Go</t>
  </si>
  <si>
    <t>danieldk/golinear</t>
  </si>
  <si>
    <t>gologger</t>
  </si>
  <si>
    <t>The Simplest and worst logging library ever written</t>
  </si>
  <si>
    <t>sadlil/gologger</t>
  </si>
  <si>
    <t>deque</t>
  </si>
  <si>
    <t>Fast ring-buffer deque (double-ended queue)</t>
  </si>
  <si>
    <t>gammazero/deque</t>
  </si>
  <si>
    <t>evaler</t>
  </si>
  <si>
    <t>Implements a simple floating point arithmetic expression evaluator in Go (golang).</t>
  </si>
  <si>
    <t>soniah/evaler</t>
  </si>
  <si>
    <t>captcha</t>
  </si>
  <si>
    <t>:sunglasses:Package captcha provides an easy to use, unopinionated API for captcha generation</t>
  </si>
  <si>
    <t>steambap/captcha</t>
  </si>
  <si>
    <t>Tag-based environment configuration for structs</t>
  </si>
  <si>
    <t>codingconcepts/env</t>
  </si>
  <si>
    <t>intrinsic</t>
  </si>
  <si>
    <t>Provide Golang native SIMD intrinsics on x86/amd64 platform</t>
  </si>
  <si>
    <t>mengzhuo/intrinsic</t>
  </si>
  <si>
    <t>go-pkg-complete</t>
  </si>
  <si>
    <t>bash completion for go and wgo</t>
  </si>
  <si>
    <t>skelterjohn/go-pkg-complete</t>
  </si>
  <si>
    <t>go-xkcd</t>
  </si>
  <si>
    <t>xkcd.com API client</t>
  </si>
  <si>
    <t>nishanths/go-xkcd</t>
  </si>
  <si>
    <t>go-circleci</t>
  </si>
  <si>
    <t>Go library for interacting with CircleCI</t>
  </si>
  <si>
    <t>jszwedko/go-circleci</t>
  </si>
  <si>
    <t>go-gopher</t>
  </si>
  <si>
    <t>The Go Gopher Amigurumi Pattern</t>
  </si>
  <si>
    <t>sillecelik/go-gopher</t>
  </si>
  <si>
    <t>copy-pasta</t>
  </si>
  <si>
    <t>Universal copy paste service, works across different machines!</t>
  </si>
  <si>
    <t>jutkko/copy-pasta</t>
  </si>
  <si>
    <t>worker-pool</t>
  </si>
  <si>
    <t>Go simple async worker pool</t>
  </si>
  <si>
    <t>vardius/worker-pool</t>
  </si>
  <si>
    <t>go-excel</t>
  </si>
  <si>
    <t>A simple and light excel file reader to read a standard excel as a table faster | 一个轻量级的Excel数据读取库，用一种更`关系数据库`的方式解析Excel。</t>
  </si>
  <si>
    <t>szyhf/go-excel</t>
  </si>
  <si>
    <t>wit-go</t>
  </si>
  <si>
    <t>Go client for wit.ai HTTP API</t>
  </si>
  <si>
    <t>wit-ai/wit-go</t>
  </si>
  <si>
    <t>Server-Sent Events in Go</t>
  </si>
  <si>
    <t>ian-kent/goose</t>
  </si>
  <si>
    <t>checkdigit</t>
  </si>
  <si>
    <t>Provide check digit algorithms and calculators written by Go.</t>
  </si>
  <si>
    <t>osamingo/checkdigit</t>
  </si>
  <si>
    <t>GraphQL implementation in go</t>
  </si>
  <si>
    <t>sevki/graphql</t>
  </si>
  <si>
    <t>gaper</t>
  </si>
  <si>
    <t>Builds and restarts a Go project when it crashes or some watched file changes</t>
  </si>
  <si>
    <t>maxcnunes/gaper</t>
  </si>
  <si>
    <t>gocryforhelp</t>
  </si>
  <si>
    <t>List of opensource projects looking for help</t>
  </si>
  <si>
    <t>ninedraft/gocryforhelp</t>
  </si>
  <si>
    <t>goregen</t>
  </si>
  <si>
    <t>randexp for Go.</t>
  </si>
  <si>
    <t>zach-klippenstein/goregen</t>
  </si>
  <si>
    <t>jaydiff</t>
  </si>
  <si>
    <t>A JSON diff utility</t>
  </si>
  <si>
    <t>yazgazan/jaydiff</t>
  </si>
  <si>
    <t>orderbook</t>
  </si>
  <si>
    <t>Matching Engine for Limit Order Book in Golang</t>
  </si>
  <si>
    <t>i25959341/orderbook</t>
  </si>
  <si>
    <t>Go library containing a collection of financial functions for time value of money (annuities), cash flow, interest rate conversions, bonds and depreciation calculations.</t>
  </si>
  <si>
    <t>alpeb/go-finance</t>
  </si>
  <si>
    <t>duci</t>
  </si>
  <si>
    <t>The simple ci server</t>
  </si>
  <si>
    <t>duck8823/duci</t>
  </si>
  <si>
    <t>eywa</t>
  </si>
  <si>
    <t>Make IoT a lot more fun with data.</t>
  </si>
  <si>
    <t>xcodersun/eywa</t>
  </si>
  <si>
    <t>go-log</t>
  </si>
  <si>
    <t>A logger, for Go</t>
  </si>
  <si>
    <t>ian-kent/go-log</t>
  </si>
  <si>
    <t>gomusicbrainz</t>
  </si>
  <si>
    <t>a Go (Golang) MusicBrainz WS2 client library - work in progress</t>
  </si>
  <si>
    <t>michiwend/gomusicbrainz</t>
  </si>
  <si>
    <t>Simple and easy retry mechanism package for Go</t>
  </si>
  <si>
    <t>thedevsaddam/retry</t>
  </si>
  <si>
    <t>golarm</t>
  </si>
  <si>
    <t>Fire alarms with system events</t>
  </si>
  <si>
    <t>msempere/golarm</t>
  </si>
  <si>
    <t>editorconfig-core-go</t>
  </si>
  <si>
    <t>EditorConfig Core written in Go</t>
  </si>
  <si>
    <t>editorconfig/editorconfig-core-go</t>
  </si>
  <si>
    <t>myhttp</t>
  </si>
  <si>
    <t>Simplest HTTP GET requester for Go with timeout support</t>
  </si>
  <si>
    <t>inancgumus/myhttp</t>
  </si>
  <si>
    <t>allot</t>
  </si>
  <si>
    <t>Parse placeholder and wildcard text commands</t>
  </si>
  <si>
    <t>sbstjn/allot</t>
  </si>
  <si>
    <t>fcm</t>
  </si>
  <si>
    <t>Firebase Cloud Messaging for application servers implemented using the Go programming language.</t>
  </si>
  <si>
    <t>maddevsio/fcm</t>
  </si>
  <si>
    <t>porter2</t>
  </si>
  <si>
    <t>High Performance Porter2 Stemmer</t>
  </si>
  <si>
    <t>zentures/porter2</t>
  </si>
  <si>
    <t>tarfs</t>
  </si>
  <si>
    <t>An implementation of the FileSystem interface for tar files.</t>
  </si>
  <si>
    <t>posener/tarfs</t>
  </si>
  <si>
    <t>bit</t>
  </si>
  <si>
    <t>Bitset data structure</t>
  </si>
  <si>
    <t>yourbasic/bit</t>
  </si>
  <si>
    <t>Probabilistic set data structure</t>
  </si>
  <si>
    <t>yourbasic/bloom</t>
  </si>
  <si>
    <t>doublejump</t>
  </si>
  <si>
    <t>A revamped Google's jump consistent hash</t>
  </si>
  <si>
    <t>edwingeng/doublejump</t>
  </si>
  <si>
    <t>logex</t>
  </si>
  <si>
    <t>An golang log lib, supports tracking and level, wrap by standard log lib</t>
  </si>
  <si>
    <t>chzyer/logex</t>
  </si>
  <si>
    <t>An additive dependency injection container for Golang.</t>
  </si>
  <si>
    <t>magic003/alice</t>
  </si>
  <si>
    <t>persian</t>
  </si>
  <si>
    <t>Some utilities for Persian language in Go (Golang)</t>
  </si>
  <si>
    <t>mavihq/persian</t>
  </si>
  <si>
    <t>Go-gopher-Vector</t>
  </si>
  <si>
    <t>Go gopher Vector Data [.ai, .svg]</t>
  </si>
  <si>
    <t>keygx/Go-gopher-Vector</t>
  </si>
  <si>
    <t>mp</t>
  </si>
  <si>
    <t>Simple Email Parser</t>
  </si>
  <si>
    <t>sanbornm/mp</t>
  </si>
  <si>
    <t>longpoll</t>
  </si>
  <si>
    <t>Parked: PubSub queuing with long-polling subscribers (not bound to http)</t>
  </si>
  <si>
    <t>teris-io/longpoll</t>
  </si>
  <si>
    <t>gocmd</t>
  </si>
  <si>
    <t>A Go library for building command line applications</t>
  </si>
  <si>
    <t>devfacet/gocmd</t>
  </si>
  <si>
    <t>leprechaun</t>
  </si>
  <si>
    <t>You had one job, or more then one, which can be done in steps</t>
  </si>
  <si>
    <t>kilgaloon/leprechaun</t>
  </si>
  <si>
    <t>wlog</t>
  </si>
  <si>
    <t>A simple logging interface that supports cross-platform color and concurrency.</t>
  </si>
  <si>
    <t>dixonwille/wlog</t>
  </si>
  <si>
    <t>formjson</t>
  </si>
  <si>
    <t>Go net/http handler to transparently manage posted JSON</t>
  </si>
  <si>
    <t>rs/formjson</t>
  </si>
  <si>
    <t>gostat</t>
  </si>
  <si>
    <t>Collection of statistical routines in golang</t>
  </si>
  <si>
    <t>ematvey/gostat</t>
  </si>
  <si>
    <t>go2vec</t>
  </si>
  <si>
    <t>Read and use word2vec vectors in Go</t>
  </si>
  <si>
    <t>danieldk/go2vec</t>
  </si>
  <si>
    <t>goforestdb</t>
  </si>
  <si>
    <t>Go bindings for ForestDB</t>
  </si>
  <si>
    <t>couchbase/goforestdb</t>
  </si>
  <si>
    <t>rodent</t>
  </si>
  <si>
    <t>Manage Go Versions/Projects/Dependencies</t>
  </si>
  <si>
    <t>alouche/rodent</t>
  </si>
  <si>
    <t>bellt</t>
  </si>
  <si>
    <t>:bell: A simple Go router</t>
  </si>
  <si>
    <t>GuilhermeCaruso/bellt</t>
  </si>
  <si>
    <t>go-m3u8</t>
  </si>
  <si>
    <t>Parse and generate m3u8 playlists for Apple HTTP Live Streaming (HLS) in Golang (ported from gem https://github.com/sethdeckard/m3u8)</t>
  </si>
  <si>
    <t>quangngotan95/go-m3u8</t>
  </si>
  <si>
    <t>uptimerobot</t>
  </si>
  <si>
    <t>Client library for UptimeRobot v2 API</t>
  </si>
  <si>
    <t>bitfield/uptimerobot</t>
  </si>
  <si>
    <t>gcm</t>
  </si>
  <si>
    <t>Google Cloud Messaging for application servers implemented using the Go programming language.</t>
  </si>
  <si>
    <t>Aorioli/gcm</t>
  </si>
  <si>
    <t>parth</t>
  </si>
  <si>
    <t>Path parsing for segment unmarshaling and slicing.</t>
  </si>
  <si>
    <t>codemodus/parth</t>
  </si>
  <si>
    <t>commander</t>
  </si>
  <si>
    <t>super simple cli testing</t>
  </si>
  <si>
    <t>SimonBaeumer/commander</t>
  </si>
  <si>
    <t>golyrics</t>
  </si>
  <si>
    <t>A simple Go package to fetch lyrics from Wikia</t>
  </si>
  <si>
    <t>mamal72/golyrics</t>
  </si>
  <si>
    <t>api</t>
  </si>
  <si>
    <t>A REST framework for quickly writing resource based services in Golang.</t>
  </si>
  <si>
    <t>resoursea/api</t>
  </si>
  <si>
    <t>flagvar</t>
  </si>
  <si>
    <t>A collection of CLI argument types for the Go `flag` package.</t>
  </si>
  <si>
    <t>sgreben/flagvar</t>
  </si>
  <si>
    <t>dbbench</t>
  </si>
  <si>
    <t>dbbench is a simple database benchmarking tool which supports several databases and own scripts</t>
  </si>
  <si>
    <t>sj14/dbbench</t>
  </si>
  <si>
    <t>securecookie</t>
  </si>
  <si>
    <t>Fast, secure and efficient secure cookie encoder/decoder</t>
  </si>
  <si>
    <t>chmike/securecookie</t>
  </si>
  <si>
    <t>goSecretBoxPassword</t>
  </si>
  <si>
    <t>A probably paranoid Golang utility library for securely hashing and encrypting passwords based on the Dropbox method. This implementation uses Blake2b, Scrypt and XSalsa20-Poly1305 (via NaCl SecretBox) to create secure password hashes that are also encrypted using a master passphrase.</t>
  </si>
  <si>
    <t>dwin/goSecretBoxPassword</t>
  </si>
  <si>
    <t>gonameparts</t>
  </si>
  <si>
    <t>Takes a full name and splits it into individual name parts</t>
  </si>
  <si>
    <t>polera/gonameparts</t>
  </si>
  <si>
    <t>go-language-server</t>
  </si>
  <si>
    <t>A Go language server.</t>
  </si>
  <si>
    <t>theia-ide/go-language-server</t>
  </si>
  <si>
    <t>mixpanel</t>
  </si>
  <si>
    <t>Golang Mixpanel Client</t>
  </si>
  <si>
    <t>dukex/mixpanel</t>
  </si>
  <si>
    <t>goscore</t>
  </si>
  <si>
    <t>Go Scoring API for PMML</t>
  </si>
  <si>
    <t>asafschers/goscore</t>
  </si>
  <si>
    <t>cameron</t>
  </si>
  <si>
    <t>An avatar generator for Go.</t>
  </si>
  <si>
    <t>aofei/cameron</t>
  </si>
  <si>
    <t>go-pilosa</t>
  </si>
  <si>
    <t>Go client library for Pilosa</t>
  </si>
  <si>
    <t>pilosa/go-pilosa</t>
  </si>
  <si>
    <t>tabular</t>
  </si>
  <si>
    <t>Tabular simplifies printing ASCII tables from command line utilities</t>
  </si>
  <si>
    <t>InVisionApp/tabular</t>
  </si>
  <si>
    <t>browscap_go</t>
  </si>
  <si>
    <t>GoLang Library for Browser Capabilities Project</t>
  </si>
  <si>
    <t>digitalcrab/browscap_go</t>
  </si>
  <si>
    <t>ToTo</t>
  </si>
  <si>
    <t>Proxy server written in Go language</t>
  </si>
  <si>
    <t>blogcin/ToTo</t>
  </si>
  <si>
    <t>translate</t>
  </si>
  <si>
    <t>Go online translation package</t>
  </si>
  <si>
    <t>nuveo/translate</t>
  </si>
  <si>
    <t>gomatch</t>
  </si>
  <si>
    <t>Library created for testing JSON against patterns.</t>
  </si>
  <si>
    <t>jfilipczyk/gomatch</t>
  </si>
  <si>
    <t>datacounter</t>
  </si>
  <si>
    <t>Golang counters for readers/writers</t>
  </si>
  <si>
    <t>miolini/datacounter</t>
  </si>
  <si>
    <t>go-mcache</t>
  </si>
  <si>
    <t>Fast in-memory key:value store/cache  library for Golang</t>
  </si>
  <si>
    <t>OrlovEvgeny/go-mcache</t>
  </si>
  <si>
    <t>fonet</t>
  </si>
  <si>
    <t>fonet is a deep neural network package for Go.</t>
  </si>
  <si>
    <t>Fontinalis/fonet</t>
  </si>
  <si>
    <t>calcite-avatica-go</t>
  </si>
  <si>
    <t>Mirror of Apache Calcite - Avatica Go SQL Driver</t>
  </si>
  <si>
    <t>apache/calcite-avatica-go</t>
  </si>
  <si>
    <t>Levenshtein distance and similarity metrics with customizable edit costs and Winkler-like bonus for common prefix.</t>
  </si>
  <si>
    <t>agext/levenshtein</t>
  </si>
  <si>
    <t>xdg</t>
  </si>
  <si>
    <t>A cross platform package that follows the XDG Standard</t>
  </si>
  <si>
    <t>OpenPeeDeeP/xdg</t>
  </si>
  <si>
    <t>strumt</t>
  </si>
  <si>
    <t>Strumt is a library to create prompt chain</t>
  </si>
  <si>
    <t>antham/strumt</t>
  </si>
  <si>
    <t>go-slugify</t>
  </si>
  <si>
    <t>Pretty Slug.</t>
  </si>
  <si>
    <t>mozillazg/go-slugify</t>
  </si>
  <si>
    <t>generic</t>
  </si>
  <si>
    <t>flexible data type for Go</t>
  </si>
  <si>
    <t>usk81/generic</t>
  </si>
  <si>
    <t>rclient</t>
  </si>
  <si>
    <t>Minimalistic REST client for Go applications</t>
  </si>
  <si>
    <t>zpatrick/rclient</t>
  </si>
  <si>
    <t>gami</t>
  </si>
  <si>
    <t>GO - Asterisk AMI Interface</t>
  </si>
  <si>
    <t>bit4bit/gami</t>
  </si>
  <si>
    <t>hamcrest</t>
  </si>
  <si>
    <t>Hamcrest matchers for the Go programming language</t>
  </si>
  <si>
    <t>rdrdr/hamcrest</t>
  </si>
  <si>
    <t>date</t>
  </si>
  <si>
    <t>A Go package for working with dates</t>
  </si>
  <si>
    <t>rickb777/date</t>
  </si>
  <si>
    <t>clusteredBigCache</t>
  </si>
  <si>
    <t>golang bigcache with clustering as a library.</t>
  </si>
  <si>
    <t>oaStuff/clusteredBigCache</t>
  </si>
  <si>
    <t>purl</t>
  </si>
  <si>
    <t>Perl, but fluffy like a cat!</t>
  </si>
  <si>
    <t>ian-kent/purl</t>
  </si>
  <si>
    <t>rq</t>
  </si>
  <si>
    <t>A nicer interface for golang stdlib HTTP client</t>
  </si>
  <si>
    <t>ddo/rq</t>
  </si>
  <si>
    <t>rex</t>
  </si>
  <si>
    <t>Pleasures for Web in Golang</t>
  </si>
  <si>
    <t>goanywhere/rex</t>
  </si>
  <si>
    <t>retry-go</t>
  </si>
  <si>
    <t>Retrying made simple and easy for golang :repeat:</t>
  </si>
  <si>
    <t>rafaeljesus/retry-go</t>
  </si>
  <si>
    <t>gpath</t>
  </si>
  <si>
    <t>gpath is a Go package to access a field by a path using reflect pacakge</t>
  </si>
  <si>
    <t>tenntenn/gpath</t>
  </si>
  <si>
    <t>gounit</t>
  </si>
  <si>
    <t>Unit tests generator for Go programming language</t>
  </si>
  <si>
    <t>hexdigest/gounit</t>
  </si>
  <si>
    <t>pdfgen</t>
  </si>
  <si>
    <t>HTTP service to generate PDF from Json requests</t>
  </si>
  <si>
    <t>hyperboloide/pdfgen</t>
  </si>
  <si>
    <t>logrusly</t>
  </si>
  <si>
    <t>Loggly Hooks for GO Logrus logger</t>
  </si>
  <si>
    <t>sebest/logrusly</t>
  </si>
  <si>
    <t>binder</t>
  </si>
  <si>
    <t>High level go to Lua binder. Write less, do more.</t>
  </si>
  <si>
    <t>alexeyco/binder</t>
  </si>
  <si>
    <t>gondolier</t>
  </si>
  <si>
    <t>Gondolier is a database migration library for Go.</t>
  </si>
  <si>
    <t>emvi/gondolier</t>
  </si>
  <si>
    <t>gomason</t>
  </si>
  <si>
    <t>A tool for testing, building, signing, and publishing go binaries from a clean workspace.</t>
  </si>
  <si>
    <t>nikogura/gomason</t>
  </si>
  <si>
    <t>go-webcolors</t>
  </si>
  <si>
    <t>Port of webcolors library from Python to Go</t>
  </si>
  <si>
    <t>jyotiska/go-webcolors</t>
  </si>
  <si>
    <t>snowball</t>
  </si>
  <si>
    <t>Cgo binding for Snowball C library</t>
  </si>
  <si>
    <t>goodsign/snowball</t>
  </si>
  <si>
    <t>goriak</t>
  </si>
  <si>
    <t>goriak - Go language driver for Riak KV</t>
  </si>
  <si>
    <t>zegl/goriak</t>
  </si>
  <si>
    <t>go_mediainfo</t>
  </si>
  <si>
    <t>Golang bindings for libmediainfo</t>
  </si>
  <si>
    <t>zhulik/go_mediainfo</t>
  </si>
  <si>
    <t>vox</t>
  </si>
  <si>
    <t>Go web framework inspired by koa</t>
  </si>
  <si>
    <t>aisk/vox</t>
  </si>
  <si>
    <t>v4l</t>
  </si>
  <si>
    <t>Facade to the Video4Linux video capture interface.</t>
  </si>
  <si>
    <t>korandiz/v4l</t>
  </si>
  <si>
    <t>slugify</t>
  </si>
  <si>
    <t>A Go slugify application that handles string</t>
  </si>
  <si>
    <t>avelino/slugify</t>
  </si>
  <si>
    <t>graval</t>
  </si>
  <si>
    <t>An experimental go FTP server framework</t>
  </si>
  <si>
    <t>koofr/graval</t>
  </si>
  <si>
    <t>paicehusk</t>
  </si>
  <si>
    <t>Golang implementation of the Paice/Husk Stemming Algorithm</t>
  </si>
  <si>
    <t>rookii/paicehusk</t>
  </si>
  <si>
    <t>bro</t>
  </si>
  <si>
    <t>bro watch files in directory and run tests for them</t>
  </si>
  <si>
    <t>marioidival/bro</t>
  </si>
  <si>
    <t>parallel-fn</t>
  </si>
  <si>
    <t>Run functions in parallel :comet:</t>
  </si>
  <si>
    <t>rafaeljesus/parallel-fn</t>
  </si>
  <si>
    <t>drmaa</t>
  </si>
  <si>
    <t>Compute cluster (HPC) job submission library for Go (#golang) based on the open DRMAA standard.</t>
  </si>
  <si>
    <t>dgruber/drmaa</t>
  </si>
  <si>
    <t>OwnLocal/goes</t>
  </si>
  <si>
    <t>neo4j</t>
  </si>
  <si>
    <t>Neo4j Rest API Client for Go lang</t>
  </si>
  <si>
    <t>cihangir/neo4j</t>
  </si>
  <si>
    <t>prep</t>
  </si>
  <si>
    <t>Prep finds all SQL statements in a Go package and instruments db connection with prepared statements</t>
  </si>
  <si>
    <t>hexdigest/prep</t>
  </si>
  <si>
    <t>pravasan</t>
  </si>
  <si>
    <t>Simple Migration Tool - written in Go</t>
  </si>
  <si>
    <t>pravasan/pravasan</t>
  </si>
  <si>
    <t>go-up</t>
  </si>
  <si>
    <t>go-up! A simple configuration library with recursive placeholders resolution and no magic.</t>
  </si>
  <si>
    <t>ufoscout/go-up</t>
  </si>
  <si>
    <t>minimp3</t>
  </si>
  <si>
    <t>Decode mp3 base on https://github.com/lieff/minimp3</t>
  </si>
  <si>
    <t>tosone/minimp3</t>
  </si>
  <si>
    <t>fuego</t>
  </si>
  <si>
    <t>Functional Experiment in Go</t>
  </si>
  <si>
    <t>seborama/fuego</t>
  </si>
  <si>
    <t>tga</t>
  </si>
  <si>
    <t>Go package for decoding and encoding TARGA image format</t>
  </si>
  <si>
    <t>ftrvxmtrx/tga</t>
  </si>
  <si>
    <t>autoflags</t>
  </si>
  <si>
    <t>Populate go command line app flags from config struct</t>
  </si>
  <si>
    <t>artyom/autoflags</t>
  </si>
  <si>
    <t>:incoming_envelope: A fast Message/Event Hub using publish/subscribe pattern with support for topics like* rabbitMQ exchanges for Go applications</t>
  </si>
  <si>
    <t>leandro-lugaresi/hub</t>
  </si>
  <si>
    <t>Varis</t>
  </si>
  <si>
    <t>Golang Neural Network</t>
  </si>
  <si>
    <t>Xamber/Varis</t>
  </si>
  <si>
    <t>cyclicbarrier</t>
  </si>
  <si>
    <t>CyclicBarrier golang implementation</t>
  </si>
  <si>
    <t>marusama/cyclicbarrier</t>
  </si>
  <si>
    <t>bind</t>
  </si>
  <si>
    <t>robfig/bind</t>
  </si>
  <si>
    <t>go-pg-migrations</t>
  </si>
  <si>
    <t>A Go package to help write migrations with go-pg/pg.</t>
  </si>
  <si>
    <t>robinjoseph08/go-pg-migrations</t>
  </si>
  <si>
    <t>rbac</t>
  </si>
  <si>
    <t>Minimalistic RBAC package for Go applications</t>
  </si>
  <si>
    <t>zpatrick/rbac</t>
  </si>
  <si>
    <t>godist</t>
  </si>
  <si>
    <t>Probability distributions and associated methods in Go</t>
  </si>
  <si>
    <t>e-dard/godist</t>
  </si>
  <si>
    <t>ingo</t>
  </si>
  <si>
    <t>persistent storage for flags in go</t>
  </si>
  <si>
    <t>schachmat/ingo</t>
  </si>
  <si>
    <t>drone-jenkins</t>
  </si>
  <si>
    <t>Drone plugin for trigger Jenkins jobs.</t>
  </si>
  <si>
    <t>appleboy/drone-jenkins</t>
  </si>
  <si>
    <t>mockhttp</t>
  </si>
  <si>
    <t>Mock object for Go http.ResponseWriter</t>
  </si>
  <si>
    <t>tv42/mockhttp</t>
  </si>
  <si>
    <t>dsunit</t>
  </si>
  <si>
    <t>Datastore Testibility</t>
  </si>
  <si>
    <t>viant/dsunit</t>
  </si>
  <si>
    <t>mystem</t>
  </si>
  <si>
    <t>CGo bindings to Yandex.Mystem</t>
  </si>
  <si>
    <t>dveselov/mystem</t>
  </si>
  <si>
    <t>event</t>
  </si>
  <si>
    <t>The implementation of the pattern observer</t>
  </si>
  <si>
    <t>agoalofalife/event</t>
  </si>
  <si>
    <t>geoserver</t>
  </si>
  <si>
    <t>geoserver is a Go library for manipulating a GeoServer instance via the GeoServer REST API.</t>
  </si>
  <si>
    <t>hishamkaram/geoserver</t>
  </si>
  <si>
    <t>vorbis</t>
  </si>
  <si>
    <t>A "native" ogg vorbis decoder for Go (uses inline stb_vorbis)</t>
  </si>
  <si>
    <t>mccoyst/vorbis</t>
  </si>
  <si>
    <t>goplaceholder</t>
  </si>
  <si>
    <t>a small golang lib to generate placeholder images</t>
  </si>
  <si>
    <t>michiwend/goplaceholder</t>
  </si>
  <si>
    <t>go-vcard</t>
  </si>
  <si>
    <t>A Go library to parse and format vCard</t>
  </si>
  <si>
    <t>emersion/go-vcard</t>
  </si>
  <si>
    <t>a golang log lib supports level and multi handlers</t>
  </si>
  <si>
    <t>siddontang/go-log</t>
  </si>
  <si>
    <t>Structured log interface</t>
  </si>
  <si>
    <t>teris-io/log</t>
  </si>
  <si>
    <t>pgo</t>
  </si>
  <si>
    <t>Go library for PHP community with convenient functions</t>
  </si>
  <si>
    <t>arthurkushman/pgo</t>
  </si>
  <si>
    <t>ugo</t>
  </si>
  <si>
    <t>Simple and expressive toolbox written in Go</t>
  </si>
  <si>
    <t>alxrm/ugo</t>
  </si>
  <si>
    <t>goseaweedfs</t>
  </si>
  <si>
    <t>A complete Golang client for SeaweedFS</t>
  </si>
  <si>
    <t>linxGnu/goseaweedfs</t>
  </si>
  <si>
    <t>go-shopify</t>
  </si>
  <si>
    <t>Simple Shopify API for the Go Programming Language</t>
  </si>
  <si>
    <t>rapito/go-shopify</t>
  </si>
  <si>
    <t>govkbot</t>
  </si>
  <si>
    <t>VK bot package for Go</t>
  </si>
  <si>
    <t>nikepan/govkbot</t>
  </si>
  <si>
    <t>naclpipe</t>
  </si>
  <si>
    <t>NaCL pipe</t>
  </si>
  <si>
    <t>unix4fun/naclpipe</t>
  </si>
  <si>
    <t>nio</t>
  </si>
  <si>
    <t>Modern, minimal and productive Go HTTP framework</t>
  </si>
  <si>
    <t>go-nio/nio</t>
  </si>
  <si>
    <t>jsonassert</t>
  </si>
  <si>
    <t>A Go test assertion library for verifying that two representations of JSON are semantically equal</t>
  </si>
  <si>
    <t>kinbiko/jsonassert</t>
  </si>
  <si>
    <t>damsel</t>
  </si>
  <si>
    <t>Package damsel provides html outlining via css-selectors and common template functionality.</t>
  </si>
  <si>
    <t>dskinner/damsel</t>
  </si>
  <si>
    <t>petrovich</t>
  </si>
  <si>
    <t>Golang port of Petrovich - an inflector for Russian anthroponyms.</t>
  </si>
  <si>
    <t>striker2000/petrovich</t>
  </si>
  <si>
    <t>concurrent-writer</t>
  </si>
  <si>
    <t>Highly concurrent drop-in replacement for bufio.Writer</t>
  </si>
  <si>
    <t>free/concurrent-writer</t>
  </si>
  <si>
    <t>go-benchmark-app</t>
  </si>
  <si>
    <t>Application for HTTP benchmarking via different rules and configs</t>
  </si>
  <si>
    <t>mrLSD/go-benchmark-app</t>
  </si>
  <si>
    <t>go-unsplash</t>
  </si>
  <si>
    <t>Golang Client for the Unsplash API https://unsplash.com</t>
  </si>
  <si>
    <t>hbagdi/go-unsplash</t>
  </si>
  <si>
    <t>Ghost</t>
  </si>
  <si>
    <t>A Go library for Snapchat's API</t>
  </si>
  <si>
    <t>neuegram/Ghost</t>
  </si>
  <si>
    <t>icu</t>
  </si>
  <si>
    <t>Cgo binding for icu4c library</t>
  </si>
  <si>
    <t>goodsign/icu</t>
  </si>
  <si>
    <t>Goid</t>
  </si>
  <si>
    <t>A UUIDv4 generation package written in go</t>
  </si>
  <si>
    <t>JakeHL/Goid</t>
  </si>
  <si>
    <t>gotype</t>
  </si>
  <si>
    <t>Golang source code parsing, usage like reflect package</t>
  </si>
  <si>
    <t>wzshiming/gotype</t>
  </si>
  <si>
    <t>ghorg</t>
  </si>
  <si>
    <t>Quickly clone an entire GitHub Org into one directory</t>
  </si>
  <si>
    <t>gabrie30/ghorg</t>
  </si>
  <si>
    <t>mini</t>
  </si>
  <si>
    <t>A golang package for parsing ini-style configuration files</t>
  </si>
  <si>
    <t>sasbury/mini</t>
  </si>
  <si>
    <t>generate</t>
  </si>
  <si>
    <t>:runner:runs go generate recursively on a specified path or environment variable and can filter by regex</t>
  </si>
  <si>
    <t>go-playground/generate</t>
  </si>
  <si>
    <t>medeina</t>
  </si>
  <si>
    <t>Go HTTP routing tree based on HttpRouter. Inspired by Roda and Cuba.</t>
  </si>
  <si>
    <t>imdario/medeina</t>
  </si>
  <si>
    <t>go-respond</t>
  </si>
  <si>
    <t>A Go package for handling common HTTP JSON responses.</t>
  </si>
  <si>
    <t>nicklaw5/go-respond</t>
  </si>
  <si>
    <t>goweek</t>
  </si>
  <si>
    <t>ISO 8601 compatible library for working with week entities for Go</t>
  </si>
  <si>
    <t>grsmv/goweek</t>
  </si>
  <si>
    <t>go-fixtures</t>
  </si>
  <si>
    <t>Django style fixtures for Golang's excellent built-in database/sql library.</t>
  </si>
  <si>
    <t>RichardKnop/go-fixtures</t>
  </si>
  <si>
    <t>awsenv</t>
  </si>
  <si>
    <t>AWS environment config loader</t>
  </si>
  <si>
    <t>soniah/awsenv</t>
  </si>
  <si>
    <t>fastrouter</t>
  </si>
  <si>
    <t>FastRouter is a fast, flexible HTTP router written in Go.</t>
  </si>
  <si>
    <t>razonyang/fastrouter</t>
  </si>
  <si>
    <t>feiertage</t>
  </si>
  <si>
    <t>Gesetzliche Feiertage und mehr in Deutschland und Österreich (Bank holidays/public holidays in Austria and Germany)</t>
  </si>
  <si>
    <t>wlbr/feiertage</t>
  </si>
  <si>
    <t>did</t>
  </si>
  <si>
    <t>A golang package to work with Decentralized Identifiers (DIDs)</t>
  </si>
  <si>
    <t>ockam-network/did</t>
  </si>
  <si>
    <t>FreeDesktop.org (xdg) Specs implemented in Go</t>
  </si>
  <si>
    <t>rkoesters/xdg</t>
  </si>
  <si>
    <t>go-cluster</t>
  </si>
  <si>
    <t>k-modes and k-prototypes clustering algorithms implementation in Go</t>
  </si>
  <si>
    <t>e-XpertSolutions/go-cluster</t>
  </si>
  <si>
    <t>distillog</t>
  </si>
  <si>
    <t>Logging, distilled</t>
  </si>
  <si>
    <t>amoghe/distillog</t>
  </si>
  <si>
    <t>EasyMIDI</t>
  </si>
  <si>
    <t>EasyMidi is a simple and reliable library for working with standard midi file (SMF)</t>
  </si>
  <si>
    <t>algoGuy/EasyMIDI</t>
  </si>
  <si>
    <t>golang-micro-benchmarks</t>
  </si>
  <si>
    <t>Tiny collection of micro benchmarks.</t>
  </si>
  <si>
    <t>amscanne/golang-micro-benchmarks</t>
  </si>
  <si>
    <t>go-cronowriter</t>
  </si>
  <si>
    <t>Time based rotating file writer</t>
  </si>
  <si>
    <t>utahta/go-cronowriter</t>
  </si>
  <si>
    <t>term-quiz</t>
  </si>
  <si>
    <t>Terminal Quiz Application Written in Go</t>
  </si>
  <si>
    <t>crazcalm/term-quiz</t>
  </si>
  <si>
    <t>jsonslice</t>
  </si>
  <si>
    <t>json slicer</t>
  </si>
  <si>
    <t>bhmj/jsonslice</t>
  </si>
  <si>
    <t>publicip</t>
  </si>
  <si>
    <t>Go pkg for returning your public facing IP address.</t>
  </si>
  <si>
    <t>polera/publicip</t>
  </si>
  <si>
    <t>journald</t>
  </si>
  <si>
    <t>Go implementation of systemd Journal's native API for logging</t>
  </si>
  <si>
    <t>ssgreg/journald</t>
  </si>
  <si>
    <t>steganography</t>
  </si>
  <si>
    <t>Pure Golang Library that allows simple LSB steganography on images</t>
  </si>
  <si>
    <t>auyer/steganography</t>
  </si>
  <si>
    <t>threadpool</t>
  </si>
  <si>
    <t>Golang simple thread pool implementation</t>
  </si>
  <si>
    <t>shettyh/threadpool</t>
  </si>
  <si>
    <t>go-spotify</t>
  </si>
  <si>
    <t>Go library for the Spotify Web API</t>
  </si>
  <si>
    <t>rapito/go-spotify</t>
  </si>
  <si>
    <t>go-twitch</t>
  </si>
  <si>
    <t>A golang client for the Twitch v3 API - public APIs only (for now)</t>
  </si>
  <si>
    <t>knspriggs/go-twitch</t>
  </si>
  <si>
    <t>go-myanimelist</t>
  </si>
  <si>
    <t>Go library for accessing the MyAnimeList API: http://myanimelist.net/modules.php?go=api</t>
  </si>
  <si>
    <t>nstratos/go-myanimelist</t>
  </si>
  <si>
    <t>velour</t>
  </si>
  <si>
    <t>An IRC client for acme — the project that started it all.</t>
  </si>
  <si>
    <t>velour/velour</t>
  </si>
  <si>
    <t>gounit-vim</t>
  </si>
  <si>
    <t>Vim plugin for https://github.com/hexdigest/gounit</t>
  </si>
  <si>
    <t>hexdigest/gounit-vim</t>
  </si>
  <si>
    <t>jio</t>
  </si>
  <si>
    <t>jio is a json schema validator similar to joi</t>
  </si>
  <si>
    <t>faceair/jio</t>
  </si>
  <si>
    <t>brewerydb</t>
  </si>
  <si>
    <t>Go library for http://www.brewerydb.com/ API</t>
  </si>
  <si>
    <t>naegelejd/brewerydb</t>
  </si>
  <si>
    <t>go-fixedwidth</t>
  </si>
  <si>
    <t>Encoding and decoding for fixed-width formatted data</t>
  </si>
  <si>
    <t>ianlopshire/go-fixedwidth</t>
  </si>
  <si>
    <t>templify</t>
  </si>
  <si>
    <t>A tool to be used with 'go generate' to embed external template files into Go code.</t>
  </si>
  <si>
    <t>wlbr/templify</t>
  </si>
  <si>
    <t>packet</t>
  </si>
  <si>
    <t>:package: Send network packets over a TCP or UDP connection.</t>
  </si>
  <si>
    <t>aerogo/packet</t>
  </si>
  <si>
    <t>mlog</t>
  </si>
  <si>
    <t>A simple logging module for go, with a rotating file feature and console logging.</t>
  </si>
  <si>
    <t>jbrodriguez/mlog</t>
  </si>
  <si>
    <t>breaker</t>
  </si>
  <si>
    <t>🚧 Flexible mechanism to make your code interruptible.</t>
  </si>
  <si>
    <t>kamilsk/breaker</t>
  </si>
  <si>
    <t>ngaro</t>
  </si>
  <si>
    <t>An embeddable implementation of the Ngaro Virtual Machine for Go programs</t>
  </si>
  <si>
    <t>db47h/ngaro</t>
  </si>
  <si>
    <t>xj2go</t>
  </si>
  <si>
    <t>Convert xml and json to go struct</t>
  </si>
  <si>
    <t>stackerzzq/xj2go</t>
  </si>
  <si>
    <t>XML-Comp</t>
  </si>
  <si>
    <t>[UNMAINTAINED] Compare ANY markup documents.</t>
  </si>
  <si>
    <t>XML-Comp/XML-Comp</t>
  </si>
  <si>
    <t>patreon-go</t>
  </si>
  <si>
    <t>Patreon Go API client</t>
  </si>
  <si>
    <t>mxpv/patreon-go</t>
  </si>
  <si>
    <t>aandryashin/selenoid</t>
  </si>
  <si>
    <t>golibstemmer</t>
  </si>
  <si>
    <t>Go bindings for the snowball libstemmer library including porter 2</t>
  </si>
  <si>
    <t>rjohnsondev/golibstemmer</t>
  </si>
  <si>
    <t>gomol</t>
  </si>
  <si>
    <t>Gomol is a library for structured, multiple-output logging for Go with extensible logging outputs</t>
  </si>
  <si>
    <t>aphistic/gomol</t>
  </si>
  <si>
    <t>snitch</t>
  </si>
  <si>
    <t>Keep updated about all deploys on Tsuru</t>
  </si>
  <si>
    <t>lucasgomide/snitch</t>
  </si>
  <si>
    <t>xml2map</t>
  </si>
  <si>
    <t>XML to MAP converter written Golang</t>
  </si>
  <si>
    <t>sbabiv/xml2map</t>
  </si>
  <si>
    <t>gobuffalo/validate</t>
  </si>
  <si>
    <t>dlog</t>
  </si>
  <si>
    <t>Simple build-time controlled debug log with ability to log where the logger was called</t>
  </si>
  <si>
    <t>kirillDanshin/dlog</t>
  </si>
  <si>
    <t>wire</t>
  </si>
  <si>
    <t>Strict Runtime Dependency Injection for Golang</t>
  </si>
  <si>
    <t>Fs02/wire</t>
  </si>
  <si>
    <t>async</t>
  </si>
  <si>
    <t>A safe way to execute functions asynchronously, recovering them in case of panic. It also provides an error stack aiming to facilitate fail causes discovery.</t>
  </si>
  <si>
    <t>StudioSol/async</t>
  </si>
  <si>
    <t>colourize</t>
  </si>
  <si>
    <t>An ANSI colour terminal package for Go</t>
  </si>
  <si>
    <t>TreyBastian/colourize</t>
  </si>
  <si>
    <t>filler</t>
  </si>
  <si>
    <t>fill struct data easily with fill tags</t>
  </si>
  <si>
    <t>yaronsumel/filler</t>
  </si>
  <si>
    <t>go-httpheader</t>
  </si>
  <si>
    <t>A Go library for encoding structs into Header fields.</t>
  </si>
  <si>
    <t>mozillazg/go-httpheader</t>
  </si>
  <si>
    <t>go-steam</t>
  </si>
  <si>
    <t>Go library for querying Source servers</t>
  </si>
  <si>
    <t>sostronk/go-steam</t>
  </si>
  <si>
    <t>golibwireshark</t>
  </si>
  <si>
    <t>sunwxg/golibwireshark</t>
  </si>
  <si>
    <t>kvbench</t>
  </si>
  <si>
    <t>Key/Value database benchmark</t>
  </si>
  <si>
    <t>jimrobinson/kvbench</t>
  </si>
  <si>
    <t>blanket</t>
  </si>
  <si>
    <t>MOVED TO GITLAB</t>
  </si>
  <si>
    <t>verygoodsoftwarenotvirus/blanket</t>
  </si>
  <si>
    <t>gostrutils</t>
  </si>
  <si>
    <t>Collections of string utils I have created over the years</t>
  </si>
  <si>
    <t>ik5/gostrutils</t>
  </si>
  <si>
    <t>evaluator</t>
  </si>
  <si>
    <t>nullne/evaluator</t>
  </si>
  <si>
    <t>codeship-go</t>
  </si>
  <si>
    <t>Go library for accessing the Codeship API v2</t>
  </si>
  <si>
    <t>codeship/codeship-go</t>
  </si>
  <si>
    <t>url-shortener</t>
  </si>
  <si>
    <t>A golang URL Shortener</t>
  </si>
  <si>
    <t>pantrif/url-shortener</t>
  </si>
  <si>
    <t>gosh</t>
  </si>
  <si>
    <t>Go Statistics Handler</t>
  </si>
  <si>
    <t>osamingo/gosh</t>
  </si>
  <si>
    <t>pbf</t>
  </si>
  <si>
    <t>OpenStreetMap PBF golang parser</t>
  </si>
  <si>
    <t>maguro/pbf</t>
  </si>
  <si>
    <t>gentee</t>
  </si>
  <si>
    <t>Gentee - script programming language for automation. It uses VM and compiler written in Go (Golang).</t>
  </si>
  <si>
    <t>gentee/gentee</t>
  </si>
  <si>
    <t>goset</t>
  </si>
  <si>
    <t>Set is a useful collection but there is no built-in implementation in Go lang.</t>
  </si>
  <si>
    <t>zoumo/goset</t>
  </si>
  <si>
    <t>gofuckyourself</t>
  </si>
  <si>
    <t>A sanitization-based swear filter for Go.</t>
  </si>
  <si>
    <t>JoshuaDoes/gofuckyourself</t>
  </si>
  <si>
    <t>go-tmdb</t>
  </si>
  <si>
    <t>jbrodriguez/go-tmdb</t>
  </si>
  <si>
    <t>go-embed</t>
  </si>
  <si>
    <t>Generates go code to embed resource files into your library or executable</t>
  </si>
  <si>
    <t>pyros2097/go-embed</t>
  </si>
  <si>
    <t>go-gtfs</t>
  </si>
  <si>
    <t>Load GTFS files in golang</t>
  </si>
  <si>
    <t>artonge/go-gtfs</t>
  </si>
  <si>
    <t>okrun</t>
  </si>
  <si>
    <t>ok, run your gofile</t>
  </si>
  <si>
    <t>xta/okrun</t>
  </si>
  <si>
    <t>gismanager</t>
  </si>
  <si>
    <t>Publish Your GIS Data(Vector Data) to PostGIS and Geoserver</t>
  </si>
  <si>
    <t>hishamkaram/gismanager</t>
  </si>
  <si>
    <t>vfs</t>
  </si>
  <si>
    <t>Pluggable, extensible virtual file system for Go</t>
  </si>
  <si>
    <t>C2FO/vfs</t>
  </si>
  <si>
    <t>tempdb</t>
  </si>
  <si>
    <t>Key-value store for temporary items :memo:</t>
  </si>
  <si>
    <t>rafaeljesus/tempdb</t>
  </si>
  <si>
    <t>go-google-analytics</t>
  </si>
  <si>
    <t>Simple Reporting for Google Analytics</t>
  </si>
  <si>
    <t>chonthu/go-google-analytics</t>
  </si>
  <si>
    <t>hgo</t>
  </si>
  <si>
    <t>Hgo is a collection of Go packages providing read-access to local Mercurial repositories.</t>
  </si>
  <si>
    <t>beyang/hgo</t>
  </si>
  <si>
    <t>go-imgur</t>
  </si>
  <si>
    <t>Go library to use the imgur.com API</t>
  </si>
  <si>
    <t>koffeinsource/go-imgur</t>
  </si>
  <si>
    <t>assert</t>
  </si>
  <si>
    <t>:exclamation:Basic Assertion Library used along side native go testing, with building blocks for custom assertions</t>
  </si>
  <si>
    <t>go-playground/assert</t>
  </si>
  <si>
    <t>go-collada</t>
  </si>
  <si>
    <t>Go package for working with the Collada file format.</t>
  </si>
  <si>
    <t>GlenKelley/go-collada</t>
  </si>
  <si>
    <t>GoDocTooltip</t>
  </si>
  <si>
    <t>A Chrome extension for golang users.When you're at golang's official doc site, it will show function's description as tooltip on function list</t>
  </si>
  <si>
    <t>diankong/GoDocTooltip</t>
  </si>
  <si>
    <t>structs</t>
  </si>
  <si>
    <t>Golang struct operations.</t>
  </si>
  <si>
    <t>PumpkinSeed/structs</t>
  </si>
  <si>
    <t>rerate</t>
  </si>
  <si>
    <t>redis-based rate counter and rate limiter</t>
  </si>
  <si>
    <t>abo/rerate</t>
  </si>
  <si>
    <t>textbelt</t>
  </si>
  <si>
    <t>golang library for textbelt.com</t>
  </si>
  <si>
    <t>farmergreg/textbelt</t>
  </si>
  <si>
    <t>go-sunrise</t>
  </si>
  <si>
    <t>Go package for calculating the sunrise and sunset times for a given location</t>
  </si>
  <si>
    <t>nathan-osman/go-sunrise</t>
  </si>
  <si>
    <t>go-commander</t>
  </si>
  <si>
    <t>Go library to simplify CLI workflow</t>
  </si>
  <si>
    <t>yitsushi/go-commander</t>
  </si>
  <si>
    <t>roveralls</t>
  </si>
  <si>
    <t>A Go recursive coverage testing tool</t>
  </si>
  <si>
    <t>lawrencewoodman/roveralls</t>
  </si>
  <si>
    <t>bgc</t>
  </si>
  <si>
    <t>Datastore Connectivity for BigQuery in go</t>
  </si>
  <si>
    <t>viant/bgc</t>
  </si>
  <si>
    <t>pipeline</t>
  </si>
  <si>
    <t>Pipelines using goroutines</t>
  </si>
  <si>
    <t>hyfather/pipeline</t>
  </si>
  <si>
    <t>flowgraph</t>
  </si>
  <si>
    <t>Flowgraph package for scalable asynchronous system development</t>
  </si>
  <si>
    <t>vectaport/flowgraph</t>
  </si>
  <si>
    <t>argv</t>
  </si>
  <si>
    <t>cosiner/argv</t>
  </si>
  <si>
    <t>goent</t>
  </si>
  <si>
    <t>GO Implementation of Entropy Measures</t>
  </si>
  <si>
    <t>kzahedi/goent</t>
  </si>
  <si>
    <t>libgosubs</t>
  </si>
  <si>
    <t>golang library to read and write various subtitle formats</t>
  </si>
  <si>
    <t>wargarblgarbl/libgosubs</t>
  </si>
  <si>
    <t>goxlsxwriter</t>
  </si>
  <si>
    <t>Golang bindings for libxlsxwriter for writing XLSX files</t>
  </si>
  <si>
    <t>fterrag/goxlsxwriter</t>
  </si>
  <si>
    <t>go-fn</t>
  </si>
  <si>
    <t>Automatically exported from code.google.com/p/go-fn</t>
  </si>
  <si>
    <t>ematvey/go-fn</t>
  </si>
  <si>
    <t>go-vitotrol</t>
  </si>
  <si>
    <t>golang client library to Viessmann Vitotrol web service</t>
  </si>
  <si>
    <t>maxatome/go-vitotrol</t>
  </si>
  <si>
    <t>generator-go-lang</t>
  </si>
  <si>
    <t>:guardsman: A teeny tiny and somewhat opinionated generator for your next golang project</t>
  </si>
  <si>
    <t>axelspringer/generator-go-lang</t>
  </si>
  <si>
    <t>theia-go-extension</t>
  </si>
  <si>
    <t>Theia Go Extension</t>
  </si>
  <si>
    <t>theia-ide/theia-go-extension</t>
  </si>
  <si>
    <t>fastlz</t>
  </si>
  <si>
    <t>Wrap over FastLz for GoLang</t>
  </si>
  <si>
    <t>digitalcrab/fastlz</t>
  </si>
  <si>
    <t>go-decent-copy</t>
  </si>
  <si>
    <t>copy files for humans</t>
  </si>
  <si>
    <t>hugocarreira/go-decent-copy</t>
  </si>
  <si>
    <t>dsc</t>
  </si>
  <si>
    <t>Datastore Connectivity in go</t>
  </si>
  <si>
    <t>viant/dsc</t>
  </si>
  <si>
    <t>kace</t>
  </si>
  <si>
    <t>Common case conversions covering common initialisms.</t>
  </si>
  <si>
    <t>codemodus/kace</t>
  </si>
  <si>
    <t>smitego</t>
  </si>
  <si>
    <t>SmiteGo is an API wrapper for the Smite game from HiRez. It is written in Go!</t>
  </si>
  <si>
    <t>sergiotapia/smitego</t>
  </si>
  <si>
    <t>shamoji</t>
  </si>
  <si>
    <t>The shamoji (杓文字) is word filtering package</t>
  </si>
  <si>
    <t>osamingo/shamoji</t>
  </si>
  <si>
    <t>libtextcat</t>
  </si>
  <si>
    <t>Cgo binding for libtextcat C library</t>
  </si>
  <si>
    <t>goodsign/libtextcat</t>
  </si>
  <si>
    <t>Generate, encode, and decode UUIDs v1 with fast or cryptographic-quality random node identifier.</t>
  </si>
  <si>
    <t>agext/uuid</t>
  </si>
  <si>
    <t>filter</t>
  </si>
  <si>
    <t>Provide filtering, sanitizing, and conversion of Golang data. 提供对Golang数据的过滤，净化，转换。</t>
  </si>
  <si>
    <t>gookit/filter</t>
  </si>
  <si>
    <t>client-timing</t>
  </si>
  <si>
    <t>An HTTP client for go-server-timing middleware.</t>
  </si>
  <si>
    <t>posener/client-timing</t>
  </si>
  <si>
    <t>extemplate</t>
  </si>
  <si>
    <t>Wrapper package for Go's template/html to allow for easy file-based template inheritance.</t>
  </si>
  <si>
    <t>dannyvankooten/extemplate</t>
  </si>
  <si>
    <t>artifex</t>
  </si>
  <si>
    <t>Simple in-memory job queue for Golang using worker-based dispatching</t>
  </si>
  <si>
    <t>borderstech/artifex</t>
  </si>
  <si>
    <t>f4go</t>
  </si>
  <si>
    <t>Transpiling fortran code to golang code</t>
  </si>
  <si>
    <t>Konstantin8105/f4go</t>
  </si>
  <si>
    <t>werr</t>
  </si>
  <si>
    <t>Error Wrapper creates an wrapper for the error type in Go which captures the File, Line and Stack of where it was called.</t>
  </si>
  <si>
    <t>txgruppi/werr</t>
  </si>
  <si>
    <t>rwdb</t>
  </si>
  <si>
    <t>Database wrapper that manage read write connections</t>
  </si>
  <si>
    <t>andizzle/rwdb</t>
  </si>
  <si>
    <t>ode</t>
  </si>
  <si>
    <t>An ordinary differential equation solving library in golang.</t>
  </si>
  <si>
    <t>ChristopherRabotin/ode</t>
  </si>
  <si>
    <t>go-hacknews</t>
  </si>
  <si>
    <t>📟  Tiny utility Go client for HackerNews API.</t>
  </si>
  <si>
    <t>PaulRosset/go-hacknews</t>
  </si>
  <si>
    <t>GoStats</t>
  </si>
  <si>
    <t>GoStats is a go library for math statistics mostly used in ML domains, it covers most of the statistical measures functions.</t>
  </si>
  <si>
    <t>OGFris/GoStats</t>
  </si>
  <si>
    <t>goArgonPass</t>
  </si>
  <si>
    <t>goArgonPass is a Argon2 Password utility package for Go using the crypto library package Argon2. Argon2 was the winner of the most recent Password Hashing Competition. This is designed for use anywhere password hashing and verification might be needed and is intended to replace implementations using bcrypt or Scrypt.</t>
  </si>
  <si>
    <t>dwin/goArgonPass</t>
  </si>
  <si>
    <t>coinpaprika-api-go-client</t>
  </si>
  <si>
    <t>Go client library for interacting with Coinpaprika's API</t>
  </si>
  <si>
    <t>coinpaprika/coinpaprika-api-go-client</t>
  </si>
  <si>
    <t>command</t>
  </si>
  <si>
    <t>Command pattern for Go with thread safe serial and parallel dispatcher</t>
  </si>
  <si>
    <t>txgruppi/command</t>
  </si>
  <si>
    <t>simples3</t>
  </si>
  <si>
    <t>Simple no frills AWS S3 Golang Library using REST with V4 Signing (without AWS Go SDK)</t>
  </si>
  <si>
    <t>rhnvrm/simples3</t>
  </si>
  <si>
    <t>ynab.go</t>
  </si>
  <si>
    <t>Go client for the YNAB API. It covers 100% of the resources made available by the YNAB API. (UNOFFICIAL)</t>
  </si>
  <si>
    <t>brunomvsouza/ynab.go</t>
  </si>
  <si>
    <t>anagent</t>
  </si>
  <si>
    <t>Minimalistic, pluggable Golang evloop/timer handler with dependency-injection</t>
  </si>
  <si>
    <t>mudler/anagent</t>
  </si>
  <si>
    <t>ghokin</t>
  </si>
  <si>
    <t>Parallelized formatter with no external dependencies for gherkin (cucumber, behat...)</t>
  </si>
  <si>
    <t>antham/ghokin</t>
  </si>
  <si>
    <t>avgRating</t>
  </si>
  <si>
    <t>Calculate average score and rating based on Wilson Score Equation</t>
  </si>
  <si>
    <t>kirillDanshin/avgRating</t>
  </si>
  <si>
    <t>sandid</t>
  </si>
  <si>
    <t>Every grain of sand on earth has its own ID.</t>
  </si>
  <si>
    <t>aofei/sandid</t>
  </si>
  <si>
    <t>scaffold</t>
  </si>
  <si>
    <t>Generate scaffold project layout for Go.</t>
  </si>
  <si>
    <t>catchplay/scaffold</t>
  </si>
  <si>
    <t>nulltime</t>
  </si>
  <si>
    <t>kirillDanshin/nulltime</t>
  </si>
  <si>
    <t>kair</t>
  </si>
  <si>
    <t>:clock1: Date and Time - Golang Formatting Library</t>
  </si>
  <si>
    <t>GuilhermeCaruso/kair</t>
  </si>
  <si>
    <t>xredis</t>
  </si>
  <si>
    <t>Go Redis Client</t>
  </si>
  <si>
    <t>shomali11/xredis</t>
  </si>
  <si>
    <t>bcache</t>
  </si>
  <si>
    <t>Eventually consistent distributed in-memory  cache Go library</t>
  </si>
  <si>
    <t>iwanbk/bcache</t>
  </si>
  <si>
    <t>go-ef</t>
  </si>
  <si>
    <t>A Go implementation of the Elias-Fano encoding</t>
  </si>
  <si>
    <t>amallia/go-ef</t>
  </si>
  <si>
    <t>crunch</t>
  </si>
  <si>
    <t>take bytes out of things easily ✨🍪</t>
  </si>
  <si>
    <t>superwhiskers/crunch</t>
  </si>
  <si>
    <t>conflate</t>
  </si>
  <si>
    <t>Library providing routines to merge and validate JSON, YAML and/or TOML files</t>
  </si>
  <si>
    <t>the4thamigo-uk/conflate</t>
  </si>
  <si>
    <t>micha</t>
  </si>
  <si>
    <t>Client lib for Telegram bot api</t>
  </si>
  <si>
    <t>onrik/micha</t>
  </si>
  <si>
    <t>probab</t>
  </si>
  <si>
    <t>Automatically exported from code.google.com/p/probab</t>
  </si>
  <si>
    <t>ThePaw/probab</t>
  </si>
  <si>
    <t>gosamplerate</t>
  </si>
  <si>
    <t>Go Bindings for libsamplerate</t>
  </si>
  <si>
    <t>dh1tw/gosamplerate</t>
  </si>
  <si>
    <t>rrdaclient</t>
  </si>
  <si>
    <t>Go bindings for RRDA https://github.com/fcambus/rrda</t>
  </si>
  <si>
    <t>Omie/rrdaclient</t>
  </si>
  <si>
    <t>A pretty simple library to ensure your work to be done</t>
  </si>
  <si>
    <t>shafreeck/retry</t>
  </si>
  <si>
    <t>depcharge</t>
  </si>
  <si>
    <t>DepCharge is a tool designed to help orchestrate the execution of commands across many directories at once.</t>
  </si>
  <si>
    <t>centerorbit/depcharge</t>
  </si>
  <si>
    <t>lwc</t>
  </si>
  <si>
    <t>A live-updating version of the UNIX wc command.</t>
  </si>
  <si>
    <t>timdp/lwc</t>
  </si>
  <si>
    <t>gosuite</t>
  </si>
  <si>
    <t>Test suites support for standard Go1.7 "testing" by leveraging Subtests feature</t>
  </si>
  <si>
    <t>pavlo/gosuite</t>
  </si>
  <si>
    <t>go-ataman</t>
  </si>
  <si>
    <t>Another Text Attribute Manupulator</t>
  </si>
  <si>
    <t>workanator/go-ataman</t>
  </si>
  <si>
    <t>goshark</t>
  </si>
  <si>
    <t>sunwxg/goshark</t>
  </si>
  <si>
    <t>PiHex</t>
  </si>
  <si>
    <t>PiHex Library, written in Go, generates a hexadecimal number sequence in the number Pi in the range from 0 to 10,000,000.</t>
  </si>
  <si>
    <t>claygod/PiHex</t>
  </si>
  <si>
    <t>go-sptrans</t>
  </si>
  <si>
    <t>Go client library for the SPTrans Olho Vivo API. :bus:</t>
  </si>
  <si>
    <t>sergioaugrod/go-sptrans</t>
  </si>
  <si>
    <t>Simple and configurable Logging in Go, with level, formatters and writers</t>
  </si>
  <si>
    <t>subchen/go-log</t>
  </si>
  <si>
    <t>gocrest</t>
  </si>
  <si>
    <t>GoCrest - Hamcrest-like matchers for Go</t>
  </si>
  <si>
    <t>corbym/gocrest</t>
  </si>
  <si>
    <t>logdump</t>
  </si>
  <si>
    <t>Package for multi-level logging</t>
  </si>
  <si>
    <t>ewwwwwqm/logdump</t>
  </si>
  <si>
    <t>triangolatte</t>
  </si>
  <si>
    <t>2D triangulation library. Allows translating lines and polygons (both based on points) to the language of GPUs.</t>
  </si>
  <si>
    <t>tchayen/triangolatte</t>
  </si>
  <si>
    <t>dynatomic</t>
  </si>
  <si>
    <t>Dynatomic is a library for using dynamodb as an atomic counter</t>
  </si>
  <si>
    <t>tylfin/dynatomic</t>
  </si>
  <si>
    <t>jsonhal</t>
  </si>
  <si>
    <t>A simple Go package to make custom structs marshal into HAL compatible JSON responses.</t>
  </si>
  <si>
    <t>RichardKnop/jsonhal</t>
  </si>
  <si>
    <t>porter</t>
  </si>
  <si>
    <t>porter stemmer</t>
  </si>
  <si>
    <t>a2800276/porter</t>
  </si>
  <si>
    <t>llb</t>
  </si>
  <si>
    <t>kirillDanshin/llb</t>
  </si>
  <si>
    <t>badio</t>
  </si>
  <si>
    <t>Extensions to Go's testing/iotest package</t>
  </si>
  <si>
    <t>cavaliercoder/badio</t>
  </si>
  <si>
    <t>gofrac</t>
  </si>
  <si>
    <t>A fractions library for go (http://golang.org)</t>
  </si>
  <si>
    <t>anschelsc/gofrac</t>
  </si>
  <si>
    <t>gaurun-client</t>
  </si>
  <si>
    <t>Gaurun Client written in Go</t>
  </si>
  <si>
    <t>osamingo/gaurun-client</t>
  </si>
  <si>
    <t>gosuccinctly</t>
  </si>
  <si>
    <t>This is the companion repo for Go Succinctly by Amir Irani.</t>
  </si>
  <si>
    <t>thedevsir/gosuccinctly</t>
  </si>
  <si>
    <t>catena</t>
  </si>
  <si>
    <t>gRPC interceptor catenation.</t>
  </si>
  <si>
    <t>codemodus/catena</t>
  </si>
  <si>
    <t>backscanner</t>
  </si>
  <si>
    <t>A scanner similar to bufio.Scanner, but it reads and returns lines in reverse order, starting at a given position and going backward.</t>
  </si>
  <si>
    <t>icza/backscanner</t>
  </si>
  <si>
    <t>gogiven</t>
  </si>
  <si>
    <t>gogiven - BDD testing framework for go that generates readable output directly from source code</t>
  </si>
  <si>
    <t>corbym/gogiven</t>
  </si>
  <si>
    <t>hostutils</t>
  </si>
  <si>
    <t>A golang library for packing and unpacking hosts list</t>
  </si>
  <si>
    <t>Wing924/hostutils</t>
  </si>
  <si>
    <t>stl</t>
  </si>
  <si>
    <t>Software Transactional Locks</t>
  </si>
  <si>
    <t>ssgreg/stl</t>
  </si>
  <si>
    <t>tuesday</t>
  </si>
  <si>
    <t>Ruby-compatible strftime for golang</t>
  </si>
  <si>
    <t>osteele/tuesday</t>
  </si>
  <si>
    <t>envconf</t>
  </si>
  <si>
    <t>Configure Go applications from the environment</t>
  </si>
  <si>
    <t>ian-kent/envconf</t>
  </si>
  <si>
    <t>ctc</t>
  </si>
  <si>
    <t>Console Text Colors - The non-invasive cross-platform terminal color library does not need to modify the Print method</t>
  </si>
  <si>
    <t>wzshiming/ctc</t>
  </si>
  <si>
    <t>signedvalue</t>
  </si>
  <si>
    <t>Compatibility layer for tornado's signed values (and secure cookies consequently)</t>
  </si>
  <si>
    <t>sashka/signedvalue</t>
  </si>
  <si>
    <t>sessiongate-go</t>
  </si>
  <si>
    <t>Driver for the SessionGate Redis module for easy session management in the Go language.</t>
  </si>
  <si>
    <t>f0rmiga/sessiongate-go</t>
  </si>
  <si>
    <t>gotokenizer</t>
  </si>
  <si>
    <t>A tokenizer based on the dictionary and Bigram language models for Go. (Now only support chinese segmentation)</t>
  </si>
  <si>
    <t>xujiajun/gotokenizer</t>
  </si>
  <si>
    <t>go-google-email-audit-api</t>
  </si>
  <si>
    <t>Go Client Library for G Suite Email Audit API</t>
  </si>
  <si>
    <t>ngs/go-google-email-audit-api</t>
  </si>
  <si>
    <t>fwencoder</t>
  </si>
  <si>
    <t>Fixed width file parser (encoder/decoder) in GO (golang)</t>
  </si>
  <si>
    <t>o1egl/fwencoder</t>
  </si>
  <si>
    <t>testsql</t>
  </si>
  <si>
    <t>Generate test data from SQL files before testing and clear it after finished.</t>
  </si>
  <si>
    <t>zhulongcheng/testsql</t>
  </si>
  <si>
    <t>enca</t>
  </si>
  <si>
    <t>Minimal cgo bindings for libenca</t>
  </si>
  <si>
    <t>endeveit/enca</t>
  </si>
  <si>
    <t>gumblr</t>
  </si>
  <si>
    <t>A Go Wrapper for the Tumblr v2 API</t>
  </si>
  <si>
    <t>mattcunningham/gumblr</t>
  </si>
  <si>
    <t>scan</t>
  </si>
  <si>
    <t>Scan database/sql rows directly to structs, slices, and primitive types</t>
  </si>
  <si>
    <t>blockloop/scan</t>
  </si>
  <si>
    <t>xmlwriter</t>
  </si>
  <si>
    <t>xmlwriter is a pure-Go library providing procedural XML generation based on libxml2's xmlwriter module</t>
  </si>
  <si>
    <t>shabbyrobe/xmlwriter</t>
  </si>
  <si>
    <t>sslmgr</t>
  </si>
  <si>
    <t>A layer of abstraction the around acme/autocert certificate manager (Golang)</t>
  </si>
  <si>
    <t>adrianosela/sslmgr</t>
  </si>
  <si>
    <t>gorocksdb</t>
  </si>
  <si>
    <t>gorocksdb is a Go wrapper for RocksDB with additional features</t>
  </si>
  <si>
    <t>kapitan-k/gorocksdb</t>
  </si>
  <si>
    <t>shellwords</t>
  </si>
  <si>
    <t>A Golang library to manipulate strings according to the word parsing rules of the UNIX Bourne shell.</t>
  </si>
  <si>
    <t>Wing924/shellwords</t>
  </si>
  <si>
    <t>evoli</t>
  </si>
  <si>
    <t>Genetic Algorithm and Particle Swarm Optimization</t>
  </si>
  <si>
    <t>khezen/evoli</t>
  </si>
  <si>
    <t>plugin architecture and flexible log system for golang</t>
  </si>
  <si>
    <t>xfxdev/xlog</t>
  </si>
  <si>
    <t>logmatic</t>
  </si>
  <si>
    <t>Colorized logger for Golang with dynamic log level configuration</t>
  </si>
  <si>
    <t>borderstech/logmatic</t>
  </si>
  <si>
    <t>glo</t>
  </si>
  <si>
    <t>Logging library for Golang</t>
  </si>
  <si>
    <t>lajosbencz/glo</t>
  </si>
  <si>
    <t>mpo</t>
  </si>
  <si>
    <t>JPEG-MPO Decoder / Converter Library and CLI Tool</t>
  </si>
  <si>
    <t>donatj/mpo</t>
  </si>
  <si>
    <t>goconcurrentqueue</t>
  </si>
  <si>
    <t>Go concurrent safe queue</t>
  </si>
  <si>
    <t>enriquebris/goconcurrentqueue</t>
  </si>
  <si>
    <t>hide</t>
  </si>
  <si>
    <t>ID type with marshalling to/from hash to prevent sending IDs to clients.</t>
  </si>
  <si>
    <t>emvi/hide</t>
  </si>
  <si>
    <t>jazz</t>
  </si>
  <si>
    <t>Abstraction layer for simple rabbitMQ connection, messaging and administration</t>
  </si>
  <si>
    <t>socifi/jazz</t>
  </si>
  <si>
    <t>banjo</t>
  </si>
  <si>
    <t>BANjO is a simple web framework written in Go (golang)</t>
  </si>
  <si>
    <t>nsheremet/banjo</t>
  </si>
  <si>
    <t>bbConvert</t>
  </si>
  <si>
    <t>Converter from BBCode to HTML</t>
  </si>
  <si>
    <t>CalebQ42/bbConvert</t>
  </si>
  <si>
    <t>go-zooz</t>
  </si>
  <si>
    <t>Zooz API client for Go</t>
  </si>
  <si>
    <t>gojuno/go-zooz</t>
  </si>
  <si>
    <t>mimesniffer</t>
  </si>
  <si>
    <t>A MIME type sniffer for Go.</t>
  </si>
  <si>
    <t>aofei/mimesniffer</t>
  </si>
  <si>
    <t>sg</t>
  </si>
  <si>
    <t>Stress gauge allows one to gauge response times of an HTTP service under stress.</t>
  </si>
  <si>
    <t>ChristopherRabotin/sg</t>
  </si>
  <si>
    <t>go-gt</t>
  </si>
  <si>
    <t>Automatically exported from code.google.com/p/go-gt</t>
  </si>
  <si>
    <t>ThePaw/go-gt</t>
  </si>
  <si>
    <t>gocomplex</t>
  </si>
  <si>
    <t>Automatically exported from code.google.com/p/gocomplex</t>
  </si>
  <si>
    <t>varver/gocomplex</t>
  </si>
  <si>
    <t>go-type-assertion-benchmark</t>
  </si>
  <si>
    <t>Naive performance test of two ways to do type assertion in Go.</t>
  </si>
  <si>
    <t>hgfischer/go-type-assertion-benchmark</t>
  </si>
  <si>
    <t>binstruct</t>
  </si>
  <si>
    <t>Golang binary decoder for mapping data into the structure</t>
  </si>
  <si>
    <t>ghostiam/binstruct</t>
  </si>
  <si>
    <t>biff</t>
  </si>
  <si>
    <t>Bifurcation Framework for testing and use cases</t>
  </si>
  <si>
    <t>fulldump/biff</t>
  </si>
  <si>
    <t>tt</t>
  </si>
  <si>
    <t>Simple and colorful test tools</t>
  </si>
  <si>
    <t>vcaesar/tt</t>
  </si>
  <si>
    <t>piecewiselinear</t>
  </si>
  <si>
    <t>tiny linear interpolation library for go (factored out from https://github.com/sgreben/yeetgif)</t>
  </si>
  <si>
    <t>sgreben/piecewiselinear</t>
  </si>
  <si>
    <t>strftime</t>
  </si>
  <si>
    <t>C99-compatible strftime formatter for use with Go time.Time instances.</t>
  </si>
  <si>
    <t>awoodbeck/strftime</t>
  </si>
  <si>
    <t>mspm</t>
  </si>
  <si>
    <t>Multi-String Pattern Matching Algorithm Using TrieHashNode</t>
  </si>
  <si>
    <t>BlackRabbitt/mspm</t>
  </si>
  <si>
    <t>set</t>
  </si>
  <si>
    <t>A simple Set data structure implementation in Go (Golang) using LinkedHashMap.</t>
  </si>
  <si>
    <t>StudioSol/set</t>
  </si>
  <si>
    <t>godscache</t>
  </si>
  <si>
    <t>An unofficial Google Cloud Platform Go Datastore wrapper that adds caching using memcached. For App Engine Flexible, Compute Engine, Kubernetes Engine, and more.</t>
  </si>
  <si>
    <t>defcronyke/godscache</t>
  </si>
  <si>
    <t>go-getoptions</t>
  </si>
  <si>
    <t>Go (golang) command line option parser inspired on the flexibility of Perl’s GetOpt::Long.</t>
  </si>
  <si>
    <t>DavidGamba/go-getoptions</t>
  </si>
  <si>
    <t>jsonapi-errors</t>
  </si>
  <si>
    <t>Go bindings based on the JSON API errors reference</t>
  </si>
  <si>
    <t>AmuzaTkts/jsonapi-errors</t>
  </si>
  <si>
    <t>gomind</t>
  </si>
  <si>
    <t>A simplistic Neural Network Library in Go</t>
  </si>
  <si>
    <t>surenderthakran/gomind</t>
  </si>
  <si>
    <t>tspool</t>
  </si>
  <si>
    <t>tcp server pool</t>
  </si>
  <si>
    <t>two/tspool</t>
  </si>
  <si>
    <t>rootfinding</t>
  </si>
  <si>
    <t>root-finding library</t>
  </si>
  <si>
    <t>khezen/rootfinding</t>
  </si>
  <si>
    <t>parseargs-go</t>
  </si>
  <si>
    <t>A string argument parser that understands quotes and backslashes</t>
  </si>
  <si>
    <t>txgruppi/parseargs-go</t>
  </si>
  <si>
    <t>go-eco</t>
  </si>
  <si>
    <t>Automatically exported from code.google.com/p/go-eco</t>
  </si>
  <si>
    <t>ThePaw/go-eco</t>
  </si>
  <si>
    <t>silk</t>
  </si>
  <si>
    <t>Read Silk Flow Files</t>
  </si>
  <si>
    <t>chrispassas/silk</t>
  </si>
  <si>
    <t>go-sophos</t>
  </si>
  <si>
    <t>Sophos UTM 9 REST API Client in Golang</t>
  </si>
  <si>
    <t>esurdam/go-sophos</t>
  </si>
  <si>
    <t>syndfeed</t>
  </si>
  <si>
    <t>A syndication feed parser for Atom 1.0 and RSS 2.0 in Go</t>
  </si>
  <si>
    <t>zhengchun/syndfeed</t>
  </si>
  <si>
    <t>doi</t>
  </si>
  <si>
    <t>Parse and check doi objects in go.</t>
  </si>
  <si>
    <t>hscells/doi</t>
  </si>
  <si>
    <t>nginx-prometheus</t>
  </si>
  <si>
    <t>Analyze nginx logs in Prometheus</t>
  </si>
  <si>
    <t>blind-oracle/nginx-prometheus</t>
  </si>
  <si>
    <t>jwc</t>
  </si>
  <si>
    <t>JSON Web Cryptography</t>
  </si>
  <si>
    <t>khezen/jwc</t>
  </si>
  <si>
    <t>mlgo</t>
  </si>
  <si>
    <t>Automatically exported from code.google.com/p/mlgo</t>
  </si>
  <si>
    <t>NullHypothesis/mlgo</t>
  </si>
  <si>
    <t>lore</t>
  </si>
  <si>
    <t>Light Object-Relational Environment (LORE) provides a simple and lightweight pseudo-ORM/pseudo-struct-mapping environment for Go</t>
  </si>
  <si>
    <t>abrahambotros/lore</t>
  </si>
  <si>
    <t>metrics</t>
  </si>
  <si>
    <t>atomic measures + Prometheus exposition library</t>
  </si>
  <si>
    <t>pascaldekloe/metrics</t>
  </si>
  <si>
    <t>logo</t>
  </si>
  <si>
    <t>Golang logger to different configurable writers.</t>
  </si>
  <si>
    <t>mbndr/logo</t>
  </si>
  <si>
    <t>go-trylock</t>
  </si>
  <si>
    <t>TryLock support on read-write lock for Golang</t>
  </si>
  <si>
    <t>subchen/go-trylock</t>
  </si>
  <si>
    <t>go-tools</t>
  </si>
  <si>
    <t>A collection of tools for Golang</t>
  </si>
  <si>
    <t>nikhilsaraf/go-tools</t>
  </si>
  <si>
    <t>flop</t>
  </si>
  <si>
    <t>Go file operations library chasing GNU APIs.</t>
  </si>
  <si>
    <t>homedepot/flop</t>
  </si>
  <si>
    <t>asc</t>
  </si>
  <si>
    <t>Datastore Connectivity for Aerospike for go</t>
  </si>
  <si>
    <t>viant/asc</t>
  </si>
  <si>
    <t>treap</t>
  </si>
  <si>
    <t>golang persistent immutable treap sorted sets</t>
  </si>
  <si>
    <t>perdata/treap</t>
  </si>
  <si>
    <t>null</t>
  </si>
  <si>
    <t>Nullable Go types that can be marshalled/unmarshalled to/from JSON.</t>
  </si>
  <si>
    <t>emvi/null</t>
  </si>
  <si>
    <t>bel</t>
  </si>
  <si>
    <t>Generate TypeScript interfaces from Go structs/interfaces - useful for JSON RPC</t>
  </si>
  <si>
    <t>32leaves/bel</t>
  </si>
  <si>
    <t>aandryashin/ggr</t>
  </si>
  <si>
    <t>TySug</t>
  </si>
  <si>
    <t>A project around helping to prevent typing typos. TySug (Typo Suggestions) suggests alternative words with respect to keyboard layouts</t>
  </si>
  <si>
    <t>Dynom/TySug</t>
  </si>
  <si>
    <t>Package provides a generic interface to encoders and decoders</t>
  </si>
  <si>
    <t>mickep76/encoding</t>
  </si>
  <si>
    <t>go-chronos</t>
  </si>
  <si>
    <t>:dancers: Go Chronos 3.x REST API Client</t>
  </si>
  <si>
    <t>axelspringer/go-chronos</t>
  </si>
  <si>
    <t>assocentity</t>
  </si>
  <si>
    <t>Package assocentity returns the average distance from words to a given entity</t>
  </si>
  <si>
    <t>ndabAP/assocentity</t>
  </si>
  <si>
    <t>typ</t>
  </si>
  <si>
    <t>Null Types, Safe primitive type conversion and fetching value from complex structures.</t>
  </si>
  <si>
    <t>gurukami/typ</t>
  </si>
  <si>
    <t>sprbox</t>
  </si>
  <si>
    <t>Build-environment aware toolbox factory &amp; agnostic, layered, config parser (supporting YAML, TOML, JSON and Environment vars).</t>
  </si>
  <si>
    <t>oblq/sprbox</t>
  </si>
  <si>
    <t>sand</t>
  </si>
  <si>
    <t>Package for creating interpreters</t>
  </si>
  <si>
    <t>Zaba505/sand</t>
  </si>
  <si>
    <t>go-sample</t>
  </si>
  <si>
    <t>Go Project Sample Layout</t>
  </si>
  <si>
    <t>zitryss/go-sample</t>
  </si>
  <si>
    <t>sliceconv</t>
  </si>
  <si>
    <t>Slice conversion between primitive types</t>
  </si>
  <si>
    <t>Henry-Sarabia/sliceconv</t>
  </si>
  <si>
    <t>gago</t>
  </si>
  <si>
    <t>Old version of eaopt, will eventually be removed</t>
  </si>
  <si>
    <t>MaxHalford/gago</t>
  </si>
  <si>
    <t>sawsij</t>
  </si>
  <si>
    <t>jaybill/sawsij</t>
  </si>
  <si>
    <t>slicer</t>
  </si>
  <si>
    <t>Utility class for handling slices</t>
  </si>
  <si>
    <t>leaanthony/slicer</t>
  </si>
  <si>
    <t>sslice</t>
  </si>
  <si>
    <t>Sorted Slice for Golang</t>
  </si>
  <si>
    <t>yaa110/sslice</t>
  </si>
  <si>
    <t>Percolate's Go retry package</t>
  </si>
  <si>
    <t>percolate/retry</t>
  </si>
  <si>
    <t>ctxutil</t>
  </si>
  <si>
    <t>utils for Go context</t>
  </si>
  <si>
    <t>posener/ctxutil</t>
  </si>
  <si>
    <t>A highly optimized double-ended queue</t>
  </si>
  <si>
    <t>edwingeng/deque</t>
  </si>
  <si>
    <t>cookiestxt</t>
  </si>
  <si>
    <t>cookiestxt implement parser of cookies txt format</t>
  </si>
  <si>
    <t>mengzhuo/cookiestxt</t>
  </si>
  <si>
    <t>outboxer</t>
  </si>
  <si>
    <t>A library that implements the outboxer pattern in go</t>
  </si>
  <si>
    <t>italolelis/outboxer</t>
  </si>
  <si>
    <t>playlyfe-go-sdk</t>
  </si>
  <si>
    <t>This is the official Playlyfe Golang Sdk</t>
  </si>
  <si>
    <t>playlyfe/playlyfe-go-sdk</t>
  </si>
  <si>
    <t>blank</t>
  </si>
  <si>
    <t>Verify or remove blanks and whitespace from your  strings</t>
  </si>
  <si>
    <t>Henry-Sarabia/blank</t>
  </si>
  <si>
    <t>olaf</t>
  </si>
  <si>
    <t>Twitter Snowflake implemented in Go</t>
  </si>
  <si>
    <t>btnguyen2k/olaf</t>
  </si>
  <si>
    <t>RangelReale/osin</t>
  </si>
  <si>
    <t>timedmap</t>
  </si>
  <si>
    <t>A map which has expiring key-value pairs</t>
  </si>
  <si>
    <t>zekroTJA/timedmap</t>
  </si>
  <si>
    <t>ormlite</t>
  </si>
  <si>
    <t>Lightweight package containing some ORM-like features and helpers for sqlite databases.</t>
  </si>
  <si>
    <t>pupizoid/ormlite</t>
  </si>
  <si>
    <t>rmqconn</t>
  </si>
  <si>
    <t>RabbitMQ Reconnection for Golang</t>
  </si>
  <si>
    <t>sbabiv/rmqconn</t>
  </si>
  <si>
    <t>done</t>
    <phoneticPr fontId="1" type="noConversion"/>
  </si>
  <si>
    <t>描述</t>
  </si>
  <si>
    <t>很棒的列出了关于各种有趣的话题</t>
  </si>
  <si>
    <t>策划的了不起的Python框架库列表软件和资源</t>
  </si>
  <si>
    <t>莫比项目的合作项目容器生态系统组装基于容器的系统</t>
  </si>
  <si>
    <t>工业生产集装箱调度和管理</t>
  </si>
  <si>
    <t>很棒的策划列表框架库和软件</t>
  </si>
  <si>
    <t>一个golang电子书与golang介绍如何构建一个web</t>
  </si>
  <si>
    <t>杜松子酒是一个HTTP web框架写在去Golang Martini-like API特性与更好的性能——倍如果你需要粉碎性能找些杜松子酒</t>
  </si>
  <si>
    <t>分布式键值存储为最关键的数据可靠的分布式系统</t>
  </si>
  <si>
    <t>策划一系列可怕的敬畏</t>
  </si>
  <si>
    <t>普罗米修斯监测系统和时间序列数据库</t>
  </si>
  <si>
    <t>原生云边缘路由器</t>
  </si>
  <si>
    <t>快跨平台HTTP web服务器自动HTTPS</t>
  </si>
  <si>
    <t>cherry_blossom命令行模糊查询</t>
  </si>
  <si>
    <t>beego高性能web框架是一个开源的编程语言</t>
  </si>
  <si>
    <t>TiDB分布式HTAP数据库与MySQL协议兼容</t>
  </si>
  <si>
    <t>无人机是一种Container-Native持续交付平台</t>
  </si>
  <si>
    <t>标准事件的可伸缩的数据存储和实时分析</t>
  </si>
  <si>
    <t>进行自检隧道到localhost</t>
  </si>
  <si>
    <t>CockroachDB——开放源代码进行SQL数据库</t>
  </si>
  <si>
    <t>一个命令行工具,使得git和GitHub更容易使用</t>
  </si>
  <si>
    <t>MinIO是一个开源的对象存储服务器与亚马逊年代api兼容</t>
  </si>
  <si>
    <t>策划列表和资源受httpsgithubcomvintaawesome-python很棒的远程工作</t>
  </si>
  <si>
    <t>高性能简约的web框架</t>
  </si>
  <si>
    <t>Git有一杯茶无痛Git自托管服务</t>
  </si>
  <si>
    <t>microservices的标准库</t>
  </si>
  <si>
    <t>奇妙的ORM库Golang旨在成为开发人员友好</t>
  </si>
  <si>
    <t>一个开源的图形数据库</t>
  </si>
  <si>
    <t>依赖关系管理工具</t>
  </si>
  <si>
    <t>指挥官对现代CLI交互</t>
  </si>
  <si>
    <t>HTTP负载测试工具及其在图书馆</t>
  </si>
  <si>
    <t>探究是一个调试器的编程语言</t>
  </si>
  <si>
    <t>高生产率的完整web框架的语言</t>
  </si>
  <si>
    <t>GoReplay是一个开源工具捕获和回放live HTTP流量到测试环境中为了不断测试你的系统与实际数据可以用来增加对代码的部署配置和基础设施变化的信心</t>
  </si>
  <si>
    <t>结构化的可插入日志去</t>
  </si>
  <si>
    <t>一个简单快速和有趣包构建命令行应用程序中去</t>
  </si>
  <si>
    <t>去发展为Vim插件</t>
  </si>
  <si>
    <t>嵌入式keyvalue数据库</t>
  </si>
  <si>
    <t>快速的分布式图形数据库</t>
  </si>
  <si>
    <t>高性能HTTP请求路由器,良好的可扩展性</t>
  </si>
  <si>
    <t>封隔器是一种工具用于创建相同的机器图片从单个源配置多个平台</t>
  </si>
  <si>
    <t>一个强大的URL为golang路由器和调度程序</t>
  </si>
  <si>
    <t>rkt pod-native容器引擎Linux是可组合安全建立在标准</t>
  </si>
  <si>
    <t>快HTTP包去针对高性能零内存分配在x热路径比nethttp快</t>
  </si>
  <si>
    <t>Golang终端指示板</t>
  </si>
  <si>
    <t>顶界面容器标准</t>
  </si>
  <si>
    <t>和尖牙去配置</t>
  </si>
  <si>
    <t>一个编译器从去JavaScript运行代码在浏览器中</t>
  </si>
  <si>
    <t>Go语言实现基于gRPC HTTP RPC</t>
  </si>
  <si>
    <t>交互式cli HTTP检验的工具</t>
  </si>
  <si>
    <t>维塔斯是一个MySQL数据库集群系统进行水平扩展</t>
  </si>
  <si>
    <t>CNCF Jaeger分布式跟踪系统</t>
  </si>
  <si>
    <t>SeaweedFS是一个简单的和高度可伸缩的分布式文件系统有两个目标存储数十亿文件服务文件快速SeaweedFS实现了一个对象存储与O磁盘寻求与POSIX接口和一个可选的纳税人支持年代Hadoop API保险丝安装兼容的</t>
  </si>
  <si>
    <t>Golang包管理</t>
  </si>
  <si>
    <t>优雅的刮刀和履带Golang框架</t>
  </si>
  <si>
    <t>MySQL驱动程序是一个MySQL驱动程序去Gos golang databasesql包</t>
  </si>
  <si>
    <t>groupcache是一个缓存和cache-filling库是在许多情况下,memcached的替代品</t>
  </si>
  <si>
    <t>与常见的断言和工具包模拟很好地表现了标准库</t>
  </si>
  <si>
    <t>有点像,只在去j</t>
  </si>
  <si>
    <t>标准去项目布局</t>
  </si>
  <si>
    <t>Platform-native GUI库</t>
  </si>
  <si>
    <t>快速安全高效的备份程序</t>
  </si>
  <si>
    <t>超快结构夷为平地登录</t>
  </si>
  <si>
    <t>机器学习的去</t>
  </si>
  <si>
    <t>Golang书籍列表</t>
  </si>
  <si>
    <t>惯用HTTP Golang中间件</t>
  </si>
  <si>
    <t>通用扩展golangs databasesql</t>
  </si>
  <si>
    <t>瓦是一个地理空间数据库和实时地理围墙服务器</t>
  </si>
  <si>
    <t>模拟糟糕的网络连接,这样你就可以建立更好的系统</t>
  </si>
  <si>
    <t>A microservice工具包</t>
  </si>
  <si>
    <t>跨平台为PostgreSQL数据库客户端</t>
  </si>
  <si>
    <t>依赖的工具去</t>
  </si>
  <si>
    <t>快速键值数据库</t>
  </si>
  <si>
    <t>一个现代文本索引库</t>
  </si>
  <si>
    <t>神去数据结构容器集列表堆栈映射树集HashSet TreeSet LinkedHashSet列表ArrayList SinglyLinkedList DoublyLinkedList栈LinkedListStack ArrayStack地图HashMap TreeMap HashBidiMap TreeBidiMap LinkedHashMap树木RedBlackTree AVLTree BTree BinaryHeap比较器迭代器可列举的JSON</t>
  </si>
  <si>
    <t>类型安全的复述,Golang客户机</t>
  </si>
  <si>
    <t>高性能服务器NATS云本地消息传递系统</t>
  </si>
  <si>
    <t>HTTP负载生成器ApacheBench ab替代原名rakyllboom</t>
  </si>
  <si>
    <t>为去Golang Qt绑定支持Windows macOS Linux Android操作系统iOS旗鱼覆盆子πAsteroidOS JavaScript WebAssembly Ubuntu联系</t>
  </si>
  <si>
    <t>轻量级惯用和可组合路由器构建HTTP服务</t>
  </si>
  <si>
    <t>JWT Golang实现JSON的令牌</t>
  </si>
  <si>
    <t>简单的交互式过滤工具</t>
  </si>
  <si>
    <t>LiteIDE是一个简单的开源跨平台的IDE</t>
  </si>
  <si>
    <t>跨平台的GUI在基于材料设计</t>
  </si>
  <si>
    <t>纯databasesql Postgres司机去</t>
  </si>
  <si>
    <t>Google Drive命令行客户端</t>
  </si>
  <si>
    <t>高性能encodingjson兼容替代</t>
  </si>
  <si>
    <t>基于Web和API的SMTP测试</t>
  </si>
  <si>
    <t>一个扩展VS代码提供支持的语言</t>
  </si>
  <si>
    <t>一个实现的GraphQL Golang去</t>
  </si>
  <si>
    <t>AWS SDK的编程语言</t>
  </si>
  <si>
    <t>简单而强大的ORM mysqlpostgrestidbsqlitemssqloracle去支持</t>
  </si>
  <si>
    <t>一个自动完成守护进程的编程语言</t>
  </si>
  <si>
    <t>通用SQL数据库的命令行界面</t>
  </si>
  <si>
    <t>谷歌语言IDE使用IntelliJ平台</t>
  </si>
  <si>
    <t>去golang JavaScript解释器</t>
  </si>
  <si>
    <t>去支持谷歌协议缓冲区</t>
  </si>
  <si>
    <t>去图书馆访问GitHub API</t>
  </si>
  <si>
    <t>去供应商的工具,使用标准的供应商文件</t>
  </si>
  <si>
    <t>开源分布式简单和有效的搜索引擎</t>
  </si>
  <si>
    <t>简单的错误处理原语</t>
  </si>
  <si>
    <t>轻量级分布式关系数据库建立在SQLite</t>
  </si>
  <si>
    <t>一个高性能的MySQL代理</t>
  </si>
  <si>
    <t>迅速得到JSON值- JSON解析器</t>
  </si>
  <si>
    <t>去的版本管理器</t>
  </si>
  <si>
    <t>RobotGo入乡随俗跨平台的GUI自动化</t>
  </si>
  <si>
    <t>微小的跨平台webview库CCGolang使用WebKit GtkCocoa和[窗口</t>
  </si>
  <si>
    <t>一个授权库,支持访问控制模型类似于Golang ACL RBAC列线图</t>
  </si>
  <si>
    <t>Sarama是Apache卡夫卡和去图书馆</t>
  </si>
  <si>
    <t>简约的包旨在创造控制台的用户界面</t>
  </si>
  <si>
    <t>NES模拟器编写的</t>
  </si>
  <si>
    <t>送走了二进制文件尽可能快速和容易</t>
  </si>
  <si>
    <t>语法和功能的概述</t>
  </si>
  <si>
    <t>一个高度可扩展的Git实现纯</t>
  </si>
  <si>
    <t>传入webhook webhook是一个轻量级服务器运行shell命令</t>
  </si>
  <si>
    <t>Elasticsearch客户端去</t>
  </si>
  <si>
    <t>Golang库读写Microsoft Excel XLSX文件</t>
  </si>
  <si>
    <t>公共库编写servicesapplications去</t>
  </si>
  <si>
    <t>Blackfriday去减价处理器</t>
  </si>
  <si>
    <t>alarm_clock火TCP代理来模拟网络和系统混乱和弹性测试条件</t>
  </si>
  <si>
    <t>在任何编程语言建立强大的管道</t>
  </si>
  <si>
    <t>DNS图书馆去</t>
  </si>
  <si>
    <t>随机火焰图像分析器走程序</t>
  </si>
  <si>
    <t>不赞成使用httpsgithubcomgolangcigolangci-lint</t>
  </si>
  <si>
    <t>大摇大摆去实现</t>
  </si>
  <si>
    <t>实时消息传递服务器Websocket和SockJS语言无关</t>
  </si>
  <si>
    <t>学习和测试驱动开发</t>
  </si>
  <si>
    <t>推送式通知服务器写在Golang去</t>
  </si>
  <si>
    <t>在Chrome Firefox和Opera OctoLinker可用</t>
  </si>
  <si>
    <t>快multil-language双向RPC在像阿里巴巴达博框架,但更多的功能规模容易试试测试它,如果你觉得更好的使用它</t>
  </si>
  <si>
    <t>一个Windows的GUI工具箱编程语言</t>
  </si>
  <si>
    <t>纯termbox去实现</t>
  </si>
  <si>
    <t>api和microservices设计中去</t>
  </si>
  <si>
    <t>交互式web服务器</t>
  </si>
  <si>
    <t>去包为字符串数字验证器和消毒液的工作片和结构</t>
  </si>
  <si>
    <t>用一种快速而简单的方法来设置一个RESTful JSON API</t>
  </si>
  <si>
    <t>允许加密客户端和ACME编写的图书馆去</t>
  </si>
  <si>
    <t>死简单没有褶皱的交叉编译工具</t>
  </si>
  <si>
    <t>使用databasesql sqlite的司机走了</t>
  </si>
  <si>
    <t>Golang插件集合SublimeText提供代码完成和其他IDE-like特性</t>
  </si>
  <si>
    <t>谷歌去golang图书馆阅读和写作XLSX文件你也应该结账httpsgithubcomEntSecGroup-Skylarexcelize</t>
  </si>
  <si>
    <t>机械是一个异步任务queuejob队列基于分布式消息传递</t>
  </si>
  <si>
    <t>实现了一个深非常打印机数据结构来帮助调试</t>
  </si>
  <si>
    <t>更快更简单的方法来驱动浏览器支持Chrome DevTools协议</t>
  </si>
  <si>
    <t>去关系持久性——一个ORM-ish库去</t>
  </si>
  <si>
    <t>结构和字段验证包括跨领域跨结构地图切片和数组潜水</t>
  </si>
  <si>
    <t>镜,这是一个短绒的源代码</t>
  </si>
  <si>
    <t>LevelDB keyvalue数据库中去</t>
  </si>
  <si>
    <t>意识到Golang任务跑步增强您的工作流自动化和使用最常见的任务表现最好的Golang住重载</t>
  </si>
  <si>
    <t>高性能NoSQL的走</t>
  </si>
  <si>
    <t>UUID包去</t>
  </si>
  <si>
    <t>颜色方案golang去</t>
  </si>
  <si>
    <t>Tendermint核心BFT的共识</t>
  </si>
  <si>
    <t>高性能Golang编写的PHP应用程序服务器负载平衡器和过程管理器</t>
  </si>
  <si>
    <t>WebAssembly框架来构建GUI与HTML和CSS</t>
  </si>
  <si>
    <t>PDF文档生成器与高水平支持文本图纸和图片</t>
  </si>
  <si>
    <t>一个游戏服务器框架在golang去</t>
  </si>
  <si>
    <t>时间序列提醒框架</t>
  </si>
  <si>
    <t>GopherLua VM的Lua和编译器</t>
  </si>
  <si>
    <t>当地的网络服务器开发人员</t>
  </si>
  <si>
    <t>MySQL复制拓扑管理和哈</t>
  </si>
  <si>
    <t>从《纽约时报》Microservice工具包</t>
  </si>
  <si>
    <t>包未曾是高生产力和模块化的web框架中去</t>
  </si>
  <si>
    <t>socketio库golang实时应用程序框架</t>
  </si>
  <si>
    <t>功能齐全的bt软件包和公用事业</t>
  </si>
  <si>
    <t>随机测试去</t>
  </si>
  <si>
    <t>Gonum是一组数字图书馆去编程语言它包含库的矩阵数据优化和更多</t>
  </si>
  <si>
    <t>提供数据包处理能力</t>
  </si>
  <si>
    <t>Golang筏共识协议的实现</t>
  </si>
  <si>
    <t>在纯QUIC实现</t>
  </si>
  <si>
    <t>Golang ORM关注PostgreSQL的特性和性能</t>
  </si>
  <si>
    <t>协议缓冲区和小玩意</t>
  </si>
  <si>
    <t>新一代云备份工具</t>
  </si>
  <si>
    <t>一个内存中的keyvalue storecache类似Memcached去适合单机应用程序库</t>
  </si>
  <si>
    <t>与反射Golang TOML解析器</t>
  </si>
  <si>
    <t>关注易用性GraphQL服务器</t>
  </si>
  <si>
    <t>柳珊瑚是一个图书馆,帮助促进机器学习中去</t>
  </si>
  <si>
    <t>MongoDB的司机去</t>
  </si>
  <si>
    <t>构建跨平台的GUI应用程序去HTMLJSCSS由电子</t>
  </si>
  <si>
    <t>舰队systemd和etcd统一到一个分布式init系统</t>
  </si>
  <si>
    <t>快速简单的可伸缩的HTTP microservice高级图像处理以一流的码头工人的支持</t>
  </si>
  <si>
    <t>D艺术线条引擎</t>
  </si>
  <si>
    <t>发光是一个易于使用的分布式计算系统编写的类似于Hadoop Map减少火花Flink风暴等我也工作在另一个类似的纯系统httpsgithubcomchrislusfgleam更加灵活和更好的性能</t>
  </si>
  <si>
    <t>golang命令行,国旗的解析器</t>
  </si>
  <si>
    <t>Golang工具,静态分析的单元测试代码评审和生成代码质量报告</t>
  </si>
  <si>
    <t>GoMock mocking框架的编程语言</t>
  </si>
  <si>
    <t>BuntDB是一个可嵌入内存keyvalue数据库和自定义索引和地理空间的支持</t>
  </si>
  <si>
    <t>你由Golang NoSQL数据库</t>
  </si>
  <si>
    <t xml:space="preserve"> httpshacpaicomtagpipe</t>
  </si>
  <si>
    <t>Coda黑尔斯港去度量库</t>
  </si>
  <si>
    <t>成像是一个简单的图像处理方案</t>
  </si>
  <si>
    <t>数据库迁移CLI和Golang图书馆</t>
  </si>
  <si>
    <t>去包管理器gopm是一个软件包管理器和构建工具</t>
  </si>
  <si>
    <t>NATS云Golang客户端本地消息传递系统</t>
  </si>
  <si>
    <t>Golang图书馆管理配置环境变量的数据</t>
  </si>
  <si>
    <t>手工D游戏图书馆去</t>
  </si>
  <si>
    <t>去OAuth</t>
  </si>
  <si>
    <t>松弛API去</t>
  </si>
  <si>
    <t>执行日志被夷为平地</t>
  </si>
  <si>
    <t>GoRequest——简化的HTTP客户端受nodejs搞</t>
  </si>
  <si>
    <t>轻松地创建和提取压缩tar targz tarbz tarxz tarlz tarsz和rar仅提取文件</t>
  </si>
  <si>
    <t>goworker Go-based背景的工人,跑到倍基于ruby的工人</t>
  </si>
  <si>
    <t>去图书馆解码泛型值映射到本机结构</t>
  </si>
  <si>
    <t>为计算机视觉去包使用OpenCV</t>
  </si>
  <si>
    <t>建设强大的交互式提示受python-prompt-toolkit去</t>
  </si>
  <si>
    <t>网络诊断工具</t>
  </si>
  <si>
    <t>MySQL数据到elasticsearch同步</t>
  </si>
  <si>
    <t>一个轻量级GoGolang MVC框架</t>
  </si>
  <si>
    <t>包哥特提供了一个简单的清洁和惯用的方式编写验证包去web应用程序</t>
  </si>
  <si>
    <t>流利的SQL生成golang</t>
  </si>
  <si>
    <t>纯golang图像调整</t>
  </si>
  <si>
    <t>现在是时间为golang工具包</t>
  </si>
  <si>
    <t>生成一个ORM根据你的数据库模式</t>
  </si>
  <si>
    <t>文件系统的抽象系统</t>
  </si>
  <si>
    <t>命令行工具生成的代码去支持PostgreSQL SQL数据库MySQL SQLite甲骨文和微软SQL Server</t>
  </si>
  <si>
    <t>多平台任天堂掌上游戏机模拟器颜色写在走</t>
  </si>
  <si>
    <t>golang产品级Reliable-UDP库</t>
  </si>
  <si>
    <t>普雷斯特是一种服务于RESTful API从任何数据库编写的</t>
  </si>
  <si>
    <t>高效的缓存字节的数据写在走</t>
  </si>
  <si>
    <t>HTTP苹果推送通知服务导引和推动供应商去发送推送通知iOS tvo Safari和OSX应用程序使用比例导引的HTTP协议</t>
  </si>
  <si>
    <t>书Golang库用于文本处理包括标记词性标注和命名实体提取</t>
  </si>
  <si>
    <t>一组并行图像处理算法在纯</t>
  </si>
  <si>
    <t>自动生成从示例JSON golang结构定义</t>
  </si>
  <si>
    <t>从源代码生成去测试</t>
  </si>
  <si>
    <t>超级简单的部署工具,把它像使网络服务器</t>
  </si>
  <si>
    <t>快速高效和可扩展的分布式mapreduce系统DAG执行内存或磁盘写在纯运行独立的或分布</t>
  </si>
  <si>
    <t>嵌入文件成一个可执行文件</t>
  </si>
  <si>
    <t>零配置JSON记录器</t>
  </si>
  <si>
    <t>QML支持的语言</t>
  </si>
  <si>
    <t>去港口的ruby从env dotenv库加载环境变量</t>
  </si>
  <si>
    <t>你的应用程序在风格Golang崩溃</t>
  </si>
  <si>
    <t>http身份验证的老板</t>
  </si>
  <si>
    <t>自动生成的Google api</t>
  </si>
  <si>
    <t>简单的和简单的方法来将静态文件嵌入二进制文件</t>
  </si>
  <si>
    <t>一个格式化器和解释器POSIXBashmksh壳解析器</t>
  </si>
  <si>
    <t>Golang推动服务器集群</t>
  </si>
  <si>
    <t>开放遥测框架</t>
  </si>
  <si>
    <t>流处理器为枯燥的东西写在走</t>
  </si>
  <si>
    <t>可视化走程序的调用图使用点格式</t>
  </si>
  <si>
    <t>人类格式器去单位对人类友好的大小</t>
  </si>
  <si>
    <t>跑步者的任务简单替代用菜</t>
  </si>
  <si>
    <t>图形- D呈现在一个简单的API</t>
  </si>
  <si>
    <t>无痛中间件链接去</t>
  </si>
  <si>
    <t>电路的动态云编排httpgocircuitorg</t>
  </si>
  <si>
    <t>高效数据访问层</t>
  </si>
  <si>
    <t>高性能分布式和低延迟发布-订阅平台</t>
  </si>
  <si>
    <t>netflix Hystrix延迟和容错库</t>
  </si>
  <si>
    <t>PostgreSQL驱动和工具包</t>
  </si>
  <si>
    <t>金花鼠艺术品阿什利·麦克纳马拉</t>
  </si>
  <si>
    <t>示踪剂用去的道路</t>
  </si>
  <si>
    <t>去缩小镜为web格式</t>
  </si>
  <si>
    <t>净LINQ功能</t>
  </si>
  <si>
    <t>恰当地,Debian库管理工具</t>
  </si>
  <si>
    <t>互动和Jupyter去编程</t>
  </si>
  <si>
    <t>锁acmetool自动采集工具为ACME允许加密证书</t>
  </si>
  <si>
    <t>一个强大的mysql和去工具集</t>
  </si>
  <si>
    <t>Cameradar黑客进入RTSP videosurveillance相机</t>
  </si>
  <si>
    <t>简单的HTTP和其他客户端库</t>
  </si>
  <si>
    <t>谷歌云客户端库</t>
  </si>
  <si>
    <t>简单D游戏图书馆去</t>
  </si>
  <si>
    <t>一个构建工具和关注交叉编译打包和部署</t>
  </si>
  <si>
    <t>边界网关协议实现的编程语言</t>
  </si>
  <si>
    <t>易于使用的崔解决git冲突</t>
  </si>
  <si>
    <t>gorice去包,使处理资源htmljscssimagestemplates等非常容易</t>
  </si>
  <si>
    <t>快速跨平台HTTP基准测试工具编写的</t>
  </si>
  <si>
    <t>大礼帽小独立pure-Go web服务器使用Lua减价HTTP QUIC复述和PostgreSQL的支持</t>
  </si>
  <si>
    <t>冷冻的纯golang实现nanomsg版本</t>
  </si>
  <si>
    <t>纯粹的WebRTC API的实现</t>
  </si>
  <si>
    <t>Golang包生成干净的HTML电子邮件发送响应事务性的邮件</t>
  </si>
  <si>
    <t>Golang OAuth服务器库</t>
  </si>
  <si>
    <t>MongoDB司机走了</t>
  </si>
  <si>
    <t>去受fasthttp高性能goroutine池</t>
  </si>
  <si>
    <t>免费打地鼠</t>
  </si>
  <si>
    <t>一个增强为Atom编辑去体验</t>
  </si>
  <si>
    <t>Golang绑定的电报机器人API</t>
  </si>
  <si>
    <t>超性能与仿真中间件API网关</t>
  </si>
  <si>
    <t>Sql模拟司机golang测试数据库交互</t>
  </si>
  <si>
    <t>去为RethinkDB语言驱动程序</t>
  </si>
  <si>
    <t>现代制造</t>
  </si>
  <si>
    <t>Django-syntax像模板引擎</t>
  </si>
  <si>
    <t>任意精度的定点小数在走</t>
  </si>
  <si>
    <t>命令行选项解析器</t>
  </si>
  <si>
    <t>包去阅读从不断更新文件尾- f</t>
  </si>
  <si>
    <t>包ini提供ini文件读写功能</t>
  </si>
  <si>
    <t>搜索和保存shell代码片段不离开您的终端</t>
  </si>
  <si>
    <t>Golang绑定Qt跨平台的应用程序框架</t>
  </si>
  <si>
    <t>指出简约websocket框架</t>
  </si>
  <si>
    <t>官方为NSQ去包</t>
  </si>
  <si>
    <t>你路由器的中间件环境</t>
  </si>
  <si>
    <t>Sciter Golang绑定的可嵌入现代UI开发HTMLCSSscript引擎</t>
  </si>
  <si>
    <t>轻量级服务virtualizationAPI仿真工具开发人员和测试人员</t>
  </si>
  <si>
    <t>去经理——包走了</t>
  </si>
  <si>
    <t>克隆的和著名的请求去图书馆</t>
  </si>
  <si>
    <t>这群gopher图片和元素将帮助您构建自己的设计相关的几乎所有编程语言去展示在博客或社交媒体课程视频和许多更多</t>
  </si>
  <si>
    <t>Readline是一种纯GNU-Readline gogolang实现图书馆</t>
  </si>
  <si>
    <t>现代作业调度器</t>
  </si>
  <si>
    <t>处理流数据的工具</t>
  </si>
  <si>
    <t>SQL模式迁移工具</t>
  </si>
  <si>
    <t>Git去绑定libgit像麦当劳,但味道要好得多</t>
  </si>
  <si>
    <t>Seelog是本地日志库,提供了灵活的异步调度过滤和格式化</t>
  </si>
  <si>
    <t>快速强大而易于使用模板引擎去优化速度零内存分配在x热路径比htmltemplate快</t>
  </si>
  <si>
    <t>BoltDB简单而强大的工具箱</t>
  </si>
  <si>
    <t>测试和综合Golang统计库包,没有依赖性</t>
  </si>
  <si>
    <t>errcheck检查您检查错误</t>
  </si>
  <si>
    <t>服务器发送的实时更新协议和参考实现</t>
  </si>
  <si>
    <t>去语言库生成SVG</t>
  </si>
  <si>
    <t>去科学图书馆机器学习线性代数FFT贝塞尔椭圆正交多边形几何NURBS数值求积D超限插值随机数梅森素数捻线机概率分布优化图绘制可视化张量特征值微分方程</t>
  </si>
  <si>
    <t>去图书馆在终端应用程序呈现进度条</t>
  </si>
  <si>
    <t>伐木工人是一个日志滚动计划</t>
  </si>
  <si>
    <t>cli应用程序创建ssh隧道</t>
  </si>
  <si>
    <t>HTTP请求路由器和web框架基准</t>
  </si>
  <si>
    <t>去包容易呈现JSON XML二进制数据和HTML模板反应</t>
  </si>
  <si>
    <t>smartcrop发现良好形象作物作物任意大小</t>
  </si>
  <si>
    <t>备忘单的一些常见的并发流去</t>
  </si>
  <si>
    <t>mailbox_closed自己去当地的短信网关</t>
  </si>
  <si>
    <t>闪电快HTTP多路复用器</t>
  </si>
  <si>
    <t>贫乏的依赖经理走</t>
  </si>
  <si>
    <t>goroutine池去</t>
  </si>
  <si>
    <t>一个快速的脚本语言</t>
  </si>
  <si>
    <t>一个独立的规范的OAuth Golang编写的服务器</t>
  </si>
  <si>
    <t>詹妮弗的代码生成器</t>
  </si>
  <si>
    <t>去图像过滤工具包</t>
  </si>
  <si>
    <t>bluemonday快速golang HTML洗手液受OWASP Java HTML洗手液擦洗XSS的用户生成内容</t>
  </si>
  <si>
    <t>一个方便的快速和强大的模板引擎</t>
  </si>
  <si>
    <t>惯用编解码器和rpc自由msgpack cbor json等msgpackorgGo</t>
  </si>
  <si>
    <t>HTTP,促进了一些快速安全中间件获胜</t>
  </si>
  <si>
    <t>简单的中间件限速HTTP请求</t>
  </si>
  <si>
    <t>策划和可视化数据的存储库</t>
  </si>
  <si>
    <t>一组示例golang代码开始学习</t>
  </si>
  <si>
    <t>Tensorflow金花鼠的方式</t>
  </si>
  <si>
    <t>包注入提供了一个基于反映的注射器</t>
  </si>
  <si>
    <t>一个命令行参数解析器,它会让你微笑</t>
  </si>
  <si>
    <t>去nethttp可配置的处理程序来处理歌珥请求</t>
  </si>
  <si>
    <t>Ruby ASCII表生成器简单,功能丰富</t>
  </si>
  <si>
    <t>概率数据结构来处理连续无限流</t>
  </si>
  <si>
    <t>为去SDL绑定</t>
  </si>
  <si>
    <t>监控你的网站和api从你的电脑通过松弛得到通知电子邮件当你的服务器或响应时间超过预期</t>
  </si>
  <si>
    <t>Uniqush是一个免费和开源软件系统,提供了一个统一的服务推动服务器端通知应用程序在移动设备上</t>
  </si>
  <si>
    <t>去包使轻量级ASCII线图在命令行应用程序中没有其他依赖项</t>
  </si>
  <si>
    <t>端到端的HTTP和REST API测试</t>
  </si>
  <si>
    <t>硒中心继任者运行浏览器容器内可伸缩的不变的自我托管Selenium grid在任何平台上与单一的二进制</t>
  </si>
  <si>
    <t>异常检测系统对周期性指标</t>
  </si>
  <si>
    <t>去绑定OpenCV x的API在OpenCV gocv x的API</t>
  </si>
  <si>
    <t>何塞的实现标准JWE jw智威汤逊中去</t>
  </si>
  <si>
    <t>在去解析RSS和Atom提要</t>
  </si>
  <si>
    <t>有益的功能去——有用的工具为程序员设计的幸福</t>
  </si>
  <si>
    <t>一组简单类型的语言也Ethereum码头工人所使用的密码</t>
  </si>
  <si>
    <t>容易在Golang SSH服务器</t>
  </si>
  <si>
    <t>健壮且灵活的电子邮件库</t>
  </si>
  <si>
    <t>一个游戏服务器在golang骨架</t>
  </si>
  <si>
    <t>项目Flogo生态系统是一个开放源码的固执己见的事件驱动的功能来简化构建高效的现代serverless microservices边缘应用功能</t>
  </si>
  <si>
    <t>可伸缩的分布式游戏服务器引擎Golang热插拔</t>
  </si>
  <si>
    <t>Engo编写的开源D游戏引擎</t>
  </si>
  <si>
    <t>MinIO客户机是一个替代ls cp mkdir diff和rsync命令文件系统和对象存储</t>
  </si>
  <si>
    <t>受类型驱动代码生成的</t>
  </si>
  <si>
    <t>triangular_ruler创建美丽的生成图像在golang模式从一个字符串</t>
  </si>
  <si>
    <t>基于终端游戏引擎Termbox去之上</t>
  </si>
  <si>
    <t>一个图像调整服务器写在走</t>
  </si>
  <si>
    <t>去框架为构建web服务受Dropwizard JSON</t>
  </si>
  <si>
    <t>去有效的文本分割支持英语中国日本和其他</t>
  </si>
  <si>
    <t>登录处理程序去OAuth OAuth身份验证提供者</t>
  </si>
  <si>
    <t>在线机器学习在去那么多</t>
  </si>
  <si>
    <t>快速并行流访问亚马逊年代包括gofr CLI httpgodocorggithubcomrlmcphersonsgofr</t>
  </si>
  <si>
    <t>LLVM-based编译器对去</t>
  </si>
  <si>
    <t>Twitter API去客户端库</t>
  </si>
  <si>
    <t>胡子模板语言</t>
  </si>
  <si>
    <t>去图书馆实现命令行接口</t>
  </si>
  <si>
    <t>Hprose这个项目是一个跨语言的RPC是Golang Hprose</t>
  </si>
  <si>
    <t>一个惯用golang验证包支持可配置的和可扩展的验证规则验证器使用正常的语言结构而不是容易出错的struct标签</t>
  </si>
  <si>
    <t>Microsoft SQL server司机去语言编写的</t>
  </si>
  <si>
    <t>一个基于去golang Elasticsearch客户机库</t>
  </si>
  <si>
    <t>CSRF保护中间件</t>
  </si>
  <si>
    <t>zap web框架基准</t>
  </si>
  <si>
    <t>一个增强的HTTP客户端</t>
  </si>
  <si>
    <t>容易和安全处理敏感数据的纯粹</t>
  </si>
  <si>
    <t>去绑定imagemagick MagickWand C API</t>
  </si>
  <si>
    <t>自然语言datetime与可插入规则解析器</t>
  </si>
  <si>
    <t>简单的去分析</t>
  </si>
  <si>
    <t>Emacs模式的编程语言</t>
  </si>
  <si>
    <t>天网M线程微基准测试</t>
  </si>
  <si>
    <t>想象去计划GC实时跟踪数据</t>
  </si>
  <si>
    <t>基于轻量级设备高性能golang游戏服务器框架</t>
  </si>
  <si>
    <t>小相互间无依赖的快速启动以后包去推断基于魔法数字签名的文件类型</t>
  </si>
  <si>
    <t>应用程序显示更新GOPATH去包</t>
  </si>
  <si>
    <t>去图书馆的条纹API</t>
  </si>
  <si>
    <t>zap样板模板管理器生成模板库中的文件或目录</t>
  </si>
  <si>
    <t>优雅的泛型的去</t>
  </si>
  <si>
    <t>Concurrency-safe与过期缓存库功能和访问计数器</t>
  </si>
  <si>
    <t>Telebot是一个电报机器人框架中去</t>
  </si>
  <si>
    <t>包比较值在测试中去</t>
  </si>
  <si>
    <t>结构化的可组合测井的走</t>
  </si>
  <si>
    <t>硬件相关的填词工具和教程的目录</t>
  </si>
  <si>
    <t>简单的方法来构建Golang命令行应用程序</t>
  </si>
  <si>
    <t>golang编写的脚本解释器</t>
  </si>
  <si>
    <t>goRBAC提供了一个轻量级的基于角色的访问控制RBAC实现Golang</t>
  </si>
  <si>
    <t>不和Golang去绑定</t>
  </si>
  <si>
    <t>GoLang解析很多提前日期字符串不知道格式</t>
  </si>
  <si>
    <t>天真的绑定到CPython的c api</t>
  </si>
  <si>
    <t>一个PDF处理器去写的</t>
  </si>
  <si>
    <t>年代几何图书馆去</t>
  </si>
  <si>
    <t>现代实用程序库提供帮手地图找到包含过滤器</t>
  </si>
  <si>
    <t>去创建和发送的HTTP客户端库API请求</t>
  </si>
  <si>
    <t>琥珀是一种优雅的模板引擎从HAML编程语言启发和玉</t>
  </si>
  <si>
    <t>Eclipse IDE的编程语言</t>
  </si>
  <si>
    <t>基准的序列化方法</t>
  </si>
  <si>
    <t>编写的一个简单快速的可嵌入持久性keyvalue存储纯粹去它支持完全序列化事务和等数据结构列表排序的集合</t>
  </si>
  <si>
    <t>微可插入web框架</t>
  </si>
  <si>
    <t>去包OCR光学字符识别采用超正方体C库</t>
  </si>
  <si>
    <t>绿野仙踪DataFrames和数据去Golang争吵</t>
  </si>
  <si>
    <t>编写的一个简单TUNTAP图书馆本地去</t>
  </si>
  <si>
    <t>golang弹性模式</t>
  </si>
  <si>
    <t>关贸总协定是一个包去构建蓝牙低能量的外围设备</t>
  </si>
  <si>
    <t>一个简单的包去查询JSONYAMLXMLCSV数据</t>
  </si>
  <si>
    <t>一个简单依赖经理去golang受打包机</t>
  </si>
  <si>
    <t>简单的自由来解析env结构</t>
  </si>
  <si>
    <t>uilive是去图书馆在实时更新终端输出</t>
  </si>
  <si>
    <t>更好的去基于ORM非空接口和代码生成</t>
  </si>
  <si>
    <t>缓存库golang它支持expirable缓存LFU LRU和弧</t>
  </si>
  <si>
    <t>JWT登录microservice plugable后端如OAuth谷歌Github htpasswd osiam</t>
  </si>
  <si>
    <t>HTML模板引擎</t>
  </si>
  <si>
    <t>gvt最小切换供应商工具是基于gb-vendor今天您想要使用的模块</t>
  </si>
  <si>
    <t>Golang</t>
  </si>
  <si>
    <t>Mergo合并以来结构和地图</t>
  </si>
  <si>
    <t>接口去ZeroMQ版本</t>
  </si>
  <si>
    <t>断路器在去</t>
  </si>
  <si>
    <t>一个纳米消息编写的多路复用器</t>
  </si>
  <si>
    <t>无反射数据绑定Gos nethttp不稳定但不可能改变</t>
  </si>
  <si>
    <t>Facebook图形API SDK</t>
  </si>
  <si>
    <t>分散GDPR-compliant信任SQL数据库与区块链特性</t>
  </si>
  <si>
    <t>枸杞是一种简约的和灵活的去golang HTTP请求多路复用器</t>
  </si>
  <si>
    <t>去golang库创建和使用HTTP Server-Timing头</t>
  </si>
  <si>
    <t>基于反射的依赖注入的工具包</t>
  </si>
  <si>
    <t>命令行实用程序为batch-sending邮件</t>
  </si>
  <si>
    <t>小去包快高级图像处理由libvips C库</t>
  </si>
  <si>
    <t>Sloc Cloc和代码鳞状细胞癌是一种快速准确的代码计数器计算复杂性和COCOMO估计用纯</t>
  </si>
  <si>
    <t>剥绒机显示界面类型</t>
  </si>
  <si>
    <t>一个磁盘支持键值存储</t>
  </si>
  <si>
    <t>开放平台收集和优先考虑产品的反馈</t>
  </si>
  <si>
    <t>去golang包提供一个终端spinnerprogress指标与选择</t>
  </si>
  <si>
    <t>富有表现力的HTTP流量模拟和测试很容易在走</t>
  </si>
  <si>
    <t>Fortio负载测试库命令行工具去golang先进的回显服务器和web UI允许指定一组query-per-second负载和记录延迟直方图和其他有用的统计数据</t>
  </si>
  <si>
    <t>莫斯——一个简单的快速有序可持久化key-val golang存储库</t>
  </si>
  <si>
    <t>开源融合替代内部外部文档由Golang EmberJS</t>
  </si>
  <si>
    <t>最小的语言和简单的请求库</t>
  </si>
  <si>
    <t>结构化日志包走了</t>
  </si>
  <si>
    <t>简单无缝轻量级Git的时间跟踪</t>
  </si>
  <si>
    <t>高性能fasthttp请求路由器,良好的可扩展性</t>
  </si>
  <si>
    <t>XMPP服务器写在Golang去</t>
  </si>
  <si>
    <t>函数式编程对于Golang</t>
  </si>
  <si>
    <t>一个十字架platfrom去图书馆通知区域的图标和菜单</t>
  </si>
  <si>
    <t>Golang亚马逊图书馆</t>
  </si>
  <si>
    <t>实时消息传递服务器构建一个可伸缩的应用程序通知多人游戏聊天应用程序在web和移动应用程序</t>
  </si>
  <si>
    <t>去golang包为代表的错误列表作为一个错误</t>
  </si>
  <si>
    <t>去绑定GTK</t>
  </si>
  <si>
    <t>SFTP支持gocryptossh包</t>
  </si>
  <si>
    <t>FFmpeg Golang绑定</t>
  </si>
  <si>
    <t>去绑定GLFW</t>
  </si>
  <si>
    <t>作为非政府组织的替代标记包实现POSIXGNU-style——旗帜</t>
  </si>
  <si>
    <t>去维游戏引擎</t>
  </si>
  <si>
    <t>Golang Razor视图引擎</t>
  </si>
  <si>
    <t>MinIO客户端SDK</t>
  </si>
  <si>
    <t>包下载的东西从一个字符串URL使用各种协议</t>
  </si>
  <si>
    <t>inbox_tray IMAP图书馆客户端和服务器</t>
  </si>
  <si>
    <t>Twitter REST API和流媒体v</t>
  </si>
  <si>
    <t>黄瓜对golang</t>
  </si>
  <si>
    <t>HyperLogLog有很多糖稀疏LogLog-Beta偏差纠正和TailCut空间减少</t>
  </si>
  <si>
    <t>Duktape JavaScript引擎的绑定</t>
  </si>
  <si>
    <t>使您的应用程序去自我更新</t>
  </si>
  <si>
    <t>功能齐全的plugin-oriented扩展HTTP客户机的工具包</t>
  </si>
  <si>
    <t>Flagr功能衰弱的AB测试和动态配置microservice</t>
  </si>
  <si>
    <t>结对编程服务使用操作转换</t>
  </si>
  <si>
    <t>去编程语言Golang PHP绑定</t>
  </si>
  <si>
    <t>乐团gogolang的决策树</t>
  </si>
  <si>
    <t>一个sql builder golang库</t>
  </si>
  <si>
    <t>富有表现力的端到端HTTP API测试很容易走</t>
  </si>
  <si>
    <t>在去Struct-based参数解析</t>
  </si>
  <si>
    <t>一顿可口的所有数据库的需求</t>
  </si>
  <si>
    <t>一个通用的对象池golang</t>
  </si>
  <si>
    <t>数字信号处理</t>
  </si>
  <si>
    <t>跳可以帮助您更快地浏览通过学习你的习惯</t>
  </si>
  <si>
    <t>Golang朴素贝叶斯分类</t>
  </si>
  <si>
    <t>去包实现布鲁姆过滤器</t>
  </si>
  <si>
    <t>去绑定生成通过OpenGL发光</t>
  </si>
  <si>
    <t>构建CLI应用程序的通用的图书馆去</t>
  </si>
  <si>
    <t>前YANFF NFF-Go网络函数的框架去</t>
  </si>
  <si>
    <t>一个纯粹的游戏引擎</t>
  </si>
  <si>
    <t>最小的和美丽的测试框架</t>
  </si>
  <si>
    <t>PHP编写的解析器</t>
  </si>
  <si>
    <t>验证Golang请求数据和简单的规则高度受Laravels请求验证</t>
  </si>
  <si>
    <t>four_leaf_clover进化遗传算法优化图书馆去质点群优化微分进化</t>
  </si>
  <si>
    <t>nix跨平台的操作系统无关的主管</t>
  </si>
  <si>
    <t>在去golang咆哮的位图</t>
  </si>
  <si>
    <t>包goraph实现图形数据结构和算法</t>
  </si>
  <si>
    <t>在去gron Cron作业</t>
  </si>
  <si>
    <t>一个简单的复述,客户端走</t>
  </si>
  <si>
    <t>bash编写的完成去完成bash命令</t>
  </si>
  <si>
    <t>为食的钱去实现模式</t>
  </si>
  <si>
    <t>包xstrings有用的字符串函数的集合</t>
  </si>
  <si>
    <t>盯住解析表达式语法是Packrat解析器生成器的实现</t>
  </si>
  <si>
    <t>一个基于依赖注入的应用框架</t>
  </si>
  <si>
    <t>Jet模板引擎</t>
  </si>
  <si>
    <t>去Postgres数据访问工具包</t>
  </si>
  <si>
    <t>去图书馆TOML语言</t>
  </si>
  <si>
    <t>企业网络流收集器IPFIX sFlow Netflow从Verizon数字媒体服务</t>
  </si>
  <si>
    <t>提供基本的图表</t>
  </si>
  <si>
    <t>金花鼠图像去开发人员社区</t>
  </si>
  <si>
    <t>这个库是httpsgithubcomgobuffalopop的新位置</t>
  </si>
  <si>
    <t>纯和历史受linenoise去行编辑器</t>
  </si>
  <si>
    <t>Golang Nodejs相比学习的例子</t>
  </si>
  <si>
    <t>可伸缩的容错应用程序层分片去应用</t>
  </si>
  <si>
    <t>警告Deprecrated赞成httpsgithubcompiquettefinance-go警告</t>
  </si>
  <si>
    <t>框架外的请求流异步执行工作</t>
  </si>
  <si>
    <t>golang base-captcha支持数字音频和digit-alphabet numbersalphabet算术验证码</t>
  </si>
  <si>
    <t>支持PrintfSprintf Golang终极ANSI-colors方法</t>
  </si>
  <si>
    <t>一组常见的正则表达式</t>
  </si>
  <si>
    <t>简单快速和可伸缩的golang rpc库高负载</t>
  </si>
  <si>
    <t>去中间件存储各种信息您的web应用程序响应时间状态码数等</t>
  </si>
  <si>
    <t>qb代表查询由Struct ORM</t>
  </si>
  <si>
    <t>需要一个输入httpFileSystem可能会产生时间和生成静态的代码实现</t>
  </si>
  <si>
    <t>一个简单而强大的SSH密钥管理器</t>
  </si>
  <si>
    <t>EliasDB是一个基于数据库</t>
  </si>
  <si>
    <t>一个很基本的Golang应用程序线程安全的进度条</t>
  </si>
  <si>
    <t>一个全面的错误处理库</t>
  </si>
  <si>
    <t>简单mdn clientserver Golang图书馆</t>
  </si>
  <si>
    <t>最固执己见的源代码剥绒机代码审计</t>
  </si>
  <si>
    <t>辛纳屈启发regexppattern mux和web框架不去维护</t>
  </si>
  <si>
    <t>简单的速率限制中间件去死了</t>
  </si>
  <si>
    <t>为golang赢得ole实现</t>
  </si>
  <si>
    <t>计算机管理BareMetal服务器命令行和码头工人一样容易</t>
  </si>
  <si>
    <t>golang SQL builder和查询库</t>
  </si>
  <si>
    <t>去与异步轻量级eventbus兼容性</t>
  </si>
  <si>
    <t>一个下载管理器方案</t>
  </si>
  <si>
    <t>弹性注册中间层负载平衡和故障转移</t>
  </si>
  <si>
    <t>一个UUID包从githubcomsatorigouuid最初分叉的</t>
  </si>
  <si>
    <t>官方SendGrid带领社区驱动的Golang API库</t>
  </si>
  <si>
    <t>模糊测试的去</t>
  </si>
  <si>
    <t>去媒体框架</t>
  </si>
  <si>
    <t>gosx-notifier是一个框架,用于发送桌面通知去OSX或更高</t>
  </si>
  <si>
    <t>websocket一个更好的方法来建立您的即时通讯服务器</t>
  </si>
  <si>
    <t>包httpcontrol允许HTTP传输层控制超时和重试</t>
  </si>
  <si>
    <t>工业物联网信息和设备管理服务器</t>
  </si>
  <si>
    <t>轻量级Goroutine池</t>
  </si>
  <si>
    <t>并行计算和管线式HTTP GET实用程序</t>
  </si>
  <si>
    <t>去图书馆来改善可读性终端应用程序使用表格数据</t>
  </si>
  <si>
    <t>文件系统事件通知图书馆</t>
  </si>
  <si>
    <t>golang货币和货币格式</t>
  </si>
  <si>
    <t>HTTP嘲笑Golang</t>
  </si>
  <si>
    <t>矩阵包去语言弃用</t>
  </si>
  <si>
    <t>多去cli应用程序的进度条</t>
  </si>
  <si>
    <t>快艇消费者goroutine有限或无限goroutine池更容易goroutine处理和取消</t>
  </si>
  <si>
    <t>直接在WebRTC文件传输</t>
  </si>
  <si>
    <t>去包实现bitsets</t>
  </si>
  <si>
    <t>布谷鸟过滤器实际上比开花</t>
  </si>
  <si>
    <t>FTP客户端包走了</t>
  </si>
  <si>
    <t>Golang错误堆栈跟踪和源片段</t>
  </si>
  <si>
    <t>CLI -构建命令行应用程序的包走了</t>
  </si>
  <si>
    <t>库启用异步健康检查服务</t>
  </si>
  <si>
    <t>二进制序列化格式</t>
  </si>
  <si>
    <t>一个持久的和灵活的后台作业库去</t>
  </si>
  <si>
    <t>纯粹的生理盐水组api实现</t>
  </si>
  <si>
    <t>Atlassian JIRA去客户端库</t>
  </si>
  <si>
    <t>IRC松弛电报和RocketChat机器人写的</t>
  </si>
  <si>
    <t>从文本中提取的url</t>
  </si>
  <si>
    <t>去绑定Lua C API——在进步</t>
  </si>
  <si>
    <t>xujiajungorouter是一个简单和快速的HTTP路由器去很容易构建RESTful api和您的web框架</t>
  </si>
  <si>
    <t>惯用与子命令输入解析位置值和标志在任何位置没有必需的项目或方案布局和外部依赖</t>
  </si>
  <si>
    <t>一个简单的文件去嵌入</t>
  </si>
  <si>
    <t>类型安全的ORM去Golang代码生成的SQL Server支持MySQL和PostgreSQL Sqlite弄脏</t>
  </si>
  <si>
    <t>干不重复自己包走了</t>
  </si>
  <si>
    <t>包githubv是访问的客户端库GitHub GraphQL v httpsdevelopergithubcomv API</t>
  </si>
  <si>
    <t>使用SQL Golang库</t>
  </si>
  <si>
    <t>金花鼠贴纸</t>
  </si>
  <si>
    <t>容易与去golang使用REST api</t>
  </si>
  <si>
    <t>去golang方案,提高了标准databasesql包通过提供强大的数据检索方法以及DB-agnostic查询构建能力</t>
  </si>
  <si>
    <t>简单的LISP去</t>
  </si>
  <si>
    <t>SASS更快C SASS-compatible编译器编译</t>
  </si>
  <si>
    <t>纯CSS去预处理器</t>
  </si>
  <si>
    <t>超短URL完全独特的非时序的和友好的id</t>
  </si>
  <si>
    <t>获得先进的见解从Git库的历史</t>
  </si>
  <si>
    <t>去工具LSB隐写术能够隐瞒任何文件在一个图像</t>
  </si>
  <si>
    <t>AzulD - D游戏引擎写在走</t>
  </si>
  <si>
    <t>一种不同的方法去web框架</t>
  </si>
  <si>
    <t>golang长轮询库使web发布—订阅容易通过HTTP长轮询服务器计算机笑脸咖啡</t>
  </si>
  <si>
    <t>SNMP库GoLang编写的</t>
  </si>
  <si>
    <t>gofmtgoimports-like工具去填写的程序员去返回语句与零值匹配函数返回类型</t>
  </si>
  <si>
    <t>数据库加密代理数据驱动应用强大的选择性加密SQL注入预防入侵检测“粘蜜罐”</t>
  </si>
  <si>
    <t>去一个ERB-style模板语言</t>
  </si>
  <si>
    <t>去更好的可定制的工具嵌入文件也更新嵌入式远程文件而不需要重新启动服务器</t>
  </si>
  <si>
    <t>假的服务器消费者驱动的契约和协助测试性能从一个配置文件与零系统依赖关系和没有任何编码</t>
  </si>
  <si>
    <t>快大数量的线程安全的inmemory缓存条目去Minimzes GC开销</t>
  </si>
  <si>
    <t>去包快速建立tcp服务器</t>
  </si>
  <si>
    <t>Daemonize去应用弯曲地</t>
  </si>
  <si>
    <t>一个小本子和去golang Ethereum发展</t>
  </si>
  <si>
    <t>gorillacsrf提供跨站请求伪造CSRF预防中间件到web应用程序的服务</t>
  </si>
  <si>
    <t>去Web框架</t>
  </si>
  <si>
    <t>数据结构和相关算法极快prefixfuzzy字符串搜索</t>
  </si>
  <si>
    <t>Golang-Haxe-CPPCSharpJavaJavaScript transpiler</t>
  </si>
  <si>
    <t>离线编写的基于协同过滤推荐系统后端走</t>
  </si>
  <si>
    <t>一个动态DNS客户端工具支持AliDNS Cloudflare DNSPod HEnet写在走</t>
  </si>
  <si>
    <t>图书馆与LLVM IR交互的纯</t>
  </si>
  <si>
    <t>高速灵活的基于树的HTTP路由器</t>
  </si>
  <si>
    <t>oracle使用databasesql司机去的</t>
  </si>
  <si>
    <t>rotating_light是一个轻量级快速和可扩展的零配置HTTP路由器用来创建可定制的框架</t>
  </si>
  <si>
    <t>跨平台beanstalkd队列服务器管理控制台</t>
  </si>
  <si>
    <t>硬叉jteeuwengo-bindata因为它详情请参阅问题消失了</t>
  </si>
  <si>
    <t>独立的日本形态分析仪用纯粹的去写的</t>
  </si>
  <si>
    <t>去Peerflix</t>
  </si>
  <si>
    <t>通过HTTP服务器执行shell命令</t>
  </si>
  <si>
    <t>去绑定raylib学习游戏编程简单和易于使用的库</t>
  </si>
  <si>
    <t>levigo LevelDB去包装</t>
  </si>
  <si>
    <t>底层库声音在多个平台上玩</t>
  </si>
  <si>
    <t>快速IP Golang CIDR查找</t>
  </si>
  <si>
    <t>建立包装去添加Golang应用程序版本信息</t>
  </si>
  <si>
    <t>装饰丰富去测试输出文本</t>
  </si>
  <si>
    <t>存储和图像处理服务器写在走</t>
  </si>
  <si>
    <t>随机伪造数据生成器写在走</t>
  </si>
  <si>
    <t>一个易于使用的可扩展的健康检查库的应用程序</t>
  </si>
  <si>
    <t>一个自我包含的功能标记的解决方案</t>
  </si>
  <si>
    <t>Golang Neoj客户端</t>
  </si>
  <si>
    <t>UNMANTEINED从字符串中提取值并与nlp填满你的结构</t>
  </si>
  <si>
    <t>非常快速去golang HTTP路由器支持正则表达式匹配完全支持构建RESTful api</t>
  </si>
  <si>
    <t>Pomerium是一个添加身份相关性访问代理</t>
  </si>
  <si>
    <t>可组合框架编写HTTP处理程序在走</t>
  </si>
  <si>
    <t>神经网络用去写的</t>
  </si>
  <si>
    <t>弃用身份验证API的web应用程序</t>
  </si>
  <si>
    <t>一个简单的包装libpcap去编程语言</t>
  </si>
  <si>
    <t>Pure-Go库跨平台当地同行发现使用UDP广播女人重复女人</t>
  </si>
  <si>
    <t>URL-friendly slugify多种语言的支持</t>
  </si>
  <si>
    <t>开发者HTTP请求库金花鼠</t>
  </si>
  <si>
    <t>steam_locomotive解码urlValues进值和编码值进入urlValues双重数组和完整的地图支持</t>
  </si>
  <si>
    <t>本机为d - bus去绑定</t>
  </si>
  <si>
    <t>芒果是一个模块化的web应用程序框架,去启发架和PEP</t>
  </si>
  <si>
    <t>快速转换不同类型与一个简单的API</t>
  </si>
  <si>
    <t>closed_lock_with_key中间件来记录用户的登录和权限</t>
  </si>
  <si>
    <t>矢量数据的小田鼠</t>
  </si>
  <si>
    <t>自然语言检测库</t>
  </si>
  <si>
    <t>生成独立的类型安全测试的工具翻去</t>
  </si>
  <si>
    <t>想象去依赖树</t>
  </si>
  <si>
    <t>将sql转换成elasticsearch golanggo DSL</t>
  </si>
  <si>
    <t>因素应用日志记录器的性能和快乐的发展</t>
  </si>
  <si>
    <t>Expr是一个引擎,可以评估表达式</t>
  </si>
  <si>
    <t>解析器扫描发生器</t>
  </si>
  <si>
    <t>为golang车把</t>
  </si>
  <si>
    <t>解码编码XML tofrom mapstringinterface或JSON提取值通过路径和通配符替换xj jx包</t>
  </si>
  <si>
    <t>简单超快零Golang分配和模块化的记录器</t>
  </si>
  <si>
    <t>碳为Golang延长时间</t>
  </si>
  <si>
    <t>一种动态类型的垃圾收集嵌入式编程语言了</t>
  </si>
  <si>
    <t>去执行一个搜索算法</t>
  </si>
  <si>
    <t>web框架编写网站速度快</t>
  </si>
  <si>
    <t>去golang http调用重试和补偿</t>
  </si>
  <si>
    <t>构建为交叉编译工具链w本机填词</t>
  </si>
  <si>
    <t>游戏引擎用golang去</t>
  </si>
  <si>
    <t>眩晕的去实现客户端RFC, RFC</t>
  </si>
  <si>
    <t>线性代数的去</t>
  </si>
  <si>
    <t>GitHub Bitbucket都和GitLab fishing_pole_and_fish Webhook接收器</t>
  </si>
  <si>
    <t>本地库的快速点跟踪和再查询</t>
  </si>
  <si>
    <t>胶——健壮和Javascript图书馆替代Socketio插座</t>
  </si>
  <si>
    <t>包cdp为Chrome提供类型安全绑定DevTools cdp协议写的编程语言</t>
  </si>
  <si>
    <t>Gopherizeme应用</t>
  </si>
  <si>
    <t>喷管和钟端去</t>
  </si>
  <si>
    <t>去图书馆master-less点对点之间的自动发现和RPC HTTP服务</t>
  </si>
  <si>
    <t>《阿凡达》发电机库语言</t>
  </si>
  <si>
    <t>发出的事件去与通配符谓词取消的可能性和许多其他好的获胜</t>
  </si>
  <si>
    <t>直观的包来修饰terminalconsole httpgodocorggithubcomttaconchalk输出</t>
  </si>
  <si>
    <t>去的理想的精致的web框架</t>
  </si>
  <si>
    <t>极简主义nethttp golang中间件</t>
  </si>
  <si>
    <t>去图书馆访问地理编码和反向地理编码api</t>
  </si>
  <si>
    <t>管理多个本地服务运行在不同端口的容易</t>
  </si>
  <si>
    <t>雪碧,sass已经失踪</t>
  </si>
  <si>
    <t>他客户去</t>
  </si>
  <si>
    <t>记录和回放你的HTTP交互快速确定性和准确测试</t>
  </si>
  <si>
    <t>他去SDK</t>
  </si>
  <si>
    <t>电子microservice</t>
  </si>
  <si>
    <t>csvutil提供快速和惯用CSV和去golang值之间的映射</t>
  </si>
  <si>
    <t>去的时间限制器</t>
  </si>
  <si>
    <t>去绑定PortAudio音频输入输出库</t>
  </si>
  <si>
    <t>Golang贝宝REST API客户机</t>
  </si>
  <si>
    <t>Rails-like测试装置对实际的数据库去编写测试</t>
  </si>
  <si>
    <t>松弛机器人框架</t>
  </si>
  <si>
    <t>作业调度很容易</t>
  </si>
  <si>
    <t>简约的数据库迁移助手Gorm ORM</t>
  </si>
  <si>
    <t>裸体与去检测</t>
  </si>
  <si>
    <t>一个纯粹的D数学库</t>
  </si>
  <si>
    <t>一个高效、功能完整的Hystrix像去实现断路器的模式</t>
  </si>
  <si>
    <t>包mafsa实现最小的无环有限状态自动机在本质上是一套高速节约内存Unicode-friendly字符串</t>
  </si>
  <si>
    <t>包原料使读写数据网络接口设备驱动程序级别的MIT许可</t>
  </si>
  <si>
    <t>Capn原型库和解析器去这是go-capnproto——没有rpc看到httpsgithubcomzombiezengo-capnproto rpc和功能</t>
  </si>
  <si>
    <t>ClickHouse http代理和负载平衡器</t>
  </si>
  <si>
    <t>简单和快速的模板引擎</t>
  </si>
  <si>
    <t>解析golang的Graphviz DOT语言</t>
  </si>
  <si>
    <t>MongoDB通用服务器去休息</t>
  </si>
  <si>
    <t>green_book简单的可配置的和可扩展的结构化日志</t>
  </si>
  <si>
    <t>一个开源的推杆式服务器实现兼容推杆式编写的客户端库</t>
  </si>
  <si>
    <t>一个简单的pubsub包走了</t>
  </si>
  <si>
    <t>指数加权移动平均算法</t>
  </si>
  <si>
    <t>多雾的图像转换为ASCII</t>
  </si>
  <si>
    <t>一个多语种的命令行Golang句子分词器</t>
  </si>
  <si>
    <t>删除不必要的类型转换从源</t>
  </si>
  <si>
    <t>StreamLike不变的延迟加载和智能Golang库处理片</t>
  </si>
  <si>
    <t>清洁架构验证器像包之间的依赖关系的规则和互动在您的项目</t>
  </si>
  <si>
    <t>UUID替代用golang极快</t>
  </si>
  <si>
    <t>从网站抓取的网站中提取结构化数据</t>
  </si>
  <si>
    <t>回声启发独立URL路由器</t>
  </si>
  <si>
    <t>高性能的框架构建redis-protocol TCP serversservices兼容</t>
  </si>
  <si>
    <t>这里UNMATAINED常见填词</t>
  </si>
  <si>
    <t>去注意模型规模和弦和关键</t>
  </si>
  <si>
    <t>web浏览器构建IDE一起走</t>
  </si>
  <si>
    <t>可伸缩的游戏服务器和集群支持框架和客户端库iOS Android团结和其他人通过C SDK</t>
  </si>
  <si>
    <t>公用事业的略好登录Golang去</t>
  </si>
  <si>
    <t>API受frisby-js启发而创建的测试框架</t>
  </si>
  <si>
    <t>解析和多路分配器MPEG传输流ts在走</t>
  </si>
  <si>
    <t>测试API Golang编写的处理程序</t>
  </si>
  <si>
    <t>死的简单配置管理器应用程序</t>
  </si>
  <si>
    <t>跳下去跳一致的哈希</t>
  </si>
  <si>
    <t>推荐引擎的去</t>
  </si>
  <si>
    <t>BadActororg一个内存中的应用程序驱动的编写的狱卒走了</t>
  </si>
  <si>
    <t>超级简单的Golang表的一个小图书馆</t>
  </si>
  <si>
    <t>一个命令行工具,显示的状态存储库</t>
  </si>
  <si>
    <t>去包能产生波形图像音频流的MIT许可</t>
  </si>
  <si>
    <t>瞬间一个数据存储和查询引擎建立在复述</t>
  </si>
  <si>
    <t>突变检测源代码</t>
  </si>
  <si>
    <t>高尔夫高尔夫web框架</t>
  </si>
  <si>
    <t>GoWrap是一个命令行工具,用于生成decorator的接口</t>
  </si>
  <si>
    <t>在级联配置多个后端加载到一个结构体</t>
  </si>
  <si>
    <t>简单的记录器走程序允许自定义格式的消息</t>
  </si>
  <si>
    <t>为物联网设备套件库编写xexpio去实验</t>
  </si>
  <si>
    <t>一个库来简化编写应用程序使用TCP套接字流protobuff消息</t>
  </si>
  <si>
    <t>去Golang GNU gettext实用程序包</t>
  </si>
  <si>
    <t>关键Idiotproof golang受蟒蛇passlib密码验证库</t>
  </si>
  <si>
    <t>时钟更好的时间格式</t>
  </si>
  <si>
    <t>基于web的gdb前端应用程序</t>
  </si>
  <si>
    <t>快RFC眩晕在去实现</t>
  </si>
  <si>
    <t>弃用迹象Amazon Web服务请求AWS使用我的角色或签署并支持和STS签名版本</t>
  </si>
  <si>
    <t>在不同的注册表操作码头工人形象</t>
  </si>
  <si>
    <t>一个简单的方法来添加有用的启动横幅到您的应用程序</t>
  </si>
  <si>
    <t>监测变化的源文件并自动编译和运行启动</t>
  </si>
  <si>
    <t>去ASCII表生成器从Ruby terminal-tables库移植</t>
  </si>
  <si>
    <t>图算法和数据结构</t>
  </si>
  <si>
    <t>轻量级中间件为nethttp</t>
  </si>
  <si>
    <t>平台无关的安全令牌实现Golang去</t>
  </si>
  <si>
    <t>人工神经网络</t>
  </si>
  <si>
    <t>JSON或YAML配置包装方便的访问方法</t>
  </si>
  <si>
    <t>一个通用的起毛和delta-debugging框架</t>
  </si>
  <si>
    <t>一个假golang时钟</t>
  </si>
  <si>
    <t>一个简单的OCR API服务器严重容易部署的码头工人在Heroku</t>
  </si>
  <si>
    <t>命令行工具和库为Windows远程命令执行中去</t>
  </si>
  <si>
    <t>Gountries提供国家ISO国家SubdivisionsISO——货币ISO Geo CoordinatesISO——以及翻译国家边界和其他东西作为struct公开数据</t>
  </si>
  <si>
    <t>去绑定libportmidi</t>
  </si>
  <si>
    <t>电报机器人服务器</t>
  </si>
  <si>
    <t>一个轻量级的负载均衡器用于创建大硒集群</t>
  </si>
  <si>
    <t>GIGO皮普的去</t>
  </si>
  <si>
    <t>更改控制台文本的颜色</t>
  </si>
  <si>
    <t>在Golang JSON库查询表达式</t>
  </si>
  <si>
    <t>选择对自然语言处理和机器学习算法在Golang语义分析</t>
  </si>
  <si>
    <t>快速和简单的keyvalue存储使用Gos标准库编写</t>
  </si>
  <si>
    <t>生成一个struct从XML</t>
  </si>
  <si>
    <t>甲骨文公司司机去使用ODPI-C司机</t>
  </si>
  <si>
    <t>Gotabulate——轻松形式打印表格数据</t>
  </si>
  <si>
    <t>管理您的ssh别名容易配置</t>
  </si>
  <si>
    <t>配置库去解析JSON文件并自动重新加载SIGHUP环境变量</t>
  </si>
  <si>
    <t>encryptdecrypt使用ssh密钥</t>
  </si>
  <si>
    <t>go-carpet——显示终端测试覆盖源文件</t>
  </si>
  <si>
    <t>为golang wcwidth</t>
  </si>
  <si>
    <t>灵活的HTTP命令行压力测试网站和web服务</t>
  </si>
  <si>
    <t>去感知形象哈希方案</t>
  </si>
  <si>
    <t>构建跨平台的GUI应用程序去HTMLJSCSS由nwjs</t>
  </si>
  <si>
    <t>简单的结构为golang复制</t>
  </si>
  <si>
    <t>一个小小的聊天服务器</t>
  </si>
  <si>
    <t>切换界面模拟工具</t>
  </si>
  <si>
    <t>去API库处理马拉松</t>
  </si>
  <si>
    <t>一个静态的http服务器需要一个地方</t>
  </si>
  <si>
    <t>在去一个跳跃表实现</t>
  </si>
  <si>
    <t>RTS请求结构体生成JSON结构从服务器响应</t>
  </si>
  <si>
    <t>clr研究与golang代码编写</t>
  </si>
  <si>
    <t>arp包实现了arp协议中描述的RFC MIT许可</t>
  </si>
  <si>
    <t>包以太网实现编组和解封的IEEE以太网第二帧和Q IEEE VLAN标记MIT许可</t>
  </si>
  <si>
    <t>强大的模拟生成工具的编程语言</t>
  </si>
  <si>
    <t>一个减价previewer写在走</t>
  </si>
  <si>
    <t>的golang实现基于控制台的交易机器人cryptocurrency交流</t>
  </si>
  <si>
    <t>Shell脚本下载和设置环境路径允许多个版本</t>
  </si>
  <si>
    <t>HTTP身份验证中间件)</t>
  </si>
  <si>
    <t>去包值映射到三维空间,从曲线如希尔伯特和皮亚诺曲线</t>
  </si>
  <si>
    <t>一个简单的Cron库去,可以执行关闭或功能从第二次以不同的间隔一年一次在一个特定的日期和时间主要是为web应用程序和长时间运行的守护进程</t>
  </si>
  <si>
    <t>因素配置类型安全结构在两个函数调用</t>
  </si>
  <si>
    <t>Hjson为去</t>
  </si>
  <si>
    <t>全球golang将函数定义为事件触发事件id字符串触发事件在您的项目</t>
  </si>
  <si>
    <t>轻量级的rest式数据库引擎基于堆栈的数据结构</t>
  </si>
  <si>
    <t>一致性哈希Golang有限负载</t>
  </si>
  <si>
    <t>物联网的轻量级流处理引擎</t>
  </si>
  <si>
    <t>爆炸是一个简单的API负载测试和批处理作业的工具</t>
  </si>
  <si>
    <t>比较各种图像缩放算法语言</t>
  </si>
  <si>
    <t>Tenyks IRC机器人</t>
  </si>
  <si>
    <t>修剪步骤实习医生风云数据基于结构标记golang去</t>
  </si>
  <si>
    <t>代码生成工具</t>
  </si>
  <si>
    <t>遗传算法编写的图书馆去golang</t>
  </si>
  <si>
    <t>将正则表达式转换为有限状态机和输出源代码这个存储库迁移到httpsgitlabcomopennotaredfa</t>
  </si>
  <si>
    <t>絮状物编排了goroutine轻松</t>
  </si>
  <si>
    <t>timeutil——有用的扩展Timedelta Strftime golangs时间包</t>
  </si>
  <si>
    <t>轻量级SMTP客户端编写的</t>
  </si>
  <si>
    <t>Ostent是一个服务器工具来收集显示和报告系统指标</t>
  </si>
  <si>
    <t>apicompat检查最近的变化去项目向后不兼容的更改</t>
  </si>
  <si>
    <t>高潮是一个替代CLI框架与人类的脸</t>
  </si>
  <si>
    <t>图像缩放在纯去SIMD</t>
  </si>
  <si>
    <t>量化自我物联网的一个开源平台</t>
  </si>
  <si>
    <t>Golang客户ethereum json rpc api</t>
  </si>
  <si>
    <t>面向性能的DD数学包走了</t>
  </si>
  <si>
    <t>手表目录树的变化和重播命令acme赢得或只是在终端</t>
  </si>
  <si>
    <t>简单的轻量级和更快的响应呈现JSON JSONP XML YAML HTML文件包</t>
  </si>
  <si>
    <t>一个闪电快HTTP路由器</t>
  </si>
  <si>
    <t>操纵在去srt字幕ssaass stl ttml vtt webvtt文字电视广播等</t>
  </si>
  <si>
    <t>go-bind-plugin生成API插件导出符号-buildmodeplugin——只有httpgolangorgpkgplugin去</t>
  </si>
  <si>
    <t>一个简单的CSS解析器和内联</t>
  </si>
  <si>
    <t>并不花哨的资源嵌入与开箱即用的httpFileSystem支持</t>
  </si>
  <si>
    <t>生锈的去实现dbg宏</t>
  </si>
  <si>
    <t>框架为构建RESTful api在走</t>
  </si>
  <si>
    <t>不再维持了</t>
  </si>
  <si>
    <t>跨平台的图书馆去宿主操作系统任务栏的图标</t>
  </si>
  <si>
    <t>代码复制检测的工具</t>
  </si>
  <si>
    <t>可配置的来源变化时重新编译和运行应用程序</t>
  </si>
  <si>
    <t>去绑定GStreamer退休目前我不usedevelop这个包</t>
  </si>
  <si>
    <t>一个轻量级模板系统生成随机数据</t>
  </si>
  <si>
    <t>使用anacrolixgo-libutp而不是</t>
  </si>
  <si>
    <t>方便库生成比较和检查密码散列使用scrypt KDF在走</t>
  </si>
  <si>
    <t>这个包提供json web标记jwt goLang http服务器的中间件</t>
  </si>
  <si>
    <t>生成的代码去数据库行转换成任意的结构</t>
  </si>
  <si>
    <t>基于终端的仪表板</t>
  </si>
  <si>
    <t>类型和公用事业工作Golang d几何</t>
  </si>
  <si>
    <t>使用XPath从HTMLXML文档提取数据或评估价值</t>
  </si>
  <si>
    <t>终端显色工具库支持颜色颜色RGB颜色渲染输出与Windows CLI APIRGB兼容</t>
  </si>
  <si>
    <t>简单的表在终端</t>
  </si>
  <si>
    <t>提供了数以千计去图形文件</t>
  </si>
  <si>
    <t>小型图书馆阅读您的配置环境变量</t>
  </si>
  <si>
    <t>去实现大豆模板谷歌关闭模板</t>
  </si>
  <si>
    <t>协同过滤CF算法</t>
  </si>
  <si>
    <t>Merkle树实现写在走</t>
  </si>
  <si>
    <t>Golang MySql二进制日志复制侦听器</t>
  </si>
  <si>
    <t>websocket golang编写的基于消息传递服务器</t>
  </si>
  <si>
    <t>声明struct-tag-based HTML解封或刮方案goquery图书馆之上</t>
  </si>
  <si>
    <t>不可变的事务隔离sql golang司机</t>
  </si>
  <si>
    <t>JSON在Golang查询</t>
  </si>
  <si>
    <t>CoAP ClientServer执行RFC的语言</t>
  </si>
  <si>
    <t>XPath包Golang支持HTML XML查询JSON</t>
  </si>
  <si>
    <t>运行函数有弹性地去捕捉和重新启动恐慌</t>
  </si>
  <si>
    <t>负载动态环境变量</t>
  </si>
  <si>
    <t>简约的日志库</t>
  </si>
  <si>
    <t>去绑定雅苒</t>
  </si>
  <si>
    <t>数据流到谷歌使用InsertAll BigQuery并发</t>
  </si>
  <si>
    <t>Antch快速强大的和可扩展的web爬行抓取框架</t>
  </si>
  <si>
    <t>分布式键值存储在磁盘上没有增长或减少服务中断</t>
  </si>
  <si>
    <t>Transpiling C代码的代码</t>
  </si>
  <si>
    <t>选择图像处理工具</t>
  </si>
  <si>
    <t>去实现bla基本线性代数的子程序</t>
  </si>
  <si>
    <t>去跨平台OpenGL绑定</t>
  </si>
  <si>
    <t>卫星跑一个跨平台的任务执行命令和从模板生成文件</t>
  </si>
  <si>
    <t>布鲁姆过滤器实现</t>
  </si>
  <si>
    <t>xlog netcontext意识到HTTP应用程序是一个记录器</t>
  </si>
  <si>
    <t>跨平台标准化的电池信息图书馆</t>
  </si>
  <si>
    <t>管理应用程序关闭信号</t>
  </si>
  <si>
    <t>去包装libsass唯一Sass编译器</t>
  </si>
  <si>
    <t>最先进的可中断机制来执行操作重复直到成功</t>
  </si>
  <si>
    <t>流近似直方图中去</t>
  </si>
  <si>
    <t>APM Golang应用程序是一个管理过程</t>
  </si>
  <si>
    <t>技术分析Golang图书馆</t>
  </si>
  <si>
    <t>简单的方法来分配在ssh命令</t>
  </si>
  <si>
    <t>贝叶斯的文本分类器与灵活的分词器和存储后端走</t>
  </si>
  <si>
    <t>可删节错误处理方案,使用堆栈跟踪和静态分析来确定哪些函数调用负责你的错误可插入任何记录器就地</t>
  </si>
  <si>
    <t>一个灵活和强大的SQL字符串builder库+ zero-config ORM</t>
  </si>
  <si>
    <t>有用的实用函数的集合</t>
  </si>
  <si>
    <t>简单而可定制的机器人框架编写的</t>
  </si>
  <si>
    <t>一个包去解码值放入结构形式</t>
  </si>
  <si>
    <t>Golang美化人类数据显示</t>
  </si>
  <si>
    <t>chart_with_upwards_trend监视器去MemStats系统统计数据,如内存和CPU交换和通过UDP发送任何你想要记录等</t>
  </si>
  <si>
    <t>GoStorm去图书馆,实现了通信协议要求写风暴壶嘴和螺栓在去壳与风暴</t>
  </si>
  <si>
    <t>任意转换Golang JSON</t>
  </si>
  <si>
    <t>海藻是一个免费和开源交易机器人的普遍的市场</t>
  </si>
  <si>
    <t>合并多个pcap文件一起优雅地</t>
  </si>
  <si>
    <t>创建和管理隔离的虚拟环境中去</t>
  </si>
  <si>
    <t>PHP会话encoderdecoder写在走</t>
  </si>
  <si>
    <t>收集许多小insterts ClickHouse和发送大的插入</t>
  </si>
  <si>
    <t>golang包与HipChat XMPP通信</t>
  </si>
  <si>
    <t>一个小和邪恶的框架去休息</t>
  </si>
  <si>
    <t>一些各种各样的微基准测试</t>
  </si>
  <si>
    <t>Golang实用工具库Golang与其像lodash但语法糖</t>
  </si>
  <si>
    <t>INI-style配置文件读入结构支持用户定义的类型和部分</t>
  </si>
  <si>
    <t>Jazigo编写的工具去获取配置多种设备类似于酸败fetchconfig氧化甜</t>
  </si>
  <si>
    <t>测试框架去允许写作自我记录testsspecifications并执行并发和安全隔离没有维护</t>
  </si>
  <si>
    <t>一个媒介OAuth API Golang SDK</t>
  </si>
  <si>
    <t>二进制流封隔器解封包程式</t>
  </si>
  <si>
    <t>jsonrpc包帮助实现json - rpc</t>
  </si>
  <si>
    <t>Golang超级简单的负载均衡</t>
  </si>
  <si>
    <t>去HTTP路由器</t>
  </si>
  <si>
    <t>泛型的去</t>
  </si>
  <si>
    <t>这个项目实现了一个客户端库去Hipchat API</t>
  </si>
  <si>
    <t>在golang表达式求值</t>
  </si>
  <si>
    <t>golang数据库访问层</t>
  </si>
  <si>
    <t>dht anacrolixtorrent使用,用作图书馆和其他相关的其他项目都洪流</t>
  </si>
  <si>
    <t>数据库迁移工具</t>
  </si>
  <si>
    <t>GitHub味减价渲染器与隔离代码块突出可点击标题链接锚</t>
  </si>
  <si>
    <t>去golang包提供高性能的异步日志消息过滤通过严重程度和类别和多个消息的目标</t>
  </si>
  <si>
    <t>更新日志发电机使用git存储库和不同的数据源并发布结果的外部服务</t>
  </si>
  <si>
    <t>草快速和安全的web服务器</t>
  </si>
  <si>
    <t>Golang缓存组件——多个驱动程序</t>
  </si>
  <si>
    <t>go-sitemap-generator是最简单的方法来生成站点地图走</t>
  </si>
  <si>
    <t>来自外太空的一个轻量级的和快速的http路由器</t>
  </si>
  <si>
    <t>goconfig使用结构体作为输入,并填充的字段结构从命令行环境变量和参数配置文件</t>
  </si>
  <si>
    <t>简单的许可golang图书馆</t>
  </si>
  <si>
    <t>Geocache是一个内存中的缓存,适合基于地理位置的应用程序</t>
  </si>
  <si>
    <t>火鸟RDBMS golang sql司机走了</t>
  </si>
  <si>
    <t>查询htmlquery Golang XPath包为HTML</t>
  </si>
  <si>
    <t>Golang框架编写机器人</t>
  </si>
  <si>
    <t>一个轻量级的图书馆去解析表单数据从一个httpRequest或json</t>
  </si>
  <si>
    <t>去绑定范氏图书馆人工神经网络</t>
  </si>
  <si>
    <t>golang LiveReload服务器去</t>
  </si>
  <si>
    <t>标识解析和编写库</t>
  </si>
  <si>
    <t>去图书馆访问趋势在Github库和开发人员</t>
  </si>
  <si>
    <t>资源的查询语言</t>
  </si>
  <si>
    <t>简单的方法控制了goroutine基于依赖关系的执行顺序</t>
  </si>
  <si>
    <t>Yubigo是Yubikey客户机API库,它提供了一个简单的方法来整合Yubico Yubikey到现有的Go-based用户身份验证的基础设施</t>
  </si>
  <si>
    <t>另一个CLI的框架去在我的机器上可以正常工作</t>
  </si>
  <si>
    <t>包flac提供flac自由无损音频编解码器流</t>
  </si>
  <si>
    <t>国旗是一个简单但强大的命令行选项解析库去支持无限级子命令</t>
  </si>
  <si>
    <t>先进的点位置为地区四叉树去和邻居发现算法</t>
  </si>
  <si>
    <t>彩色化突出构建命令输出</t>
  </si>
  <si>
    <t>checkstyle,去</t>
  </si>
  <si>
    <t>Golang http://www.ncbi.nlm.nih.gov/客户简写版</t>
  </si>
  <si>
    <t>jeansMulti-Package项目coverprofile goveralls之类的工具</t>
  </si>
  <si>
    <t>一个通用的microservices oplogreplication系统</t>
  </si>
  <si>
    <t>一个简单和快速复述,键值存储库支持</t>
  </si>
  <si>
    <t>Trello API包装器</t>
  </si>
  <si>
    <t>包的集合去增加测试包和支持常见的模式</t>
  </si>
  <si>
    <t>整数的压缩库</t>
  </si>
  <si>
    <t>gNXI工具- gRPC网络ManagementOperations接口工具</t>
  </si>
  <si>
    <t>一个广泛的飞利浦色调和强调简单客户端库</t>
  </si>
  <si>
    <t>助手去管理环境变量</t>
  </si>
  <si>
    <t>一个微小的http中间件Golang添加处理程序的共同需求</t>
  </si>
  <si>
    <t>Bxog是一个简单和快速的HTTP路由器HTTP请求多路复用器</t>
  </si>
  <si>
    <t>微型基准测试中去计算语言结构的速度</t>
  </si>
  <si>
    <t>基于入乡随俗音频混合器对音乐应用程序</t>
  </si>
  <si>
    <t>Un-marshaling环境变量结构体</t>
  </si>
  <si>
    <t>一个缓存API多个后端</t>
  </si>
  <si>
    <t>基准去利用</t>
  </si>
  <si>
    <t>并发限制goroutine池</t>
  </si>
  <si>
    <t>libsox绑定到</t>
  </si>
  <si>
    <t>xmux httprouter叉上面的xhandler netcontext意识</t>
  </si>
  <si>
    <t>easyssh-proxy提供了一个简单的一些SSH协议功能的实现</t>
  </si>
  <si>
    <t>个人ddn与数字海洋网络DNS客户端</t>
  </si>
  <si>
    <t>流利的API更容易创建Json对象</t>
  </si>
  <si>
    <t>Sql Server数据库驱动程序</t>
  </si>
  <si>
    <t>容易和动态生成的地图从静态结构</t>
  </si>
  <si>
    <t>一个简单的json rpc客户机通过http的去实现</t>
  </si>
  <si>
    <t>去开罗图形库的绑定</t>
  </si>
  <si>
    <t>一个内存中的string-interface地图golang各种到期选项</t>
  </si>
  <si>
    <t>Microsoft ActiveX对象数据库驱动程序,使用expsql去</t>
  </si>
  <si>
    <t>golang mp parser“框架”</t>
  </si>
  <si>
    <t>去图书馆的一种有效实现跳过httpsgodocorggithubcomMauriceGitskiplist列表</t>
  </si>
  <si>
    <t>环包提供了一个高性能和线程安全的布隆过滤器实现</t>
  </si>
  <si>
    <t>高度优化的位读者和作家</t>
  </si>
  <si>
    <t>一个图书馆与Elasticsearch在走</t>
  </si>
  <si>
    <t>为去DirectD包装器</t>
  </si>
  <si>
    <t>n mea解析器库在纯</t>
  </si>
  <si>
    <t>LogVoyage——GoLang SaaS写日志</t>
  </si>
  <si>
    <t>去为web服务器会话管理包括对Google App Engine (GAE的支持</t>
  </si>
  <si>
    <t>一个Maven插件允许与Maven构建到应用程序</t>
  </si>
  <si>
    <t>Golang电报机器人基于会话的路由器和中间件API包装器</t>
  </si>
  <si>
    <t>去包容易呈现JSONXML数据和HTML模板</t>
  </si>
  <si>
    <t>信封的流去图书馆网络消息格式和邮件</t>
  </si>
  <si>
    <t>去中间件货币化API基于每个请求比特币和闪电</t>
  </si>
  <si>
    <t>Argparse golang仅仅因为国旗糟透了</t>
  </si>
  <si>
    <t>预处理器去包范围的反思</t>
  </si>
  <si>
    <t>一个免费的无损音频编码解码器</t>
  </si>
  <si>
    <t>去包裹处理HTML XML和JSON等反应</t>
  </si>
  <si>
    <t>低级keyvalue存储在纯</t>
  </si>
  <si>
    <t>Vim编译器插件golang去</t>
  </si>
  <si>
    <t>纯粹的处理程序堆栈</t>
  </si>
  <si>
    <t>一个完整的液体模板引擎</t>
  </si>
  <si>
    <t>golang库检测mime类型和扩展基于幻数</t>
  </si>
  <si>
    <t>单轴为Golang函数式编程特性</t>
  </si>
  <si>
    <t>数据库模式演化的图书馆去</t>
  </si>
  <si>
    <t>实用程序来处理离散概率分布和其他工具对NLP工作有用</t>
  </si>
  <si>
    <t>生成标记通过解析结构</t>
  </si>
  <si>
    <t>osx取代sdl Bare-bones</t>
  </si>
  <si>
    <t>伊戈尔是一个抽象层为PostgreSQL gorm像语法</t>
  </si>
  <si>
    <t>端到端功能测试和自动化框架</t>
  </si>
  <si>
    <t>纯去bsdiff bspatch库和CLI的工具</t>
  </si>
  <si>
    <t>non-potable_water是一个轻量级HTTP路由器坚持std nethttp实现</t>
  </si>
  <si>
    <t>工具箱,工具库</t>
  </si>
  <si>
    <t>Golang遗传算法</t>
  </si>
  <si>
    <t>TCP服务器框架与优雅的关闭自定义协议</t>
  </si>
  <si>
    <t>一个易于使用的菜单结构cli应用程序提示用户做出选择</t>
  </si>
  <si>
    <t>基于结构自动设置命令行标志字段和标签</t>
  </si>
  <si>
    <t>enum发电机去</t>
  </si>
  <si>
    <t>Emojis为去</t>
  </si>
  <si>
    <t>hiboot是一种高性能的web和cli应用程序与依赖注入框架的支持</t>
  </si>
  <si>
    <t>在golang Neoj REST客户端</t>
  </si>
  <si>
    <t>dropbox基于博客引擎写在走</t>
  </si>
  <si>
    <t>氩密码哈希方案与常数时间散列比较</t>
  </si>
  <si>
    <t>Golang中间件处理X-Forwarded-For头</t>
  </si>
  <si>
    <t>HTTP模拟Golang离线测试的记录和回放HTTPHTTPS交互</t>
  </si>
  <si>
    <t>HTML和其他文本文档的模板系统,去实现</t>
  </si>
  <si>
    <t>自适应基数树中实现</t>
  </si>
  <si>
    <t>mini-toolkitmicro-framework构建web应用程序与处理程序链中间件和上下文注入标准库兼容HTTP handlersie httpHandlerFunc</t>
  </si>
  <si>
    <t>简单的快照去测试</t>
  </si>
  <si>
    <t>Golang客户redislabs ReJSON模块支持multilple复述客户redigo go-redis</t>
  </si>
  <si>
    <t>信号量超时的模式实现lockunlock操作</t>
  </si>
  <si>
    <t>大学的通用架构字符串工具在编程语言</t>
  </si>
  <si>
    <t>编写脚本的服务器和nethttp中间件GitHub人</t>
  </si>
  <si>
    <t>一个简单的容易扩展和库并发健康检查服务</t>
  </si>
  <si>
    <t>Processlist经理TCP监听器</t>
  </si>
  <si>
    <t>Golax松懈的框架去实现</t>
  </si>
  <si>
    <t>操作和检查风投公司仓库中去</t>
  </si>
  <si>
    <t>甜可口的模板包</t>
  </si>
  <si>
    <t>Xferspdy提供二进制diff和补丁库httpawesome-gocom golang还添加了</t>
  </si>
  <si>
    <t>快可调整大小的golang信号量</t>
  </si>
  <si>
    <t>去包装标签</t>
  </si>
  <si>
    <t>轻量级Golang ArangoDB司机</t>
  </si>
  <si>
    <t>Golang威望开源状态页系统客户端库</t>
  </si>
  <si>
    <t>快速ISO日期去解析器</t>
  </si>
  <si>
    <t>Unicode transliterator为golang</t>
  </si>
  <si>
    <t>干净的数据库用于测试受database_cleaner Ruby</t>
  </si>
  <si>
    <t>包netbug提供了一个处理程序注册自己分析器ServeMux</t>
  </si>
  <si>
    <t>这是一个实现golang JWT的</t>
  </si>
  <si>
    <t>一个实现failpoints Golang</t>
  </si>
  <si>
    <t>DynamoDB客户端去</t>
  </si>
  <si>
    <t>可嵌套链httpHandler实例</t>
  </si>
  <si>
    <t>一个简单而直观的调度图书馆去</t>
  </si>
  <si>
    <t>一个小灵活合并图书馆去</t>
  </si>
  <si>
    <t>快asynchonous goroutine Golang池</t>
  </si>
  <si>
    <t>执行git消息提交一致性</t>
  </si>
  <si>
    <t>UNMATAINED轻量级快速orm类库帮助与数据库交互</t>
  </si>
  <si>
    <t>wink气旋草莓在Golang TextRank实现可扩展的特性总结词提取和多线程goroutine支持</t>
  </si>
  <si>
    <t>改革力量同盟社民党直截了当地执行工作</t>
  </si>
  <si>
    <t>心脏健康检查你的应用程序和依赖关系</t>
  </si>
  <si>
    <t>一个包去自动验证字段标签</t>
  </si>
  <si>
    <t>卡夫卡命令行浏览器</t>
  </si>
  <si>
    <t>adorable gopher标识</t>
  </si>
  <si>
    <t>从golang源文件自动生成capnproto模式取决于go-capnproto——在httpsgithubcomglycerinego-capnproto</t>
  </si>
  <si>
    <t>从代码——运行短绒</t>
  </si>
  <si>
    <t>一个快速字符串排序算法MSD基数排序</t>
  </si>
  <si>
    <t>去绑定unarr减压库RAR焦油ZIP和z档案</t>
  </si>
  <si>
    <t>在纯自然语言检测包</t>
  </si>
  <si>
    <t>简单的键值存储抽象和实现去复述,领事etcd bbolt BadgerDB LevelDB Memcached DynamoDB年代PostgreSQL MongoDB CockroachDB和许多更多</t>
  </si>
  <si>
    <t>概率的数据结构和存储服务</t>
  </si>
  <si>
    <t>RabbitMQ窃听和瑞士军刀</t>
  </si>
  <si>
    <t>Vectormath为去</t>
  </si>
  <si>
    <t>一个多层感知器网络中实现与通过反向传播训练</t>
  </si>
  <si>
    <t>和CloudFormation和CodeDeploy去托管解决方案</t>
  </si>
  <si>
    <t>去包发送和接收以太网帧目前支持Linux Freebsd和OS X</t>
  </si>
  <si>
    <t>去包基于语法的文本分类支持utf -和原始文本</t>
  </si>
  <si>
    <t>迷你音频库</t>
  </si>
  <si>
    <t>Golang包操纵时间间隔</t>
  </si>
  <si>
    <t>为golang skiplist</t>
  </si>
  <si>
    <t>艺术语境fmt启发引导颜色类</t>
  </si>
  <si>
    <t>libsvm去版本</t>
  </si>
  <si>
    <t>JSON Web标记库</t>
  </si>
  <si>
    <t>命令行工具通过WinRM Windows机器上执行远程命令</t>
  </si>
  <si>
    <t>中文分词算法MMSEG也走了</t>
  </si>
  <si>
    <t>对齐timeTime行情的多路复用器</t>
  </si>
  <si>
    <t>amqp交流的小包装和队列</t>
  </si>
  <si>
    <t>作业调度图书馆</t>
  </si>
  <si>
    <t>去包裹处理欧盟增值税增值税号码验证利率检索</t>
  </si>
  <si>
    <t>去配置很容易</t>
  </si>
  <si>
    <t>使用二进制发送线通知码头工人或无人机CI</t>
  </si>
  <si>
    <t>包dhcp服务器实现DHCPv RFC中描述MIT许可</t>
  </si>
  <si>
    <t>去跨平台glfw库创建一个OpenGL环境和接收事件</t>
  </si>
  <si>
    <t>去websocket客户websocket处理程序的单元测试</t>
  </si>
  <si>
    <t>Clarifai库去</t>
  </si>
  <si>
    <t>Golang客户端库访问Apache便集群的信息</t>
  </si>
  <si>
    <t>稀疏矩阵线性代数格式支持科学和机器学习应用</t>
  </si>
  <si>
    <t>去容易API包装器</t>
  </si>
  <si>
    <t>在去朗模式识别方案</t>
  </si>
  <si>
    <t>字符串工具去</t>
  </si>
  <si>
    <t>小实用程序创建JSON对象</t>
  </si>
  <si>
    <t>关键安全替代JWT认证加密API的令牌</t>
  </si>
  <si>
    <t>去配置manageloadgetset支持JSON YAML TOML INI HCL ENV和旗帜多文件加载数据覆盖合并解析ENV var</t>
  </si>
  <si>
    <t>整洁NeuroEvolution增加拓扑的实现</t>
  </si>
  <si>
    <t>数据库客户端库代表任何主人奴隶主人主人轻质高性能结构和自动平衡</t>
  </si>
  <si>
    <t>去httpHander基础中间件堆栈与上下文共享</t>
  </si>
  <si>
    <t>为类型安全的sql api构造golang发生器</t>
  </si>
  <si>
    <t>查询和解析OFX Golang图书馆</t>
  </si>
  <si>
    <t>这个库提供了一个简单的框架microservice当然包括配置一个记录器指标和处理程序</t>
  </si>
  <si>
    <t>RapidMQ纯粹是极其富有成效的轻量级的和可靠的图书馆管理的本地消息队列</t>
  </si>
  <si>
    <t>控制台JSON格式化程序与查询功能</t>
  </si>
  <si>
    <t>上帝去先进的音频解码器</t>
  </si>
  <si>
    <t>gpool——一个通用的上下文感知可调整大小的限制并发了goroutine池</t>
  </si>
  <si>
    <t>去不同的补偿策略的实施有助于重新尝试操作和心跳</t>
  </si>
  <si>
    <t>去包数据验证和过滤支持地图结构表单数据</t>
  </si>
  <si>
    <t>复制文件和工件通过SSH使用二进制码头工人或无人机CI</t>
  </si>
  <si>
    <t>file_folder嵌入静态资源转化为单一的二进制文件去编译与httpFileSystem符号链接</t>
  </si>
  <si>
    <t>像马拉松或者暴发户——为你的桌面</t>
  </si>
  <si>
    <t>打开包装的去实现OPC约定</t>
  </si>
  <si>
    <t>电报机器人框架</t>
  </si>
  <si>
    <t>常见的基本操作的基准去语言</t>
  </si>
  <si>
    <t>词而去</t>
  </si>
  <si>
    <t>去绑定libvlc XXX VLC所使用的媒体播放器</t>
  </si>
  <si>
    <t>另一个CouchDB HTTP API包装器</t>
  </si>
  <si>
    <t>波斯的实现太阳能Hijri日历golang去</t>
  </si>
  <si>
    <t>客户端网络游戏数据库API</t>
  </si>
  <si>
    <t>管理依赖性和构建GOPATH之外的项目</t>
  </si>
  <si>
    <t>乐趣和轻量级图像编程工具库合并作物调整水印动画宽松</t>
  </si>
  <si>
    <t>分布式惟一的ID发生器使用Sonyflake和编码的基础</t>
  </si>
  <si>
    <t>graphql解析器实用工具</t>
  </si>
  <si>
    <t>BDD图书馆去</t>
  </si>
  <si>
    <t>没有维护的ab常用的集合Golang帮手</t>
  </si>
  <si>
    <t>数据库抽象层dbal去支持SQL builder和容易导致现在只支持mysql</t>
  </si>
  <si>
    <t>MongoDB分别查询,支持高效分页游标继续上市文件我们离开的地方</t>
  </si>
  <si>
    <t>各种dbSQL公用事业的基准枪战</t>
  </si>
  <si>
    <t>官方非官方Golang绑定电报API</t>
  </si>
  <si>
    <t>随机gopher图形</t>
  </si>
  <si>
    <t>web框架与自然的感觉</t>
  </si>
  <si>
    <t>去简单的异步消息总线</t>
  </si>
  <si>
    <t>去图书馆帮你测试RESTful API的应用程序</t>
  </si>
  <si>
    <t>Gmqtt代理是一个灵活的高性能MQTT库,充分实现MQTT协议golang V</t>
  </si>
  <si>
    <t>嵌入式数据库的事务</t>
  </si>
  <si>
    <t>MailHog SMTP协议</t>
  </si>
  <si>
    <t>Golang添加支持的客户端库交互和监控芹菜工人的任务和事件</t>
  </si>
  <si>
    <t>快速和安全的方法readupdate现有Excel xlsx文件</t>
  </si>
  <si>
    <t>契约式设计的工具</t>
  </si>
  <si>
    <t>莫尔斯代码库</t>
  </si>
  <si>
    <t>去对GD httpwwwboutellcomgd暴食</t>
  </si>
  <si>
    <t>一个小包装NSQ主题和通道火箭</t>
  </si>
  <si>
    <t>配置是一个包,给你简单的配置您的项目通过冗余</t>
  </si>
  <si>
    <t>Genex包去</t>
  </si>
  <si>
    <t>通用的图书馆阅读写作和使用公开数据</t>
  </si>
  <si>
    <t>ASCII字母Unicode文本</t>
  </si>
  <si>
    <t>除梗器包去德国和荷兰抽梗机编程语言包括英语</t>
  </si>
  <si>
    <t>通用应用程序和库调整文本</t>
  </si>
  <si>
    <t>另一个其他框架</t>
  </si>
  <si>
    <t>简单的和完整的API构建命令行应用程序中去</t>
  </si>
  <si>
    <t>为golang DKIM包</t>
  </si>
  <si>
    <t>去图书馆执行Unicode文本分割如Unicode标准附件所述</t>
  </si>
  <si>
    <t>加权PageRank实现</t>
  </si>
  <si>
    <t>包通知提供Gnome DBus通知规范的一个实现</t>
  </si>
  <si>
    <t>找到过时golang包</t>
  </si>
  <si>
    <t>去实现计算Levenshtein距离</t>
  </si>
  <si>
    <t>解析在你的代码</t>
  </si>
  <si>
    <t>超级简单的部署工具</t>
  </si>
  <si>
    <t>Google Adwords的API</t>
  </si>
  <si>
    <t>非常灵活的golang深比较扩展了测试包</t>
  </si>
  <si>
    <t>去包分片支持每一个ORM或原始SQL数据库</t>
  </si>
  <si>
    <t>包同时允许一个轻松浏览一个文件系统</t>
  </si>
  <si>
    <t>简单和快速lockfree golang日志库</t>
  </si>
  <si>
    <t>日志包去</t>
  </si>
  <si>
    <t>DataFrame统计和数据操作</t>
  </si>
  <si>
    <t>容易和简单的CLI时间追踪你的任务</t>
  </si>
  <si>
    <t>一个小小的Golang JSON数据库</t>
  </si>
  <si>
    <t>任意字符检测和删除</t>
  </si>
  <si>
    <t>强大和灵活的MIME嗅探包使用预编译一滴神奇数字签名的XML文档名称空间和模式树神奇的挂载卷产生的XDG shared-mime-info数据库</t>
  </si>
  <si>
    <t>死简单高性能高度可定制的会话中间件为http服务器</t>
  </si>
  <si>
    <t>TCP代理劫持HTTP允许歌珥</t>
  </si>
  <si>
    <t>模拟网络链接速度</t>
  </si>
  <si>
    <t>从去使用标签读取csv文件</t>
  </si>
  <si>
    <t>想的自然语言文本</t>
  </si>
  <si>
    <t>去实现Count-Min-Log</t>
  </si>
  <si>
    <t>d几何golang</t>
  </si>
  <si>
    <t>去Golang公用事业和助手验证器和字符串格式器</t>
  </si>
  <si>
    <t>弃用,搬到githubcomapachecalcite-avatica-go</t>
  </si>
  <si>
    <t>去ServerAPI微framwework HTTP请求路由器多路复用器mux</t>
  </si>
  <si>
    <t>Golang简单指数补偿方案</t>
  </si>
  <si>
    <t>去港口的快速自动关键词提取算法耙</t>
  </si>
  <si>
    <t>Golang的web框架</t>
  </si>
  <si>
    <t>Asn数量和golang DER编码库</t>
  </si>
  <si>
    <t>RESTful缓存微观服务中去得到他的支持</t>
  </si>
  <si>
    <t>客户端库去亚马逊产品广告的API</t>
  </si>
  <si>
    <t>这个包提供了一个框架,编写验证应用程序</t>
  </si>
  <si>
    <t>用户级X键盘打捞工具</t>
  </si>
  <si>
    <t>liblinear绑定到</t>
  </si>
  <si>
    <t>有史以来最简单和最糟糕的日志库</t>
  </si>
  <si>
    <t>快速循环缓冲区队列双头队列</t>
  </si>
  <si>
    <t>实现了一个简单的去golang浮点算术表达式求值程序</t>
  </si>
  <si>
    <t>sunglassesPackage验证码提供了一个易于使用的unopinionated API验证码生成</t>
  </si>
  <si>
    <t>基于环境配置结构</t>
  </si>
  <si>
    <t>提供本地SIMD intrinsic Golang xamd平台</t>
  </si>
  <si>
    <t>去wgo bash完成</t>
  </si>
  <si>
    <t>xkcdcom API客户端</t>
  </si>
  <si>
    <t>去图书馆与CircleCI交互</t>
  </si>
  <si>
    <t>去金花鼠Amigurumi模式</t>
  </si>
  <si>
    <t>普遍的复制粘贴服务工作在不同的机器上</t>
  </si>
  <si>
    <t>去简单的异步工人池</t>
  </si>
  <si>
    <t>一个简单的光和excel文件阅读器阅读标准成为一个优秀的表ExcelExcel更快</t>
  </si>
  <si>
    <t>直截了当地witai API客户for网址</t>
  </si>
  <si>
    <t>服务器发送的事件去</t>
  </si>
  <si>
    <t>提供校验数位算法和计算器去写的</t>
  </si>
  <si>
    <t>GraphQL实现去</t>
  </si>
  <si>
    <t>构建和重新启动一个项目当它崩溃或一些看着文件更改</t>
  </si>
  <si>
    <t>的开源项目寻求帮助</t>
  </si>
  <si>
    <t>randexp为去</t>
  </si>
  <si>
    <t>一个JSON diff实用程序</t>
  </si>
  <si>
    <t>匹配引擎Golang限制订单</t>
  </si>
  <si>
    <t>去图书馆包含金融功能货币的时间价值的集合年金现金流利率转换债券和折旧计算</t>
  </si>
  <si>
    <t>简单的ci服务器</t>
  </si>
  <si>
    <t>用数据做物联网更有趣</t>
  </si>
  <si>
    <t>去的记录器</t>
  </si>
  <si>
    <t>一试Golang MusicBrainz WS客户端库,正在进行的工作</t>
  </si>
  <si>
    <t>简单和容易的重试机制方案</t>
  </si>
  <si>
    <t>火警系统事件</t>
  </si>
  <si>
    <t>EditorConfig编写的核心</t>
  </si>
  <si>
    <t>最简单的HTTP GET请求者和超时的支持</t>
  </si>
  <si>
    <t>解析文本占位符和通配符的命令</t>
  </si>
  <si>
    <t>重火力点云消息传递应用程序服务器使用的编程语言实现</t>
  </si>
  <si>
    <t>高性能波特抽梗机</t>
  </si>
  <si>
    <t>tar文件文件系统接口的一个实现</t>
  </si>
  <si>
    <t>Bitset数据结构</t>
  </si>
  <si>
    <t>概率集合数据结构</t>
  </si>
  <si>
    <t>修改谷歌跳转一致的哈希</t>
  </si>
  <si>
    <t>golang日志自由支持跟踪和日志自由标准包装的水平</t>
  </si>
  <si>
    <t>一个Golang添加剂的依赖注入容器</t>
  </si>
  <si>
    <t>有些实用程序去Golang波斯语</t>
  </si>
  <si>
    <t>去金花鼠svg矢量数据的人工智能</t>
  </si>
  <si>
    <t>停PubSub排队长轮询用户不绑定到http</t>
  </si>
  <si>
    <t>去图书馆构建命令行应用程序</t>
  </si>
  <si>
    <t>你有一份工作或更多然后一个可以完成的步骤</t>
  </si>
  <si>
    <t>一个简单的日志界面,支持跨平台的颜色和并发性</t>
  </si>
  <si>
    <t>去nethttp处理程序透明地管理发布JSON</t>
  </si>
  <si>
    <t>收集统计golang例程</t>
  </si>
  <si>
    <t>阅读和使用wordvec向量</t>
  </si>
  <si>
    <t>去绑定ForestDB</t>
  </si>
  <si>
    <t>管理去VersionsProjectsDependencies</t>
  </si>
  <si>
    <t>bell A简单一下子送发</t>
  </si>
  <si>
    <t>解析和生成μ播放列表为苹果的HTTP流媒体直播HLS从宝石httpsgithubcomsethdeckardmu Golang移植</t>
  </si>
  <si>
    <t>客户端库UptimeRobot v API</t>
  </si>
  <si>
    <t>谷歌云消息传递应用程序服务器使用的编程语言实现</t>
  </si>
  <si>
    <t>路径解析用于段解封和切片</t>
  </si>
  <si>
    <t>超级cli简单测试</t>
  </si>
  <si>
    <t>一个简单的包去取回Wikia的歌词</t>
  </si>
  <si>
    <t>休息在Golang框架基于快速写作资源服务</t>
  </si>
  <si>
    <t>CLI参数类型的集合去国旗包</t>
  </si>
  <si>
    <t>dbbench是一个简单的数据库基准测试工具,支持多种数据库和自己的脚本</t>
  </si>
  <si>
    <t>快速安全、高效安全的饼干encoderdecoder</t>
  </si>
  <si>
    <t>也许偏执Golang实用工具库安全哈希和加密密码根据Dropbox方法这个实现使用Blakeb Scrypt并通过生理盐水XSalsa-Poly SecretBox创建安全的密码散列,也用一个主密码加密</t>
  </si>
  <si>
    <t>需要一个完整的名称和将它分为个人名称部分</t>
  </si>
  <si>
    <t>Go语言的服务器</t>
  </si>
  <si>
    <t>Golang Mixpanel客户</t>
  </si>
  <si>
    <t>为PMML去得分的API</t>
  </si>
  <si>
    <t>去的阿凡达发生器</t>
  </si>
  <si>
    <t>Pilosa去客户端库</t>
  </si>
  <si>
    <t>从命令行实用工具表简化印刷ASCII表</t>
  </si>
  <si>
    <t>GoLang库浏览器功能项目</t>
  </si>
  <si>
    <t>代理服务器去语言编写的</t>
  </si>
  <si>
    <t>上网翻译包</t>
  </si>
  <si>
    <t>图书馆为测试创建JSON模式</t>
  </si>
  <si>
    <t>为readerswriters Golang计数器</t>
  </si>
  <si>
    <t>快速内存keyvalue storecache Golang图书馆</t>
  </si>
  <si>
    <t>fonet是深神经网络方案</t>
  </si>
  <si>
    <t>Apache方解石的镜子——Avatica SQL司机</t>
  </si>
  <si>
    <t>Levenshtein距离和相似性度量和可定制的编辑成本和Winkler-like奖金为常见的前缀</t>
  </si>
  <si>
    <t>一个跨平台的包,XDG标准</t>
  </si>
  <si>
    <t>Strumt库来创建提示链</t>
  </si>
  <si>
    <t>漂亮的鼻涕虫</t>
  </si>
  <si>
    <t>灵活的数据类型</t>
  </si>
  <si>
    <t>简约REST客户机应用程序</t>
  </si>
  <si>
    <t>去,星号AMI接口</t>
  </si>
  <si>
    <t>Hamcrest匹配器的编程语言</t>
  </si>
  <si>
    <t>去包处理日期</t>
  </si>
  <si>
    <t>golang bigcache与聚类库</t>
  </si>
  <si>
    <t>Perl但毛茸茸的像一只猫</t>
  </si>
  <si>
    <t>更好的界面golang stdlib HTTP客户端</t>
  </si>
  <si>
    <t>Web在Golang乐趣</t>
  </si>
  <si>
    <t>重新尝试让golang重复简单和容易的</t>
  </si>
  <si>
    <t>gpath包去访问字段的使用反映pacakge路径</t>
  </si>
  <si>
    <t>单元测试生成器的编程语言</t>
  </si>
  <si>
    <t>HTTP服务从Json请求生成PDF</t>
  </si>
  <si>
    <t>Loggly去Logrus记录器的挂钩</t>
  </si>
  <si>
    <t>高水平去Lua粘合剂写少做多</t>
  </si>
  <si>
    <t>船夫的图书馆数据库迁移</t>
  </si>
  <si>
    <t>测试的工具构建签署和发布二进制文件从一个干净的工作空间</t>
  </si>
  <si>
    <t>港webcolors图书馆从Python</t>
  </si>
  <si>
    <t>Cgo雪球C库的绑定</t>
  </si>
  <si>
    <t>goriak为Riak KV -去语言驱动程序</t>
  </si>
  <si>
    <t>Golang绑定libmediainfo</t>
  </si>
  <si>
    <t>web框架受高雅</t>
  </si>
  <si>
    <t>立面的VideoLinux视频捕捉接口</t>
  </si>
  <si>
    <t>去slugify应用程序处理字符串</t>
  </si>
  <si>
    <t>一个实验去FTP服务器框架</t>
  </si>
  <si>
    <t>Golang PaiceHusk阻止算法的实现</t>
  </si>
  <si>
    <t>兄弟看文件目录,并运行测试</t>
  </si>
  <si>
    <t>彗星并行运行功能</t>
  </si>
  <si>
    <t>计算集群HPC作业提交图书馆基于开放的去golang DRMAA标准</t>
  </si>
  <si>
    <t>Neoj Rest API客户端去朗</t>
  </si>
  <si>
    <t>准备发现去包中的所有SQL语句和仪器db连接准备好的语句</t>
  </si>
  <si>
    <t>简单的迁移工具——写在走</t>
  </si>
  <si>
    <t>上一个简单的配置库递归解决占位符,没有魔法</t>
  </si>
  <si>
    <t>解码httpsgithubcomlieffminimp mp基地</t>
  </si>
  <si>
    <t>功能实验去</t>
  </si>
  <si>
    <t>去包解码和编码德佳图像格式</t>
  </si>
  <si>
    <t>填充命令行应用程序标记从配置结构</t>
  </si>
  <si>
    <t>incoming_envelope快速MessageEvent中心使用publishsubscribe模式支持诸如rabbitMQ交流去应用</t>
  </si>
  <si>
    <t>Golang神经网络</t>
  </si>
  <si>
    <t>执行CyclicBarrier golang</t>
  </si>
  <si>
    <t>一个包去帮助写与go-pgpg迁移</t>
  </si>
  <si>
    <t>简约的RBAC包去应用</t>
  </si>
  <si>
    <t>概率分布和相关方法</t>
  </si>
  <si>
    <t>持久性存储的旗帜</t>
  </si>
  <si>
    <t>无人机插件触发詹金斯的工作</t>
  </si>
  <si>
    <t>去httpResponseWriter模拟对象</t>
  </si>
  <si>
    <t>数据存储Testibility</t>
  </si>
  <si>
    <t>CGo绑定YandexMystem</t>
  </si>
  <si>
    <t>观察者模式的实现</t>
  </si>
  <si>
    <t>geoserver是去图书馆通过geoserver REST API操纵geoserver实例</t>
  </si>
  <si>
    <t>本机ogg vorbis去使用内联stb_vorbis解码器</t>
  </si>
  <si>
    <t>一个小golang自由生成图像占位符</t>
  </si>
  <si>
    <t>去图书馆来解析和格式化电子名片</t>
  </si>
  <si>
    <t>golang日志自由支持水平和多处理器</t>
  </si>
  <si>
    <t>结构化的日志界面</t>
  </si>
  <si>
    <t>去图书馆PHP社区便利功能</t>
  </si>
  <si>
    <t>简单而富有表现力的工具箱编写的</t>
  </si>
  <si>
    <t>一个完整的SeaweedFS Golang客户机</t>
  </si>
  <si>
    <t>简单Shopify API的编程语言</t>
  </si>
  <si>
    <t>VK机器人包走了</t>
  </si>
  <si>
    <t>生理盐水管</t>
  </si>
  <si>
    <t>现代最小的和富有成效的HTTP框架</t>
  </si>
  <si>
    <t>测试断言图书馆去验证两个JSON表示的语义相等</t>
  </si>
  <si>
    <t>包少女提供html概述通过css选择器和普通模板功能</t>
  </si>
  <si>
    <t>Golang彼得罗维奇港——俄罗斯anthroponyms弯曲物</t>
  </si>
  <si>
    <t>bufioWriter高度并发的替代</t>
  </si>
  <si>
    <t>通过不同的规则和配置应用程序的HTTP基准测试</t>
  </si>
  <si>
    <t>Golang httpsunsplashcom Unsplash API客户端</t>
  </si>
  <si>
    <t>去图书馆Snapchats API</t>
  </si>
  <si>
    <t>为icuc Cgo绑定库</t>
  </si>
  <si>
    <t>UUIDv一代包写在走</t>
  </si>
  <si>
    <t>Golang源代码解析使用像反映包</t>
  </si>
  <si>
    <t>快速克隆整个GitHub组织到一个目录中</t>
  </si>
  <si>
    <t>golang包解析ini-style配置文件</t>
  </si>
  <si>
    <t>runnerruns生成递归一个指定路径或环境变量,可以通过正则表达式过滤器</t>
  </si>
  <si>
    <t>去HTTP路由树基于HttpRouter启发又和古巴</t>
  </si>
  <si>
    <t>去包处理常见HTTP JSON响应</t>
  </si>
  <si>
    <t>ISO兼容处理一周实体图书馆去</t>
  </si>
  <si>
    <t>Django样式fixture Golangs优秀的内置databasesql图书馆</t>
  </si>
  <si>
    <t>AWS环境配置加载程序</t>
  </si>
  <si>
    <t>FastRouter是一个快速灵活的HTTP路由器用去写的</t>
  </si>
  <si>
    <t>Gesetzliche愉快和更多在德国和sterreich银行holidayspublic假期在奥地利和德国</t>
  </si>
  <si>
    <t>golang包与分散的标识符了</t>
  </si>
  <si>
    <t>FreeDesktoporg xdg规格中实现</t>
  </si>
  <si>
    <t>k-modes和k-prototypes聚类算法实现</t>
  </si>
  <si>
    <t>日志记录蒸馏</t>
  </si>
  <si>
    <t>EasyMidi是一个简单和可靠的使用标准的midi文件SMF图书馆</t>
  </si>
  <si>
    <t>小的微基准测试</t>
  </si>
  <si>
    <t>基于时间的旋转文件的作家</t>
  </si>
  <si>
    <t>终端测试编写的应用程序</t>
  </si>
  <si>
    <t>json切片机</t>
  </si>
  <si>
    <t>去包裹返回你面临的公共IP地址</t>
  </si>
  <si>
    <t>去实现systemd期刊的本机API日志记录</t>
  </si>
  <si>
    <t>纯Golang库,允许简单的图像LSB隐写术</t>
  </si>
  <si>
    <t>Golang简单的线程池实现</t>
  </si>
  <si>
    <t>去图书馆Spotify Web API</t>
  </si>
  <si>
    <t>抽搐golang客户v API——公共API只</t>
  </si>
  <si>
    <t>去图书馆访问httpmyanimelistnetmodulesphpgoapi MyAnimeList API</t>
  </si>
  <si>
    <t>IRC客户机为acme的项目开始</t>
  </si>
  <si>
    <t>Vim插件httpsgithubcomhexdigestgounit</t>
  </si>
  <si>
    <t>jio是一个json模式验证器类似于中</t>
  </si>
  <si>
    <t>去图书馆httpwwwbrewerydbcom API</t>
  </si>
  <si>
    <t>宽度固定的格式的数据编码和解码</t>
  </si>
  <si>
    <t>工具被用于生成到外部模板文件嵌入到代码</t>
  </si>
  <si>
    <t>包发送通过TCP或UDP连接网络数据包</t>
  </si>
  <si>
    <t>一个简单的日志记录模块和一个旋转和控制台日志文件功能</t>
  </si>
  <si>
    <t>灵活的机制,以使代码可中断</t>
  </si>
  <si>
    <t>可嵌入实现Ngaro虚拟机的项目</t>
  </si>
  <si>
    <t>将xml和json结构</t>
  </si>
  <si>
    <t>没有维护的任何标记文档进行比较</t>
  </si>
  <si>
    <t>Patreon去API客户端</t>
  </si>
  <si>
    <t>去绑定雪球libstemmer库包括波特</t>
  </si>
  <si>
    <t>Gomol是结构化输出日志库和可扩展的日志输出</t>
  </si>
  <si>
    <t>保持更新所有部署在鹤</t>
  </si>
  <si>
    <t>XML映射转换器Golang写的</t>
  </si>
  <si>
    <t>简单的构建时控制调试日志,日志记录器的地方叫能力</t>
  </si>
  <si>
    <t>Golang严格运行时依赖注入</t>
  </si>
  <si>
    <t>一个安全的方式来执行异步功能恢复他们的恐慌它还提供了一个错误堆栈旨在促进发现失败的原因</t>
  </si>
  <si>
    <t>ANSI颜色终端方案</t>
  </si>
  <si>
    <t>填充结构数据很容易填补标签</t>
  </si>
  <si>
    <t>去图书馆编码结构成头字段</t>
  </si>
  <si>
    <t>去图书馆查询源服务器</t>
  </si>
  <si>
    <t>KeyValue数据库基准</t>
  </si>
  <si>
    <t>搬到GITLAB</t>
  </si>
  <si>
    <t>集合的字符串跑龙套我创建了多年来</t>
  </si>
  <si>
    <t>去图书馆访问Codeship API v</t>
  </si>
  <si>
    <t>golang URL缩短服务</t>
  </si>
  <si>
    <t>去统计数据处理程序</t>
  </si>
  <si>
    <t>OpenStreetMap PBF golang解析器</t>
  </si>
  <si>
    <t>Gentee——自动化的脚本编程语言使用VM和去Golang编写的编译器</t>
  </si>
  <si>
    <t>集是一个有用的收藏但没有内置的实现去朗</t>
  </si>
  <si>
    <t>去sanitization-based发誓过滤器</t>
  </si>
  <si>
    <t>生成的代码到资源文件嵌入到你的图书馆或可执行文件</t>
  </si>
  <si>
    <t>负载在golang GTFS文件</t>
  </si>
  <si>
    <t>好的运行gofile</t>
  </si>
  <si>
    <t>发布您的GIS DataVector数据PostGIS Geoserver</t>
  </si>
  <si>
    <t>可插拔去的可扩展的虚拟文件系统</t>
  </si>
  <si>
    <t>键值存储为临时项目备忘录</t>
  </si>
  <si>
    <t>谷歌分析的简单的报告</t>
  </si>
  <si>
    <t>Hgo是去包的集合提供当地Mercurial存储库的读取访问权限</t>
  </si>
  <si>
    <t>去图书馆使用imgurcom API</t>
  </si>
  <si>
    <t>exclamationBasic断言库一起使用方本机和构建块去测试定制的断言</t>
  </si>
  <si>
    <t>包处理Collada文件格式</t>
  </si>
  <si>
    <t>的Chrome扩展golang usersWhen youre golangs正式医生网站它会显示函数描述为工具提示函数列表</t>
  </si>
  <si>
    <t>Golang结构操作</t>
  </si>
  <si>
    <t>redis-based计数器和速率限制器</t>
  </si>
  <si>
    <t>golang库textbeltcom</t>
  </si>
  <si>
    <t>去包计算日出日落时间对于一个给定的位置</t>
  </si>
  <si>
    <t>去图书馆来简化CLI工作流</t>
  </si>
  <si>
    <t>一个递归的覆盖测试工具</t>
  </si>
  <si>
    <t>数据存储连接BigQuery在走</t>
  </si>
  <si>
    <t>管道使用了goroutine</t>
  </si>
  <si>
    <t>为可伸缩的异步系统开发Flowgraph包</t>
  </si>
  <si>
    <t>去实现熵的措施</t>
  </si>
  <si>
    <t>golang库读写各种字幕格式</t>
  </si>
  <si>
    <t>写作Golang绑定libxlsxwriter XLSX文件</t>
  </si>
  <si>
    <t>自动从codegooglecompgo-fn出口</t>
  </si>
  <si>
    <t>golang菲斯曼Vitotrol web服务客户端库</t>
  </si>
  <si>
    <t>卫兵一笔很小并为您的下一个golang项目有点固执己见的发电机</t>
  </si>
  <si>
    <t>忒伊亚去扩展</t>
  </si>
  <si>
    <t>包装GoLang FastLz</t>
  </si>
  <si>
    <t>对人类复制文件</t>
  </si>
  <si>
    <t>数据存储连接在去</t>
  </si>
  <si>
    <t>常见的情况转换覆盖常见的缩写</t>
  </si>
  <si>
    <t>SmiteGo是一个API包装器从HiRez写在打游戏</t>
  </si>
  <si>
    <t>shamoji词过滤包</t>
  </si>
  <si>
    <t>Cgo libtextcat C库的绑定</t>
  </si>
  <si>
    <t>v快速生成编码和解码uuid或cryptographic-quality随机节点标识符</t>
  </si>
  <si>
    <t>提供过滤消毒和Golang Golang转换数据</t>
  </si>
  <si>
    <t>go-server-timing中间件的HTTP客户端</t>
  </si>
  <si>
    <t>包装方案Gos templatehtml允许简单的基于文件的模板继承</t>
  </si>
  <si>
    <t>简单的内存使用工人Golang调度作业队列</t>
  </si>
  <si>
    <t>Transpiling fortran golang代码的代码</t>
  </si>
  <si>
    <t>错误包装错误类型创建一个包装器去捕获文件行和堆在那里</t>
  </si>
  <si>
    <t>包装管理读写连接数据库</t>
  </si>
  <si>
    <t>一个常微分方程解决图书馆golang</t>
  </si>
  <si>
    <t>小工具去客户HackerNews API</t>
  </si>
  <si>
    <t>GoStats数学统计是一个去库主要用于毫升域它涵盖了大部分的统计功能的措施</t>
  </si>
  <si>
    <t>goArgonPass氩密码的实用程序包去使用加密库包氩氩是最近的密码散列竞争的获胜者是专为使用任何密码散列和验证可能需要使用bcrypt或Scrypt旨在替代实现</t>
  </si>
  <si>
    <t>客户端库与Coinpaprikas API进行交互</t>
  </si>
  <si>
    <t>命令模式和线程安全的串行和并行调度程序</t>
  </si>
  <si>
    <t>简单没有褶皱的AWS年代Golang图书馆使用REST与V签字没有AWS SDK</t>
  </si>
  <si>
    <t>去客户YNAB API它涵盖了可用的资源YNAB API非官方的</t>
  </si>
  <si>
    <t>简约的可插入Golang evlooptimer处理程序依赖项注入</t>
  </si>
  <si>
    <t>并行格式化程序没有对小黄瓜黄瓜behat外部依赖</t>
  </si>
  <si>
    <t>计算平均分数和评级基于威尔逊分数方程</t>
  </si>
  <si>
    <t>地球上的每一粒沙子都有自己的ID</t>
  </si>
  <si>
    <t>生成脚手架项目布局</t>
  </si>
  <si>
    <t>时钟日期和时间- Golang格式库</t>
  </si>
  <si>
    <t>开门见山地重申客户</t>
  </si>
  <si>
    <t>最终一致性的分布式内存缓存去图书馆</t>
  </si>
  <si>
    <t>的去实现Elias-Fano编码</t>
  </si>
  <si>
    <t>把字节从容易的事情</t>
  </si>
  <si>
    <t>图书馆提供的例程来合并并验证JSON YAML和或TOML文件</t>
  </si>
  <si>
    <t>客户自由电报机器人api</t>
  </si>
  <si>
    <t>自动从codegooglecompprobab出口</t>
  </si>
  <si>
    <t>去绑定libsamplerate</t>
  </si>
  <si>
    <t>去绑定RRDA httpsgithubcomfcambusrrda</t>
  </si>
  <si>
    <t>一个非常简单的库,以确保你的工作要做</t>
  </si>
  <si>
    <t>DepCharge工具旨在帮助协调跨多个目录的执行命令</t>
  </si>
  <si>
    <t>一个即时更新版本的UNIX wc命令</t>
  </si>
  <si>
    <t>测试套件支持标准去测试利用单项成绩的功能</t>
  </si>
  <si>
    <t>另一个文本属性Manupulator</t>
  </si>
  <si>
    <t>PiHex编写的图书馆去生成一个十六进制数序列π的范围</t>
  </si>
  <si>
    <t>去客户端库SPTrans Olho Vivo API总线</t>
  </si>
  <si>
    <t>简单的和可配置的日志级别格式器和作家</t>
  </si>
  <si>
    <t>去gocr——Hamcrest-like匹配器</t>
  </si>
  <si>
    <t>方案多层次的日志</t>
  </si>
  <si>
    <t>D三角库允许将线和多边形都基于gpu的语言</t>
  </si>
  <si>
    <t>Dynatomic是使用dynamodb图书馆作为一个原子</t>
  </si>
  <si>
    <t>一个简单的包去做自定义结构体元帅到哈尔兼容的JSON响应</t>
  </si>
  <si>
    <t>波特抽梗机</t>
  </si>
  <si>
    <t>Gos testingiotest扩展包</t>
  </si>
  <si>
    <t>分数库去httpgolangorg</t>
  </si>
  <si>
    <t>Gaurun编写的客户机</t>
  </si>
  <si>
    <t>这是去的同伴回购Amir Irani简洁</t>
  </si>
  <si>
    <t>gRPC interceptor catenation</t>
  </si>
  <si>
    <t>扫描仪类似于bufioScanner但它读取并返回行相反的顺序从一个给定的位置和后退</t>
  </si>
  <si>
    <t>gogiven——BDD测试框架直接从源代码生成可读的输出</t>
  </si>
  <si>
    <t>golang库打包和拆包主机列表</t>
  </si>
  <si>
    <t>软件事务锁</t>
  </si>
  <si>
    <t>为golang Ruby-compatible strftime</t>
  </si>
  <si>
    <t>配置应用程序的环境</t>
  </si>
  <si>
    <t>控制台文本颜色,非侵入性的跨平台终端库不需要修改打印方法</t>
  </si>
  <si>
    <t>兼容性层龙卷风签署了价值和安全因而饼干</t>
  </si>
  <si>
    <t>司机SessionGate复述,模块的简单会话管理的语言</t>
  </si>
  <si>
    <t>基于词典的分词器和三元语言模型现在只支持中国细分</t>
  </si>
  <si>
    <t>去客户端库G套件邮件审计API</t>
  </si>
  <si>
    <t>固定宽度文件解析器encoderdecoder golang去</t>
  </si>
  <si>
    <t>生成测试数据从SQL文件之前检测和清除之后完成</t>
  </si>
  <si>
    <t>最小libenca cgo绑定</t>
  </si>
  <si>
    <t>Tumblr v的去包装器API</t>
  </si>
  <si>
    <t>直接扫描databasesql行结构片和原始类型</t>
  </si>
  <si>
    <t>xmlwriter pure-Go库提供程序上的XML生成基于libxml xmlwriter模块</t>
  </si>
  <si>
    <t>一个抽象层的周围acmeautocert Golang证书管理器</t>
  </si>
  <si>
    <t>gorocksdb与附加功能是RocksDB去包装</t>
  </si>
  <si>
    <t>Golang库根据单词解析规则来操作字符串的UNIX Bourne shell</t>
  </si>
  <si>
    <t>遗传算法和粒子群优化</t>
  </si>
  <si>
    <t>golang插件体系结构和灵活的日志系统</t>
  </si>
  <si>
    <t>彩色的记录器与动态日志级别配置Golang</t>
  </si>
  <si>
    <t>日志库Golang</t>
  </si>
  <si>
    <t>JPEG-MPO解码器转换器图书馆和CLI的工具</t>
  </si>
  <si>
    <t>去并发安全队列</t>
  </si>
  <si>
    <t>ID类型与编组tofrom散列以防止ID发送给客户</t>
  </si>
  <si>
    <t>抽象层对于简单的rabbitMQ连接消息和管理</t>
  </si>
  <si>
    <t>班卓是一个简单的web框架写在golang去</t>
  </si>
  <si>
    <t>转换器从BBCode HTML</t>
  </si>
  <si>
    <t>Zooz API客户端走</t>
  </si>
  <si>
    <t>MIME类型嗅探去</t>
  </si>
  <si>
    <t>压力计允许一个衡量一个HTTP服务压力的响应时间</t>
  </si>
  <si>
    <t>自动从codegooglecompgo-gt出口</t>
  </si>
  <si>
    <t>自动从codegooglecompgocomplex出口</t>
  </si>
  <si>
    <t>天真的性能测试两种方法可以做到类型的断言</t>
  </si>
  <si>
    <t>Golang二进制译码器映射的数据结构</t>
  </si>
  <si>
    <t>分支测试框架和用例</t>
  </si>
  <si>
    <t>简单的和五彩缤纷的测试工具</t>
  </si>
  <si>
    <t>微小的线性插值库从httpsgithubcomsgrebenyeetgif分解</t>
  </si>
  <si>
    <t>C-compatible strftime格式化程序使用timeTime实例</t>
  </si>
  <si>
    <t>多层管柱使用TrieHashNode模式匹配算法</t>
  </si>
  <si>
    <t>一组简单的数据结构实现使用LinkedHashMap Golang去</t>
  </si>
  <si>
    <t>非官方的谷歌云平台数据存储包装,增加了缓存使用memcached App Engine灵活计算引擎Kubernetes引擎等等</t>
  </si>
  <si>
    <t>去golang命令行选项解析器启发波尔斯GetOptLong的灵活性</t>
  </si>
  <si>
    <t>去绑定基于JSON API错误引用</t>
  </si>
  <si>
    <t>一个简单的神经网络图书馆去</t>
  </si>
  <si>
    <t>root-finding图书馆</t>
  </si>
  <si>
    <t>一个字符串参数解析器,理解引号和反斜杠</t>
  </si>
  <si>
    <t>自动从codegooglecompgo-eco出口</t>
  </si>
  <si>
    <t>读取丝流文件</t>
  </si>
  <si>
    <t>Sophos UTM Golang REST API客户端</t>
  </si>
  <si>
    <t>联合的Atom和RSS提要解析器</t>
  </si>
  <si>
    <t>在去解析和检查doi对象</t>
  </si>
  <si>
    <t>分析nginx登录普罗米修斯</t>
  </si>
  <si>
    <t>JSON网络加密</t>
  </si>
  <si>
    <t>自动从codegooglecompmlgo出口</t>
  </si>
  <si>
    <t>光对象关系环境知识提供了一个简单的和轻量级pseudo-ORMpseudo-struct-mapping环境</t>
  </si>
  <si>
    <t>原子措施普罗米修斯博览会图书馆</t>
  </si>
  <si>
    <t>Golang记录器对不同配置的作家</t>
  </si>
  <si>
    <t>Golang TryLock支持读写锁</t>
  </si>
  <si>
    <t>Golang工具的集合</t>
  </si>
  <si>
    <t>文件操作去图书馆追逐GNU api</t>
  </si>
  <si>
    <t>数据存储连接为喷管和钟</t>
  </si>
  <si>
    <t>golang持久不变的treap排序集</t>
  </si>
  <si>
    <t>可空类型,可以去marshalledunmarshalled tofrom JSON</t>
  </si>
  <si>
    <t>从structsinterfaces——生成打印稿接口用于JSON RPC</t>
  </si>
  <si>
    <t>一个项目在帮助防止输入错误TySug错误建议建议备选单词对键盘布局</t>
  </si>
  <si>
    <t>包提供了一个通用的接口到编码器和解码器</t>
  </si>
  <si>
    <t>舞者去Chronos x REST API客户机</t>
  </si>
  <si>
    <t>包assocentity返回给定实体词之间的平均距离</t>
  </si>
  <si>
    <t>空类型安全的原始类型从复杂的结构转换和获取价值</t>
  </si>
  <si>
    <t>构建环境意识到工具箱工厂不可知论者分层配置解析器支持YAML TOML JSON和环境var</t>
  </si>
  <si>
    <t>包创建翻译</t>
  </si>
  <si>
    <t>去项目示例布局</t>
  </si>
  <si>
    <t>原始类型之间的转换</t>
  </si>
  <si>
    <t>旧版本的eaopt最终将被删除</t>
  </si>
  <si>
    <t>工具类来处理片</t>
  </si>
  <si>
    <t>排序片为Golang</t>
  </si>
  <si>
    <t>的想法去重试包</t>
  </si>
  <si>
    <t>跑龙套的去背景</t>
  </si>
  <si>
    <t>一个高度优化的双头队列</t>
  </si>
  <si>
    <t>cookiestxt实现饼干txt格式的解析器</t>
  </si>
  <si>
    <t>一个库,实现了发件箱模式</t>
  </si>
  <si>
    <t>这是官方Playlyfe Golang Sdk</t>
  </si>
  <si>
    <t>验证或删除空白和空白字符串</t>
  </si>
  <si>
    <t>Twitter雪花中实现</t>
  </si>
  <si>
    <t>地图已到期的键-值对</t>
  </si>
  <si>
    <t>轻量级包包含一些orm类特性和助手sqlite数据库</t>
  </si>
  <si>
    <t>为Golang RabbitMQ重新连接</t>
  </si>
  <si>
    <t>一个稳定安全的隧道基于KCP海里多路复用</t>
    <phoneticPr fontId="1" type="noConversion"/>
  </si>
  <si>
    <t>GoReplay is an open-source tool for capturing and replaying live HTTP traffic into a test environment in order to continuously test your system with real data. It can be used to increase confidence in code deployments, configuration changes and infrastructure changes.</t>
    <phoneticPr fontId="1" type="noConversion"/>
  </si>
  <si>
    <t>管理本地应用程序配置文件使用模板和数据从etcd或领事</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</si>
</sst>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quot;-&quot;mm&quot;-&quot;dd&quot; &quot;hh:mm:ss"/>
  </numFmts>
  <fonts count="2" x14ac:knownFonts="1">
    <font>
      <sz val="11"/>
      <color indexed="8"/>
      <name val="宋体"/>
    </font>
    <font>
      <sz val="9"/>
      <name val="宋体"/>
      <family val="3"/>
      <charset val="134"/>
    </font>
  </fonts>
  <fills count="4">
    <fill>
      <patternFill patternType="none"/>
    </fill>
    <fill>
      <patternFill patternType="gray125"/>
    </fill>
    <fill>
      <patternFill patternType="solid">
        <fgColor indexed="9"/>
        <bgColor auto="1"/>
      </patternFill>
    </fill>
    <fill>
      <patternFill patternType="solid">
        <fgColor indexed="12"/>
        <bgColor auto="1"/>
      </patternFill>
    </fill>
  </fills>
  <borders count="9">
    <border>
      <left/>
      <right/>
      <top/>
      <bottom/>
      <diagonal/>
    </border>
    <border>
      <left style="thin">
        <color indexed="8"/>
      </left>
      <right style="thin">
        <color indexed="8"/>
      </right>
      <top style="thin">
        <color indexed="8"/>
      </top>
      <bottom style="thin">
        <color indexed="8"/>
      </bottom>
      <diagonal/>
    </border>
    <border>
      <left style="thin">
        <color indexed="10"/>
      </left>
      <right style="thin">
        <color indexed="10"/>
      </right>
      <top style="thin">
        <color indexed="8"/>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right/>
      <top/>
      <bottom/>
      <diagonal/>
    </border>
    <border>
      <left/>
      <right style="thin">
        <color indexed="10"/>
      </right>
      <top style="thin">
        <color indexed="10"/>
      </top>
      <bottom style="thin">
        <color indexed="10"/>
      </bottom>
      <diagonal/>
    </border>
    <border>
      <left style="thin">
        <color indexed="10"/>
      </left>
      <right style="thin">
        <color indexed="10"/>
      </right>
      <top/>
      <bottom style="thin">
        <color indexed="10"/>
      </bottom>
      <diagonal/>
    </border>
  </borders>
  <cellStyleXfs count="1">
    <xf numFmtId="0" fontId="0" fillId="0" borderId="0" applyNumberFormat="0" applyFill="0" applyBorder="0" applyProtection="0"/>
  </cellStyleXfs>
  <cellXfs count="21">
    <xf numFmtId="0" fontId="0" fillId="0" borderId="0" xfId="0" applyFont="1" applyAlignment="1"/>
    <xf numFmtId="0" fontId="0" fillId="0" borderId="0" xfId="0" applyNumberFormat="1" applyFont="1" applyAlignment="1"/>
    <xf numFmtId="49" fontId="0" fillId="2" borderId="1" xfId="0" applyNumberFormat="1" applyFont="1" applyFill="1" applyBorder="1" applyAlignment="1">
      <alignment horizontal="center" vertical="top"/>
    </xf>
    <xf numFmtId="0" fontId="0" fillId="0" borderId="2" xfId="0" applyNumberFormat="1" applyFont="1" applyBorder="1" applyAlignment="1"/>
    <xf numFmtId="49" fontId="0" fillId="2" borderId="2" xfId="0" applyNumberFormat="1" applyFont="1" applyFill="1" applyBorder="1" applyAlignment="1"/>
    <xf numFmtId="49" fontId="0" fillId="0" borderId="2" xfId="0" applyNumberFormat="1" applyFont="1" applyBorder="1" applyAlignment="1"/>
    <xf numFmtId="176" fontId="0" fillId="0" borderId="2" xfId="0" applyNumberFormat="1" applyFont="1" applyBorder="1" applyAlignment="1"/>
    <xf numFmtId="0" fontId="0" fillId="0" borderId="3" xfId="0" applyNumberFormat="1" applyFont="1" applyBorder="1" applyAlignment="1"/>
    <xf numFmtId="49" fontId="0" fillId="2" borderId="3" xfId="0" applyNumberFormat="1" applyFont="1" applyFill="1" applyBorder="1" applyAlignment="1"/>
    <xf numFmtId="49" fontId="0" fillId="0" borderId="3" xfId="0" applyNumberFormat="1" applyFont="1" applyBorder="1" applyAlignment="1"/>
    <xf numFmtId="176" fontId="0" fillId="0" borderId="3" xfId="0" applyNumberFormat="1" applyFont="1" applyBorder="1" applyAlignment="1"/>
    <xf numFmtId="49" fontId="0" fillId="0" borderId="4" xfId="0" applyNumberFormat="1" applyFont="1" applyBorder="1" applyAlignment="1"/>
    <xf numFmtId="49" fontId="0" fillId="0" borderId="5" xfId="0" applyNumberFormat="1" applyFont="1" applyBorder="1" applyAlignment="1"/>
    <xf numFmtId="49" fontId="0" fillId="3" borderId="6" xfId="0" applyNumberFormat="1" applyFont="1" applyFill="1" applyBorder="1" applyAlignment="1"/>
    <xf numFmtId="0" fontId="0" fillId="0" borderId="7" xfId="0" applyNumberFormat="1" applyFont="1" applyBorder="1" applyAlignment="1"/>
    <xf numFmtId="49" fontId="0" fillId="0" borderId="8" xfId="0" applyNumberFormat="1" applyFont="1" applyBorder="1" applyAlignment="1"/>
    <xf numFmtId="0" fontId="0" fillId="0" borderId="3" xfId="0" applyFont="1" applyBorder="1" applyAlignment="1"/>
    <xf numFmtId="49" fontId="0" fillId="0" borderId="6" xfId="0" applyNumberFormat="1" applyFont="1" applyBorder="1" applyAlignment="1"/>
    <xf numFmtId="0" fontId="0" fillId="2" borderId="3" xfId="0" applyNumberFormat="1" applyFont="1" applyFill="1" applyBorder="1" applyAlignment="1">
      <alignment horizontal="center"/>
    </xf>
    <xf numFmtId="0" fontId="0" fillId="2" borderId="3" xfId="0" applyFont="1" applyFill="1" applyBorder="1" applyAlignment="1">
      <alignment horizontal="center"/>
    </xf>
    <xf numFmtId="0" fontId="0" fillId="0" borderId="0" xfId="0" applyNumberFormat="1" applyFont="1" applyAlignment="1">
      <alignment horizontal="center"/>
    </xf>
  </cellXfs>
  <cellStyles count="1">
    <cellStyle name="常规" xfId="0" builtinId="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0000FF"/>
      <rgbColor rgb="FFFFFF00"/>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403" Type="http://schemas.openxmlformats.org/officeDocument/2006/relationships/hyperlink" Target="https://github.com/sunwxg/golibwireshark" TargetMode="External"/><Relationship Id="rId1404" Type="http://schemas.openxmlformats.org/officeDocument/2006/relationships/hyperlink" Target="https://github.com/jimrobinson/kvbench" TargetMode="External"/><Relationship Id="rId1405" Type="http://schemas.openxmlformats.org/officeDocument/2006/relationships/hyperlink" Target="https://github.com/verygoodsoftwarenotvirus/blanket" TargetMode="External"/><Relationship Id="rId1406" Type="http://schemas.openxmlformats.org/officeDocument/2006/relationships/hyperlink" Target="https://github.com/ik5/gostrutils" TargetMode="External"/><Relationship Id="rId1407" Type="http://schemas.openxmlformats.org/officeDocument/2006/relationships/hyperlink" Target="https://github.com/nullne/evaluator" TargetMode="External"/><Relationship Id="rId1408" Type="http://schemas.openxmlformats.org/officeDocument/2006/relationships/hyperlink" Target="https://github.com/codeship/codeship-go" TargetMode="External"/><Relationship Id="rId1409" Type="http://schemas.openxmlformats.org/officeDocument/2006/relationships/hyperlink" Target="https://github.com/pantrif/url-shortener" TargetMode="External"/><Relationship Id="rId30" Type="http://schemas.openxmlformats.org/officeDocument/2006/relationships/hyperlink" Target="https://github.com/tsenart/vegeta" TargetMode="External"/><Relationship Id="rId31" Type="http://schemas.openxmlformats.org/officeDocument/2006/relationships/hyperlink" Target="https://github.com/go-delve/delve" TargetMode="External"/><Relationship Id="rId32" Type="http://schemas.openxmlformats.org/officeDocument/2006/relationships/hyperlink" Target="https://github.com/revel/revel" TargetMode="External"/><Relationship Id="rId33" Type="http://schemas.openxmlformats.org/officeDocument/2006/relationships/hyperlink" Target="https://github.com/buger/goreplay" TargetMode="External"/><Relationship Id="rId34" Type="http://schemas.openxmlformats.org/officeDocument/2006/relationships/hyperlink" Target="https://github.com/sirupsen/logrus" TargetMode="External"/><Relationship Id="rId35" Type="http://schemas.openxmlformats.org/officeDocument/2006/relationships/hyperlink" Target="https://github.com/urfave/cli" TargetMode="External"/><Relationship Id="rId36" Type="http://schemas.openxmlformats.org/officeDocument/2006/relationships/hyperlink" Target="https://github.com/fatih/vim-go" TargetMode="External"/><Relationship Id="rId37" Type="http://schemas.openxmlformats.org/officeDocument/2006/relationships/hyperlink" Target="https://github.com/xtaci/kcptun" TargetMode="External"/><Relationship Id="rId38" Type="http://schemas.openxmlformats.org/officeDocument/2006/relationships/hyperlink" Target="https://github.com/boltdb/bolt" TargetMode="External"/><Relationship Id="rId39" Type="http://schemas.openxmlformats.org/officeDocument/2006/relationships/hyperlink" Target="https://github.com/dgraph-io/dgraph" TargetMode="External"/><Relationship Id="rId400" Type="http://schemas.openxmlformats.org/officeDocument/2006/relationships/hyperlink" Target="https://github.com/cheekybits/genny" TargetMode="External"/><Relationship Id="rId401" Type="http://schemas.openxmlformats.org/officeDocument/2006/relationships/hyperlink" Target="https://github.com/muesli/cache2go" TargetMode="External"/><Relationship Id="rId402" Type="http://schemas.openxmlformats.org/officeDocument/2006/relationships/hyperlink" Target="https://github.com/tucnak/telebot" TargetMode="External"/><Relationship Id="rId403" Type="http://schemas.openxmlformats.org/officeDocument/2006/relationships/hyperlink" Target="https://github.com/google/go-cmp" TargetMode="External"/><Relationship Id="rId404" Type="http://schemas.openxmlformats.org/officeDocument/2006/relationships/hyperlink" Target="https://github.com/inconshreveable/log15" TargetMode="External"/><Relationship Id="rId405" Type="http://schemas.openxmlformats.org/officeDocument/2006/relationships/hyperlink" Target="https://github.com/rakyll/go-hardware" TargetMode="External"/><Relationship Id="rId406" Type="http://schemas.openxmlformats.org/officeDocument/2006/relationships/hyperlink" Target="https://github.com/tcnksm/gcli" TargetMode="External"/><Relationship Id="rId407" Type="http://schemas.openxmlformats.org/officeDocument/2006/relationships/hyperlink" Target="https://github.com/mattn/anko" TargetMode="External"/><Relationship Id="rId408" Type="http://schemas.openxmlformats.org/officeDocument/2006/relationships/hyperlink" Target="https://github.com/mikespook/gorbac" TargetMode="External"/><Relationship Id="rId409" Type="http://schemas.openxmlformats.org/officeDocument/2006/relationships/hyperlink" Target="https://github.com/bwmarrin/discordgo" TargetMode="External"/><Relationship Id="rId1280" Type="http://schemas.openxmlformats.org/officeDocument/2006/relationships/hyperlink" Target="https://github.com/rdrdr/hamcrest" TargetMode="External"/><Relationship Id="rId1281" Type="http://schemas.openxmlformats.org/officeDocument/2006/relationships/hyperlink" Target="https://github.com/rickb777/date" TargetMode="External"/><Relationship Id="rId1282" Type="http://schemas.openxmlformats.org/officeDocument/2006/relationships/hyperlink" Target="https://github.com/oaStuff/clusteredBigCache" TargetMode="External"/><Relationship Id="rId1283" Type="http://schemas.openxmlformats.org/officeDocument/2006/relationships/hyperlink" Target="https://github.com/ian-kent/purl" TargetMode="External"/><Relationship Id="rId1284" Type="http://schemas.openxmlformats.org/officeDocument/2006/relationships/hyperlink" Target="https://github.com/ddo/rq" TargetMode="External"/><Relationship Id="rId1285" Type="http://schemas.openxmlformats.org/officeDocument/2006/relationships/hyperlink" Target="https://github.com/goanywhere/rex" TargetMode="External"/><Relationship Id="rId1286" Type="http://schemas.openxmlformats.org/officeDocument/2006/relationships/hyperlink" Target="https://github.com/rafaeljesus/retry-go" TargetMode="External"/><Relationship Id="rId1287" Type="http://schemas.openxmlformats.org/officeDocument/2006/relationships/hyperlink" Target="https://github.com/tenntenn/gpath" TargetMode="External"/><Relationship Id="rId1288" Type="http://schemas.openxmlformats.org/officeDocument/2006/relationships/hyperlink" Target="https://github.com/hexdigest/gounit" TargetMode="External"/><Relationship Id="rId1289" Type="http://schemas.openxmlformats.org/officeDocument/2006/relationships/hyperlink" Target="https://github.com/hyperboloide/pdfgen" TargetMode="External"/><Relationship Id="rId280" Type="http://schemas.openxmlformats.org/officeDocument/2006/relationships/hyperlink" Target="https://github.com/openshift/osin" TargetMode="External"/><Relationship Id="rId281" Type="http://schemas.openxmlformats.org/officeDocument/2006/relationships/hyperlink" Target="https://github.com/globalsign/mgo" TargetMode="External"/><Relationship Id="rId282" Type="http://schemas.openxmlformats.org/officeDocument/2006/relationships/hyperlink" Target="https://github.com/panjf2000/ants" TargetMode="External"/><Relationship Id="rId283" Type="http://schemas.openxmlformats.org/officeDocument/2006/relationships/hyperlink" Target="https://github.com/egonelbre/gophers" TargetMode="External"/><Relationship Id="rId284" Type="http://schemas.openxmlformats.org/officeDocument/2006/relationships/hyperlink" Target="https://github.com/joefitzgerald/go-plus" TargetMode="External"/><Relationship Id="rId285" Type="http://schemas.openxmlformats.org/officeDocument/2006/relationships/hyperlink" Target="https://github.com/go-telegram-bot-api/telegram-bot-api" TargetMode="External"/><Relationship Id="rId286" Type="http://schemas.openxmlformats.org/officeDocument/2006/relationships/hyperlink" Target="https://github.com/devopsfaith/krakend" TargetMode="External"/><Relationship Id="rId287" Type="http://schemas.openxmlformats.org/officeDocument/2006/relationships/hyperlink" Target="https://github.com/DATA-DOG/go-sqlmock" TargetMode="External"/><Relationship Id="rId288" Type="http://schemas.openxmlformats.org/officeDocument/2006/relationships/hyperlink" Target="https://github.com/DATA-DOG/go-sqlmock" TargetMode="External"/><Relationship Id="rId289" Type="http://schemas.openxmlformats.org/officeDocument/2006/relationships/hyperlink" Target="https://github.com/rethinkdb/rethinkdb-go" TargetMode="External"/><Relationship Id="rId730" Type="http://schemas.openxmlformats.org/officeDocument/2006/relationships/hyperlink" Target="https://github.com/hashicorp/logutils" TargetMode="External"/><Relationship Id="rId731" Type="http://schemas.openxmlformats.org/officeDocument/2006/relationships/hyperlink" Target="https://github.com/verdverm/frisby" TargetMode="External"/><Relationship Id="rId732" Type="http://schemas.openxmlformats.org/officeDocument/2006/relationships/hyperlink" Target="https://github.com/asticode/go-astits" TargetMode="External"/><Relationship Id="rId733" Type="http://schemas.openxmlformats.org/officeDocument/2006/relationships/hyperlink" Target="https://github.com/appleboy/gofight" TargetMode="External"/><Relationship Id="rId734" Type="http://schemas.openxmlformats.org/officeDocument/2006/relationships/hyperlink" Target="https://github.com/tucnak/store" TargetMode="External"/><Relationship Id="rId735" Type="http://schemas.openxmlformats.org/officeDocument/2006/relationships/hyperlink" Target="https://github.com/dgryski/go-jump" TargetMode="External"/><Relationship Id="rId736" Type="http://schemas.openxmlformats.org/officeDocument/2006/relationships/hyperlink" Target="https://github.com/muesli/regommend" TargetMode="External"/><Relationship Id="rId737" Type="http://schemas.openxmlformats.org/officeDocument/2006/relationships/hyperlink" Target="https://github.com/jaredfolkins/badactor" TargetMode="External"/><Relationship Id="rId738" Type="http://schemas.openxmlformats.org/officeDocument/2006/relationships/hyperlink" Target="https://github.com/cheynewallace/tabby" TargetMode="External"/><Relationship Id="rId739" Type="http://schemas.openxmlformats.org/officeDocument/2006/relationships/hyperlink" Target="https://github.com/shurcooL/gostatus" TargetMode="External"/><Relationship Id="rId1410" Type="http://schemas.openxmlformats.org/officeDocument/2006/relationships/hyperlink" Target="https://github.com/osamingo/gosh" TargetMode="External"/><Relationship Id="rId1411" Type="http://schemas.openxmlformats.org/officeDocument/2006/relationships/hyperlink" Target="https://github.com/maguro/pbf" TargetMode="External"/><Relationship Id="rId1412" Type="http://schemas.openxmlformats.org/officeDocument/2006/relationships/hyperlink" Target="https://github.com/gentee/gentee" TargetMode="External"/><Relationship Id="rId1413" Type="http://schemas.openxmlformats.org/officeDocument/2006/relationships/hyperlink" Target="https://github.com/zoumo/goset" TargetMode="External"/><Relationship Id="rId1414" Type="http://schemas.openxmlformats.org/officeDocument/2006/relationships/hyperlink" Target="https://github.com/JoshuaDoes/gofuckyourself" TargetMode="External"/><Relationship Id="rId1415" Type="http://schemas.openxmlformats.org/officeDocument/2006/relationships/hyperlink" Target="https://github.com/jbrodriguez/go-tmdb" TargetMode="External"/><Relationship Id="rId1416" Type="http://schemas.openxmlformats.org/officeDocument/2006/relationships/hyperlink" Target="https://github.com/pyros2097/go-embed" TargetMode="External"/><Relationship Id="rId1417" Type="http://schemas.openxmlformats.org/officeDocument/2006/relationships/hyperlink" Target="https://github.com/artonge/go-gtfs" TargetMode="External"/><Relationship Id="rId1418" Type="http://schemas.openxmlformats.org/officeDocument/2006/relationships/hyperlink" Target="https://github.com/xta/okrun" TargetMode="External"/><Relationship Id="rId1419" Type="http://schemas.openxmlformats.org/officeDocument/2006/relationships/hyperlink" Target="https://github.com/hishamkaram/gismanager" TargetMode="External"/><Relationship Id="rId40" Type="http://schemas.openxmlformats.org/officeDocument/2006/relationships/hyperlink" Target="https://github.com/julienschmidt/httprouter" TargetMode="External"/><Relationship Id="rId41" Type="http://schemas.openxmlformats.org/officeDocument/2006/relationships/hyperlink" Target="https://github.com/hashicorp/packer" TargetMode="External"/><Relationship Id="rId42" Type="http://schemas.openxmlformats.org/officeDocument/2006/relationships/hyperlink" Target="https://github.com/gorilla/mux" TargetMode="External"/><Relationship Id="rId43" Type="http://schemas.openxmlformats.org/officeDocument/2006/relationships/hyperlink" Target="https://github.com/rkt/rkt" TargetMode="External"/><Relationship Id="rId44" Type="http://schemas.openxmlformats.org/officeDocument/2006/relationships/hyperlink" Target="https://github.com/valyala/fasthttp" TargetMode="External"/><Relationship Id="rId45" Type="http://schemas.openxmlformats.org/officeDocument/2006/relationships/hyperlink" Target="https://github.com/gizak/termui" TargetMode="External"/><Relationship Id="rId46" Type="http://schemas.openxmlformats.org/officeDocument/2006/relationships/hyperlink" Target="https://github.com/bcicen/ctop" TargetMode="External"/><Relationship Id="rId47" Type="http://schemas.openxmlformats.org/officeDocument/2006/relationships/hyperlink" Target="https://github.com/spf13/viper" TargetMode="External"/><Relationship Id="rId48" Type="http://schemas.openxmlformats.org/officeDocument/2006/relationships/hyperlink" Target="https://github.com/gopherjs/gopherjs" TargetMode="External"/><Relationship Id="rId49" Type="http://schemas.openxmlformats.org/officeDocument/2006/relationships/hyperlink" Target="https://github.com/grpc/grpc-go" TargetMode="External"/><Relationship Id="rId410" Type="http://schemas.openxmlformats.org/officeDocument/2006/relationships/hyperlink" Target="https://github.com/araddon/dateparse" TargetMode="External"/><Relationship Id="rId411" Type="http://schemas.openxmlformats.org/officeDocument/2006/relationships/hyperlink" Target="https://github.com/sbinet/go-python" TargetMode="External"/><Relationship Id="rId412" Type="http://schemas.openxmlformats.org/officeDocument/2006/relationships/hyperlink" Target="https://github.com/hhrutter/pdfcpu" TargetMode="External"/><Relationship Id="rId413" Type="http://schemas.openxmlformats.org/officeDocument/2006/relationships/hyperlink" Target="https://github.com/golang/geo" TargetMode="External"/><Relationship Id="rId414" Type="http://schemas.openxmlformats.org/officeDocument/2006/relationships/hyperlink" Target="https://github.com/thoas/go-funk" TargetMode="External"/><Relationship Id="rId415" Type="http://schemas.openxmlformats.org/officeDocument/2006/relationships/hyperlink" Target="https://github.com/dghubble/sling" TargetMode="External"/><Relationship Id="rId416" Type="http://schemas.openxmlformats.org/officeDocument/2006/relationships/hyperlink" Target="https://github.com/eknkc/amber" TargetMode="External"/><Relationship Id="rId417" Type="http://schemas.openxmlformats.org/officeDocument/2006/relationships/hyperlink" Target="https://github.com/GoClipse/goclipse" TargetMode="External"/><Relationship Id="rId418" Type="http://schemas.openxmlformats.org/officeDocument/2006/relationships/hyperlink" Target="https://github.com/alecthomas/go_serialization_benchmarks" TargetMode="External"/><Relationship Id="rId419" Type="http://schemas.openxmlformats.org/officeDocument/2006/relationships/hyperlink" Target="https://github.com/xujiajun/nutsdb" TargetMode="External"/><Relationship Id="rId1290" Type="http://schemas.openxmlformats.org/officeDocument/2006/relationships/hyperlink" Target="https://github.com/sebest/logrusly" TargetMode="External"/><Relationship Id="rId1291" Type="http://schemas.openxmlformats.org/officeDocument/2006/relationships/hyperlink" Target="https://github.com/alexeyco/binder" TargetMode="External"/><Relationship Id="rId1292" Type="http://schemas.openxmlformats.org/officeDocument/2006/relationships/hyperlink" Target="https://github.com/emvi/gondolier" TargetMode="External"/><Relationship Id="rId1293" Type="http://schemas.openxmlformats.org/officeDocument/2006/relationships/hyperlink" Target="https://github.com/nikogura/gomason" TargetMode="External"/><Relationship Id="rId1294" Type="http://schemas.openxmlformats.org/officeDocument/2006/relationships/hyperlink" Target="https://github.com/jyotiska/go-webcolors" TargetMode="External"/><Relationship Id="rId1295" Type="http://schemas.openxmlformats.org/officeDocument/2006/relationships/hyperlink" Target="https://github.com/goodsign/snowball" TargetMode="External"/><Relationship Id="rId1296" Type="http://schemas.openxmlformats.org/officeDocument/2006/relationships/hyperlink" Target="https://github.com/zegl/goriak" TargetMode="External"/><Relationship Id="rId1297" Type="http://schemas.openxmlformats.org/officeDocument/2006/relationships/hyperlink" Target="https://github.com/zhulik/go_mediainfo" TargetMode="External"/><Relationship Id="rId1298" Type="http://schemas.openxmlformats.org/officeDocument/2006/relationships/hyperlink" Target="https://github.com/aisk/vox" TargetMode="External"/><Relationship Id="rId1299" Type="http://schemas.openxmlformats.org/officeDocument/2006/relationships/hyperlink" Target="https://github.com/korandiz/v4l" TargetMode="External"/><Relationship Id="rId290" Type="http://schemas.openxmlformats.org/officeDocument/2006/relationships/hyperlink" Target="https://github.com/tj/mmake" TargetMode="External"/><Relationship Id="rId291" Type="http://schemas.openxmlformats.org/officeDocument/2006/relationships/hyperlink" Target="https://github.com/flosch/pongo2" TargetMode="External"/><Relationship Id="rId292" Type="http://schemas.openxmlformats.org/officeDocument/2006/relationships/hyperlink" Target="https://github.com/shopspring/decimal" TargetMode="External"/><Relationship Id="rId293" Type="http://schemas.openxmlformats.org/officeDocument/2006/relationships/hyperlink" Target="https://github.com/jessevdk/go-flags" TargetMode="External"/><Relationship Id="rId294" Type="http://schemas.openxmlformats.org/officeDocument/2006/relationships/hyperlink" Target="https://github.com/hpcloud/tail" TargetMode="External"/><Relationship Id="rId295" Type="http://schemas.openxmlformats.org/officeDocument/2006/relationships/hyperlink" Target="https://github.com/go-ini/ini" TargetMode="External"/><Relationship Id="rId296" Type="http://schemas.openxmlformats.org/officeDocument/2006/relationships/hyperlink" Target="https://github.com/ok-borg/borg" TargetMode="External"/><Relationship Id="rId297" Type="http://schemas.openxmlformats.org/officeDocument/2006/relationships/hyperlink" Target="https://github.com/visualfc/goqt" TargetMode="External"/><Relationship Id="rId298" Type="http://schemas.openxmlformats.org/officeDocument/2006/relationships/hyperlink" Target="https://github.com/olahol/melody" TargetMode="External"/><Relationship Id="rId299" Type="http://schemas.openxmlformats.org/officeDocument/2006/relationships/hyperlink" Target="https://github.com/nsqio/go-nsq" TargetMode="External"/><Relationship Id="rId740" Type="http://schemas.openxmlformats.org/officeDocument/2006/relationships/hyperlink" Target="https://github.com/mdlayher/waveform" TargetMode="External"/><Relationship Id="rId741" Type="http://schemas.openxmlformats.org/officeDocument/2006/relationships/hyperlink" Target="https://github.com/albrow/zoom" TargetMode="External"/><Relationship Id="rId742" Type="http://schemas.openxmlformats.org/officeDocument/2006/relationships/hyperlink" Target="https://github.com/zimmski/go-mutesting" TargetMode="External"/><Relationship Id="rId743" Type="http://schemas.openxmlformats.org/officeDocument/2006/relationships/hyperlink" Target="https://github.com/dinever/golf" TargetMode="External"/><Relationship Id="rId744" Type="http://schemas.openxmlformats.org/officeDocument/2006/relationships/hyperlink" Target="https://github.com/hexdigest/gowrap" TargetMode="External"/><Relationship Id="rId745" Type="http://schemas.openxmlformats.org/officeDocument/2006/relationships/hyperlink" Target="https://github.com/heetch/confita" TargetMode="External"/><Relationship Id="rId746" Type="http://schemas.openxmlformats.org/officeDocument/2006/relationships/hyperlink" Target="https://github.com/apsdehal/go-logger" TargetMode="External"/><Relationship Id="rId747" Type="http://schemas.openxmlformats.org/officeDocument/2006/relationships/hyperlink" Target="https://github.com/goiot/devices" TargetMode="External"/><Relationship Id="rId748" Type="http://schemas.openxmlformats.org/officeDocument/2006/relationships/hyperlink" Target="https://github.com/StabbyCutyou/buffstreams" TargetMode="External"/><Relationship Id="rId749" Type="http://schemas.openxmlformats.org/officeDocument/2006/relationships/hyperlink" Target="https://github.com/leonelquinteros/gotext" TargetMode="External"/><Relationship Id="rId1420" Type="http://schemas.openxmlformats.org/officeDocument/2006/relationships/hyperlink" Target="https://github.com/C2FO/vfs" TargetMode="External"/><Relationship Id="rId1421" Type="http://schemas.openxmlformats.org/officeDocument/2006/relationships/hyperlink" Target="https://github.com/rafaeljesus/tempdb" TargetMode="External"/><Relationship Id="rId1422" Type="http://schemas.openxmlformats.org/officeDocument/2006/relationships/hyperlink" Target="https://github.com/chonthu/go-google-analytics" TargetMode="External"/><Relationship Id="rId1423" Type="http://schemas.openxmlformats.org/officeDocument/2006/relationships/hyperlink" Target="https://github.com/beyang/hgo" TargetMode="External"/><Relationship Id="rId1424" Type="http://schemas.openxmlformats.org/officeDocument/2006/relationships/hyperlink" Target="https://github.com/koffeinsource/go-imgur" TargetMode="External"/><Relationship Id="rId1425" Type="http://schemas.openxmlformats.org/officeDocument/2006/relationships/hyperlink" Target="https://github.com/go-playground/assert" TargetMode="External"/><Relationship Id="rId1426" Type="http://schemas.openxmlformats.org/officeDocument/2006/relationships/hyperlink" Target="https://github.com/GlenKelley/go-collada" TargetMode="External"/><Relationship Id="rId1427" Type="http://schemas.openxmlformats.org/officeDocument/2006/relationships/hyperlink" Target="https://github.com/diankong/GoDocTooltip" TargetMode="External"/><Relationship Id="rId1428" Type="http://schemas.openxmlformats.org/officeDocument/2006/relationships/hyperlink" Target="https://github.com/PumpkinSeed/structs" TargetMode="External"/><Relationship Id="rId1429" Type="http://schemas.openxmlformats.org/officeDocument/2006/relationships/hyperlink" Target="https://github.com/abo/rerate" TargetMode="External"/><Relationship Id="rId50" Type="http://schemas.openxmlformats.org/officeDocument/2006/relationships/hyperlink" Target="https://github.com/asciimoo/wuzz" TargetMode="External"/><Relationship Id="rId51" Type="http://schemas.openxmlformats.org/officeDocument/2006/relationships/hyperlink" Target="https://github.com/vitessio/vitess" TargetMode="External"/><Relationship Id="rId52" Type="http://schemas.openxmlformats.org/officeDocument/2006/relationships/hyperlink" Target="https://github.com/jaegertracing/jaeger" TargetMode="External"/><Relationship Id="rId53" Type="http://schemas.openxmlformats.org/officeDocument/2006/relationships/hyperlink" Target="https://github.com/chrislusf/seaweedfs" TargetMode="External"/><Relationship Id="rId54" Type="http://schemas.openxmlformats.org/officeDocument/2006/relationships/hyperlink" Target="https://github.com/Masterminds/glide" TargetMode="External"/><Relationship Id="rId55" Type="http://schemas.openxmlformats.org/officeDocument/2006/relationships/hyperlink" Target="https://github.com/gocolly/colly" TargetMode="External"/><Relationship Id="rId56" Type="http://schemas.openxmlformats.org/officeDocument/2006/relationships/hyperlink" Target="https://github.com/go-sql-driver/mysql" TargetMode="External"/><Relationship Id="rId57" Type="http://schemas.openxmlformats.org/officeDocument/2006/relationships/hyperlink" Target="https://github.com/golang/groupcache" TargetMode="External"/><Relationship Id="rId58" Type="http://schemas.openxmlformats.org/officeDocument/2006/relationships/hyperlink" Target="https://github.com/stretchr/testify" TargetMode="External"/><Relationship Id="rId59" Type="http://schemas.openxmlformats.org/officeDocument/2006/relationships/hyperlink" Target="https://github.com/PuerkitoBio/goquery" TargetMode="External"/><Relationship Id="rId420" Type="http://schemas.openxmlformats.org/officeDocument/2006/relationships/hyperlink" Target="https://github.com/lunny/tango" TargetMode="External"/><Relationship Id="rId421" Type="http://schemas.openxmlformats.org/officeDocument/2006/relationships/hyperlink" Target="https://github.com/otiai10/gosseract" TargetMode="External"/><Relationship Id="rId422" Type="http://schemas.openxmlformats.org/officeDocument/2006/relationships/hyperlink" Target="https://github.com/go-gota/gota" TargetMode="External"/><Relationship Id="rId423" Type="http://schemas.openxmlformats.org/officeDocument/2006/relationships/hyperlink" Target="https://github.com/songgao/water" TargetMode="External"/><Relationship Id="rId424" Type="http://schemas.openxmlformats.org/officeDocument/2006/relationships/hyperlink" Target="https://github.com/eapache/go-resiliency" TargetMode="External"/><Relationship Id="rId425" Type="http://schemas.openxmlformats.org/officeDocument/2006/relationships/hyperlink" Target="https://github.com/paypal/gatt" TargetMode="External"/><Relationship Id="rId426" Type="http://schemas.openxmlformats.org/officeDocument/2006/relationships/hyperlink" Target="https://github.com/thedevsaddam/gojsonq" TargetMode="External"/><Relationship Id="rId427" Type="http://schemas.openxmlformats.org/officeDocument/2006/relationships/hyperlink" Target="https://github.com/petejkim/goop" TargetMode="External"/><Relationship Id="rId428" Type="http://schemas.openxmlformats.org/officeDocument/2006/relationships/hyperlink" Target="https://github.com/caarlos0/env" TargetMode="External"/><Relationship Id="rId429" Type="http://schemas.openxmlformats.org/officeDocument/2006/relationships/hyperlink" Target="https://github.com/gosuri/uilive" TargetMode="External"/><Relationship Id="rId1100" Type="http://schemas.openxmlformats.org/officeDocument/2006/relationships/hyperlink" Target="https://github.com/gookit/config" TargetMode="External"/><Relationship Id="rId1101" Type="http://schemas.openxmlformats.org/officeDocument/2006/relationships/hyperlink" Target="https://github.com/jinyeom/neat" TargetMode="External"/><Relationship Id="rId1102" Type="http://schemas.openxmlformats.org/officeDocument/2006/relationships/hyperlink" Target="https://github.com/linxGnu/mssqlx" TargetMode="External"/><Relationship Id="rId1103" Type="http://schemas.openxmlformats.org/officeDocument/2006/relationships/hyperlink" Target="https://github.com/go-on/wrap" TargetMode="External"/><Relationship Id="rId1104" Type="http://schemas.openxmlformats.org/officeDocument/2006/relationships/hyperlink" Target="https://github.com/dadleyy/marlow" TargetMode="External"/><Relationship Id="rId1105" Type="http://schemas.openxmlformats.org/officeDocument/2006/relationships/hyperlink" Target="https://github.com/aclindsa/ofxgo" TargetMode="External"/><Relationship Id="rId1106" Type="http://schemas.openxmlformats.org/officeDocument/2006/relationships/hyperlink" Target="https://github.com/claygod/microservice" TargetMode="External"/><Relationship Id="rId1107" Type="http://schemas.openxmlformats.org/officeDocument/2006/relationships/hyperlink" Target="https://github.com/sybrexsys/RapidMQ" TargetMode="External"/><Relationship Id="rId1108" Type="http://schemas.openxmlformats.org/officeDocument/2006/relationships/hyperlink" Target="https://github.com/miolini/jsonf" TargetMode="External"/><Relationship Id="rId1109" Type="http://schemas.openxmlformats.org/officeDocument/2006/relationships/hyperlink" Target="https://github.com/Comcast/gaad" TargetMode="External"/><Relationship Id="rId100" Type="http://schemas.openxmlformats.org/officeDocument/2006/relationships/hyperlink" Target="https://github.com/golang/protobuf" TargetMode="External"/><Relationship Id="rId101" Type="http://schemas.openxmlformats.org/officeDocument/2006/relationships/hyperlink" Target="https://github.com/google/go-github" TargetMode="External"/><Relationship Id="rId102" Type="http://schemas.openxmlformats.org/officeDocument/2006/relationships/hyperlink" Target="https://github.com/kardianos/govendor" TargetMode="External"/><Relationship Id="rId103" Type="http://schemas.openxmlformats.org/officeDocument/2006/relationships/hyperlink" Target="https://github.com/go-ego/riot" TargetMode="External"/><Relationship Id="rId104" Type="http://schemas.openxmlformats.org/officeDocument/2006/relationships/hyperlink" Target="https://github.com/pkg/errors" TargetMode="External"/><Relationship Id="rId105" Type="http://schemas.openxmlformats.org/officeDocument/2006/relationships/hyperlink" Target="https://github.com/rqlite/rqlite" TargetMode="External"/><Relationship Id="rId106" Type="http://schemas.openxmlformats.org/officeDocument/2006/relationships/hyperlink" Target="https://github.com/flike/kingshard" TargetMode="External"/><Relationship Id="rId107" Type="http://schemas.openxmlformats.org/officeDocument/2006/relationships/hyperlink" Target="https://github.com/tidwall/gjson" TargetMode="External"/><Relationship Id="rId108" Type="http://schemas.openxmlformats.org/officeDocument/2006/relationships/hyperlink" Target="https://github.com/moovweb/gvm" TargetMode="External"/><Relationship Id="rId109" Type="http://schemas.openxmlformats.org/officeDocument/2006/relationships/hyperlink" Target="https://github.com/go-vgo/robotgo" TargetMode="External"/><Relationship Id="rId750" Type="http://schemas.openxmlformats.org/officeDocument/2006/relationships/hyperlink" Target="https://github.com/hlandau/passlib" TargetMode="External"/><Relationship Id="rId751" Type="http://schemas.openxmlformats.org/officeDocument/2006/relationships/hyperlink" Target="https://github.com/hako/durafmt" TargetMode="External"/><Relationship Id="rId752" Type="http://schemas.openxmlformats.org/officeDocument/2006/relationships/hyperlink" Target="https://github.com/sirnewton01/godbg" TargetMode="External"/><Relationship Id="rId753" Type="http://schemas.openxmlformats.org/officeDocument/2006/relationships/hyperlink" Target="https://github.com/gortc/stun" TargetMode="External"/><Relationship Id="rId754" Type="http://schemas.openxmlformats.org/officeDocument/2006/relationships/hyperlink" Target="https://github.com/smartystreets/go-aws-auth" TargetMode="External"/><Relationship Id="rId755" Type="http://schemas.openxmlformats.org/officeDocument/2006/relationships/hyperlink" Target="https://github.com/ivanilves/lstags" TargetMode="External"/><Relationship Id="rId756" Type="http://schemas.openxmlformats.org/officeDocument/2006/relationships/hyperlink" Target="https://github.com/VividCortex/johnny-deps" TargetMode="External"/><Relationship Id="rId757" Type="http://schemas.openxmlformats.org/officeDocument/2006/relationships/hyperlink" Target="https://github.com/dimiro1/banner" TargetMode="External"/><Relationship Id="rId758" Type="http://schemas.openxmlformats.org/officeDocument/2006/relationships/hyperlink" Target="https://github.com/liudng/dogo" TargetMode="External"/><Relationship Id="rId759" Type="http://schemas.openxmlformats.org/officeDocument/2006/relationships/hyperlink" Target="https://github.com/apcera/termtables" TargetMode="External"/><Relationship Id="rId1430" Type="http://schemas.openxmlformats.org/officeDocument/2006/relationships/hyperlink" Target="https://github.com/farmergreg/textbelt" TargetMode="External"/><Relationship Id="rId1431" Type="http://schemas.openxmlformats.org/officeDocument/2006/relationships/hyperlink" Target="https://github.com/nathan-osman/go-sunrise" TargetMode="External"/><Relationship Id="rId1432" Type="http://schemas.openxmlformats.org/officeDocument/2006/relationships/hyperlink" Target="https://github.com/yitsushi/go-commander" TargetMode="External"/><Relationship Id="rId1433" Type="http://schemas.openxmlformats.org/officeDocument/2006/relationships/hyperlink" Target="https://github.com/lawrencewoodman/roveralls" TargetMode="External"/><Relationship Id="rId1434" Type="http://schemas.openxmlformats.org/officeDocument/2006/relationships/hyperlink" Target="https://github.com/viant/bgc" TargetMode="External"/><Relationship Id="rId1435" Type="http://schemas.openxmlformats.org/officeDocument/2006/relationships/hyperlink" Target="https://github.com/hyfather/pipeline" TargetMode="External"/><Relationship Id="rId1436" Type="http://schemas.openxmlformats.org/officeDocument/2006/relationships/hyperlink" Target="https://github.com/vectaport/flowgraph" TargetMode="External"/><Relationship Id="rId1437" Type="http://schemas.openxmlformats.org/officeDocument/2006/relationships/hyperlink" Target="https://github.com/cosiner/argv" TargetMode="External"/><Relationship Id="rId1438" Type="http://schemas.openxmlformats.org/officeDocument/2006/relationships/hyperlink" Target="https://github.com/kzahedi/goent" TargetMode="External"/><Relationship Id="rId1439" Type="http://schemas.openxmlformats.org/officeDocument/2006/relationships/hyperlink" Target="https://github.com/wargarblgarbl/libgosubs" TargetMode="External"/><Relationship Id="rId60" Type="http://schemas.openxmlformats.org/officeDocument/2006/relationships/hyperlink" Target="https://github.com/golang-standards/project-layout" TargetMode="External"/><Relationship Id="rId61" Type="http://schemas.openxmlformats.org/officeDocument/2006/relationships/hyperlink" Target="https://github.com/andlabs/ui" TargetMode="External"/><Relationship Id="rId62" Type="http://schemas.openxmlformats.org/officeDocument/2006/relationships/hyperlink" Target="https://github.com/restic/restic" TargetMode="External"/><Relationship Id="rId63" Type="http://schemas.openxmlformats.org/officeDocument/2006/relationships/hyperlink" Target="https://github.com/uber-go/zap" TargetMode="External"/><Relationship Id="rId64" Type="http://schemas.openxmlformats.org/officeDocument/2006/relationships/hyperlink" Target="https://github.com/sjwhitworth/golearn" TargetMode="External"/><Relationship Id="rId65" Type="http://schemas.openxmlformats.org/officeDocument/2006/relationships/hyperlink" Target="https://github.com/dariubs/GoBooks" TargetMode="External"/><Relationship Id="rId66" Type="http://schemas.openxmlformats.org/officeDocument/2006/relationships/hyperlink" Target="https://github.com/urfave/negroni" TargetMode="External"/><Relationship Id="rId67" Type="http://schemas.openxmlformats.org/officeDocument/2006/relationships/hyperlink" Target="https://github.com/jmoiron/sqlx" TargetMode="External"/><Relationship Id="rId68" Type="http://schemas.openxmlformats.org/officeDocument/2006/relationships/hyperlink" Target="https://github.com/tidwall/tile38" TargetMode="External"/><Relationship Id="rId69" Type="http://schemas.openxmlformats.org/officeDocument/2006/relationships/hyperlink" Target="https://github.com/kelseyhightower/confd" TargetMode="External"/><Relationship Id="rId430" Type="http://schemas.openxmlformats.org/officeDocument/2006/relationships/hyperlink" Target="https://github.com/go-reform/reform" TargetMode="External"/><Relationship Id="rId431" Type="http://schemas.openxmlformats.org/officeDocument/2006/relationships/hyperlink" Target="https://github.com/bluele/gcache" TargetMode="External"/><Relationship Id="rId432" Type="http://schemas.openxmlformats.org/officeDocument/2006/relationships/hyperlink" Target="https://github.com/tarent/loginsrv" TargetMode="External"/><Relationship Id="rId433" Type="http://schemas.openxmlformats.org/officeDocument/2006/relationships/hyperlink" Target="https://github.com/yosssi/ace" TargetMode="External"/><Relationship Id="rId434" Type="http://schemas.openxmlformats.org/officeDocument/2006/relationships/hyperlink" Target="https://github.com/FiloSottile/gvt" TargetMode="External"/><Relationship Id="rId435" Type="http://schemas.openxmlformats.org/officeDocument/2006/relationships/hyperlink" Target="https://github.com/yanyiwu/gojieba" TargetMode="External"/><Relationship Id="rId436" Type="http://schemas.openxmlformats.org/officeDocument/2006/relationships/hyperlink" Target="https://github.com/imdario/mergo" TargetMode="External"/><Relationship Id="rId437" Type="http://schemas.openxmlformats.org/officeDocument/2006/relationships/hyperlink" Target="https://github.com/pebbe/zmq4" TargetMode="External"/><Relationship Id="rId438" Type="http://schemas.openxmlformats.org/officeDocument/2006/relationships/hyperlink" Target="https://github.com/rubyist/circuitbreaker" TargetMode="External"/><Relationship Id="rId439" Type="http://schemas.openxmlformats.org/officeDocument/2006/relationships/hyperlink" Target="https://github.com/trivago/gollum" TargetMode="External"/><Relationship Id="rId1110" Type="http://schemas.openxmlformats.org/officeDocument/2006/relationships/hyperlink" Target="https://github.com/sherifabdlnaby/gpool" TargetMode="External"/><Relationship Id="rId1111" Type="http://schemas.openxmlformats.org/officeDocument/2006/relationships/hyperlink" Target="https://github.com/ssgreg/repeat" TargetMode="External"/><Relationship Id="rId1112" Type="http://schemas.openxmlformats.org/officeDocument/2006/relationships/hyperlink" Target="https://github.com/gookit/validate" TargetMode="External"/><Relationship Id="rId1113" Type="http://schemas.openxmlformats.org/officeDocument/2006/relationships/hyperlink" Target="https://github.com/appleboy/drone-scp" TargetMode="External"/><Relationship Id="rId1114" Type="http://schemas.openxmlformats.org/officeDocument/2006/relationships/hyperlink" Target="https://github.com/go-playground/statics" TargetMode="External"/><Relationship Id="rId1115" Type="http://schemas.openxmlformats.org/officeDocument/2006/relationships/hyperlink" Target="https://github.com/websysd/websysd" TargetMode="External"/><Relationship Id="rId1116" Type="http://schemas.openxmlformats.org/officeDocument/2006/relationships/hyperlink" Target="https://github.com/qmuntal/opc" TargetMode="External"/><Relationship Id="rId1117" Type="http://schemas.openxmlformats.org/officeDocument/2006/relationships/hyperlink" Target="https://github.com/zhulik/margelet" TargetMode="External"/><Relationship Id="rId1118" Type="http://schemas.openxmlformats.org/officeDocument/2006/relationships/hyperlink" Target="https://github.com/mna/gocostmodel" TargetMode="External"/><Relationship Id="rId1119" Type="http://schemas.openxmlformats.org/officeDocument/2006/relationships/hyperlink" Target="https://github.com/agonopol/go-stem" TargetMode="External"/><Relationship Id="rId110" Type="http://schemas.openxmlformats.org/officeDocument/2006/relationships/hyperlink" Target="https://github.com/zserge/webview" TargetMode="External"/><Relationship Id="rId111" Type="http://schemas.openxmlformats.org/officeDocument/2006/relationships/hyperlink" Target="https://github.com/casbin/casbin" TargetMode="External"/><Relationship Id="rId112" Type="http://schemas.openxmlformats.org/officeDocument/2006/relationships/hyperlink" Target="https://github.com/Shopify/sarama" TargetMode="External"/><Relationship Id="rId113" Type="http://schemas.openxmlformats.org/officeDocument/2006/relationships/hyperlink" Target="https://github.com/jroimartin/gocui" TargetMode="External"/><Relationship Id="rId114" Type="http://schemas.openxmlformats.org/officeDocument/2006/relationships/hyperlink" Target="https://github.com/fogleman/nes" TargetMode="External"/><Relationship Id="rId115" Type="http://schemas.openxmlformats.org/officeDocument/2006/relationships/hyperlink" Target="https://github.com/goreleaser/goreleaser" TargetMode="External"/><Relationship Id="rId116" Type="http://schemas.openxmlformats.org/officeDocument/2006/relationships/hyperlink" Target="https://github.com/a8m/go-lang-cheat-sheet" TargetMode="External"/><Relationship Id="rId117" Type="http://schemas.openxmlformats.org/officeDocument/2006/relationships/hyperlink" Target="https://github.com/src-d/go-git" TargetMode="External"/><Relationship Id="rId118" Type="http://schemas.openxmlformats.org/officeDocument/2006/relationships/hyperlink" Target="https://github.com/adnanh/webhook" TargetMode="External"/><Relationship Id="rId119" Type="http://schemas.openxmlformats.org/officeDocument/2006/relationships/hyperlink" Target="https://github.com/olivere/elastic" TargetMode="External"/><Relationship Id="rId760" Type="http://schemas.openxmlformats.org/officeDocument/2006/relationships/hyperlink" Target="https://github.com/yourbasic/graph" TargetMode="External"/><Relationship Id="rId761" Type="http://schemas.openxmlformats.org/officeDocument/2006/relationships/hyperlink" Target="https://github.com/stephens2424/muxchain" TargetMode="External"/><Relationship Id="rId762" Type="http://schemas.openxmlformats.org/officeDocument/2006/relationships/hyperlink" Target="https://github.com/o1egl/paseto" TargetMode="External"/><Relationship Id="rId763" Type="http://schemas.openxmlformats.org/officeDocument/2006/relationships/hyperlink" Target="https://github.com/patrikeh/go-deep" TargetMode="External"/><Relationship Id="rId764" Type="http://schemas.openxmlformats.org/officeDocument/2006/relationships/hyperlink" Target="https://github.com/olebedev/config" TargetMode="External"/><Relationship Id="rId765" Type="http://schemas.openxmlformats.org/officeDocument/2006/relationships/hyperlink" Target="https://github.com/zimmski/tavor" TargetMode="External"/><Relationship Id="rId766" Type="http://schemas.openxmlformats.org/officeDocument/2006/relationships/hyperlink" Target="https://github.com/jonboulle/clockwork" TargetMode="External"/><Relationship Id="rId767" Type="http://schemas.openxmlformats.org/officeDocument/2006/relationships/hyperlink" Target="https://github.com/otiai10/ocrserver" TargetMode="External"/><Relationship Id="rId768" Type="http://schemas.openxmlformats.org/officeDocument/2006/relationships/hyperlink" Target="https://github.com/masterzen/winrm" TargetMode="External"/><Relationship Id="rId769" Type="http://schemas.openxmlformats.org/officeDocument/2006/relationships/hyperlink" Target="https://github.com/pariz/gountries" TargetMode="External"/><Relationship Id="rId1440" Type="http://schemas.openxmlformats.org/officeDocument/2006/relationships/hyperlink" Target="https://github.com/fterrag/goxlsxwriter" TargetMode="External"/><Relationship Id="rId1441" Type="http://schemas.openxmlformats.org/officeDocument/2006/relationships/hyperlink" Target="https://github.com/ematvey/go-fn" TargetMode="External"/><Relationship Id="rId1442" Type="http://schemas.openxmlformats.org/officeDocument/2006/relationships/hyperlink" Target="https://github.com/maxatome/go-vitotrol" TargetMode="External"/><Relationship Id="rId1443" Type="http://schemas.openxmlformats.org/officeDocument/2006/relationships/hyperlink" Target="https://github.com/axelspringer/generator-go-lang" TargetMode="External"/><Relationship Id="rId1444" Type="http://schemas.openxmlformats.org/officeDocument/2006/relationships/hyperlink" Target="https://github.com/theia-ide/theia-go-extension" TargetMode="External"/><Relationship Id="rId1445" Type="http://schemas.openxmlformats.org/officeDocument/2006/relationships/hyperlink" Target="https://github.com/digitalcrab/fastlz" TargetMode="External"/><Relationship Id="rId1446" Type="http://schemas.openxmlformats.org/officeDocument/2006/relationships/hyperlink" Target="https://github.com/hugocarreira/go-decent-copy" TargetMode="External"/><Relationship Id="rId1447" Type="http://schemas.openxmlformats.org/officeDocument/2006/relationships/hyperlink" Target="https://github.com/viant/dsc" TargetMode="External"/><Relationship Id="rId1448" Type="http://schemas.openxmlformats.org/officeDocument/2006/relationships/hyperlink" Target="https://github.com/codemodus/kace" TargetMode="External"/><Relationship Id="rId1449" Type="http://schemas.openxmlformats.org/officeDocument/2006/relationships/hyperlink" Target="https://github.com/sergiotapia/smitego" TargetMode="External"/><Relationship Id="rId70" Type="http://schemas.openxmlformats.org/officeDocument/2006/relationships/hyperlink" Target="https://github.com/tylertreat/comcast" TargetMode="External"/><Relationship Id="rId71" Type="http://schemas.openxmlformats.org/officeDocument/2006/relationships/hyperlink" Target="https://github.com/micro/micro" TargetMode="External"/><Relationship Id="rId72" Type="http://schemas.openxmlformats.org/officeDocument/2006/relationships/hyperlink" Target="https://github.com/sosedoff/pgweb" TargetMode="External"/><Relationship Id="rId73" Type="http://schemas.openxmlformats.org/officeDocument/2006/relationships/hyperlink" Target="https://github.com/gomodule/redigo" TargetMode="External"/><Relationship Id="rId74" Type="http://schemas.openxmlformats.org/officeDocument/2006/relationships/hyperlink" Target="https://github.com/tools/godep" TargetMode="External"/><Relationship Id="rId75" Type="http://schemas.openxmlformats.org/officeDocument/2006/relationships/hyperlink" Target="https://github.com/dgraph-io/badger" TargetMode="External"/><Relationship Id="rId76" Type="http://schemas.openxmlformats.org/officeDocument/2006/relationships/hyperlink" Target="https://github.com/blevesearch/bleve" TargetMode="External"/><Relationship Id="rId77" Type="http://schemas.openxmlformats.org/officeDocument/2006/relationships/hyperlink" Target="https://github.com/emirpasic/gods" TargetMode="External"/><Relationship Id="rId78" Type="http://schemas.openxmlformats.org/officeDocument/2006/relationships/hyperlink" Target="https://github.com/go-redis/redis" TargetMode="External"/><Relationship Id="rId79" Type="http://schemas.openxmlformats.org/officeDocument/2006/relationships/hyperlink" Target="https://github.com/nats-io/gnatsd" TargetMode="External"/><Relationship Id="rId440" Type="http://schemas.openxmlformats.org/officeDocument/2006/relationships/hyperlink" Target="https://github.com/mholt/binding" TargetMode="External"/><Relationship Id="rId441" Type="http://schemas.openxmlformats.org/officeDocument/2006/relationships/hyperlink" Target="https://github.com/huandu/facebook" TargetMode="External"/><Relationship Id="rId442" Type="http://schemas.openxmlformats.org/officeDocument/2006/relationships/hyperlink" Target="https://github.com/CovenantSQL/CovenantSQL" TargetMode="External"/><Relationship Id="rId443" Type="http://schemas.openxmlformats.org/officeDocument/2006/relationships/hyperlink" Target="https://github.com/goji/goji" TargetMode="External"/><Relationship Id="rId444" Type="http://schemas.openxmlformats.org/officeDocument/2006/relationships/hyperlink" Target="https://github.com/mitchellh/go-server-timing" TargetMode="External"/><Relationship Id="rId445" Type="http://schemas.openxmlformats.org/officeDocument/2006/relationships/hyperlink" Target="https://github.com/uber-go/dig" TargetMode="External"/><Relationship Id="rId446" Type="http://schemas.openxmlformats.org/officeDocument/2006/relationships/hyperlink" Target="https://github.com/zachlatta/postman" TargetMode="External"/><Relationship Id="rId447" Type="http://schemas.openxmlformats.org/officeDocument/2006/relationships/hyperlink" Target="https://github.com/h2non/bimg" TargetMode="External"/><Relationship Id="rId448" Type="http://schemas.openxmlformats.org/officeDocument/2006/relationships/hyperlink" Target="https://github.com/boyter/scc" TargetMode="External"/><Relationship Id="rId449" Type="http://schemas.openxmlformats.org/officeDocument/2006/relationships/hyperlink" Target="https://github.com/mvdan/interfacer" TargetMode="External"/><Relationship Id="rId1120" Type="http://schemas.openxmlformats.org/officeDocument/2006/relationships/hyperlink" Target="https://github.com/adrg/libvlc-go" TargetMode="External"/><Relationship Id="rId1121" Type="http://schemas.openxmlformats.org/officeDocument/2006/relationships/hyperlink" Target="https://github.com/fjl/go-couchdb" TargetMode="External"/><Relationship Id="rId1122" Type="http://schemas.openxmlformats.org/officeDocument/2006/relationships/hyperlink" Target="https://github.com/yaa110/go-persian-calendar" TargetMode="External"/><Relationship Id="rId1123" Type="http://schemas.openxmlformats.org/officeDocument/2006/relationships/hyperlink" Target="https://github.com/Henry-Sarabia/igdb" TargetMode="External"/><Relationship Id="rId1124" Type="http://schemas.openxmlformats.org/officeDocument/2006/relationships/hyperlink" Target="https://github.com/lunny/gop" TargetMode="External"/><Relationship Id="rId1125" Type="http://schemas.openxmlformats.org/officeDocument/2006/relationships/hyperlink" Target="https://github.com/noelyahan/mergi" TargetMode="External"/><Relationship Id="rId1126" Type="http://schemas.openxmlformats.org/officeDocument/2006/relationships/hyperlink" Target="https://github.com/osamingo/indigo" TargetMode="External"/><Relationship Id="rId1127" Type="http://schemas.openxmlformats.org/officeDocument/2006/relationships/hyperlink" Target="https://github.com/tmc/graphql" TargetMode="External"/><Relationship Id="rId1128" Type="http://schemas.openxmlformats.org/officeDocument/2006/relationships/hyperlink" Target="https://github.com/stesla/gospecify" TargetMode="External"/><Relationship Id="rId1129" Type="http://schemas.openxmlformats.org/officeDocument/2006/relationships/hyperlink" Target="https://github.com/bahlo/abutil" TargetMode="External"/><Relationship Id="rId120" Type="http://schemas.openxmlformats.org/officeDocument/2006/relationships/hyperlink" Target="https://github.com/360EntSecGroup-Skylar/excelize" TargetMode="External"/><Relationship Id="rId121" Type="http://schemas.openxmlformats.org/officeDocument/2006/relationships/hyperlink" Target="https://github.com/dropbox/godropbox" TargetMode="External"/><Relationship Id="rId122" Type="http://schemas.openxmlformats.org/officeDocument/2006/relationships/hyperlink" Target="https://github.com/russross/blackfriday" TargetMode="External"/><Relationship Id="rId123" Type="http://schemas.openxmlformats.org/officeDocument/2006/relationships/hyperlink" Target="https://github.com/Shopify/toxiproxy" TargetMode="External"/><Relationship Id="rId124" Type="http://schemas.openxmlformats.org/officeDocument/2006/relationships/hyperlink" Target="https://github.com/gaia-pipeline/gaia" TargetMode="External"/><Relationship Id="rId125" Type="http://schemas.openxmlformats.org/officeDocument/2006/relationships/hyperlink" Target="https://github.com/shirou/gopsutil" TargetMode="External"/><Relationship Id="rId126" Type="http://schemas.openxmlformats.org/officeDocument/2006/relationships/hyperlink" Target="https://github.com/miekg/dns" TargetMode="External"/><Relationship Id="rId127" Type="http://schemas.openxmlformats.org/officeDocument/2006/relationships/hyperlink" Target="https://github.com/uber-archive/go-torch" TargetMode="External"/><Relationship Id="rId128" Type="http://schemas.openxmlformats.org/officeDocument/2006/relationships/hyperlink" Target="https://github.com/alecthomas/gometalinter" TargetMode="External"/><Relationship Id="rId129" Type="http://schemas.openxmlformats.org/officeDocument/2006/relationships/hyperlink" Target="https://github.com/go-swagger/go-swagger" TargetMode="External"/><Relationship Id="rId770" Type="http://schemas.openxmlformats.org/officeDocument/2006/relationships/hyperlink" Target="https://github.com/rakyll/portmidi" TargetMode="External"/><Relationship Id="rId771" Type="http://schemas.openxmlformats.org/officeDocument/2006/relationships/hyperlink" Target="https://github.com/yanzay/tbot" TargetMode="External"/><Relationship Id="rId772" Type="http://schemas.openxmlformats.org/officeDocument/2006/relationships/hyperlink" Target="https://github.com/aerokube/ggr" TargetMode="External"/><Relationship Id="rId773" Type="http://schemas.openxmlformats.org/officeDocument/2006/relationships/hyperlink" Target="https://github.com/LyricalSecurity/gigo" TargetMode="External"/><Relationship Id="rId774" Type="http://schemas.openxmlformats.org/officeDocument/2006/relationships/hyperlink" Target="https://github.com/daviddengcn/go-colortext" TargetMode="External"/><Relationship Id="rId775" Type="http://schemas.openxmlformats.org/officeDocument/2006/relationships/hyperlink" Target="https://github.com/elgs/jsonql" TargetMode="External"/><Relationship Id="rId776" Type="http://schemas.openxmlformats.org/officeDocument/2006/relationships/hyperlink" Target="https://github.com/james-bowman/nlp" TargetMode="External"/><Relationship Id="rId777" Type="http://schemas.openxmlformats.org/officeDocument/2006/relationships/hyperlink" Target="https://github.com/recoilme/pudge" TargetMode="External"/><Relationship Id="rId778" Type="http://schemas.openxmlformats.org/officeDocument/2006/relationships/hyperlink" Target="https://github.com/miku/zek" TargetMode="External"/><Relationship Id="rId779" Type="http://schemas.openxmlformats.org/officeDocument/2006/relationships/hyperlink" Target="https://github.com/go-goracle/goracle" TargetMode="External"/><Relationship Id="rId1450" Type="http://schemas.openxmlformats.org/officeDocument/2006/relationships/hyperlink" Target="https://github.com/osamingo/shamoji" TargetMode="External"/><Relationship Id="rId1451" Type="http://schemas.openxmlformats.org/officeDocument/2006/relationships/hyperlink" Target="https://github.com/goodsign/libtextcat" TargetMode="External"/><Relationship Id="rId1452" Type="http://schemas.openxmlformats.org/officeDocument/2006/relationships/hyperlink" Target="https://github.com/agext/uuid" TargetMode="External"/><Relationship Id="rId1453" Type="http://schemas.openxmlformats.org/officeDocument/2006/relationships/hyperlink" Target="https://github.com/gookit/filter" TargetMode="External"/><Relationship Id="rId1454" Type="http://schemas.openxmlformats.org/officeDocument/2006/relationships/hyperlink" Target="https://github.com/posener/client-timing" TargetMode="External"/><Relationship Id="rId1455" Type="http://schemas.openxmlformats.org/officeDocument/2006/relationships/hyperlink" Target="https://github.com/dannyvankooten/extemplate" TargetMode="External"/><Relationship Id="rId1456" Type="http://schemas.openxmlformats.org/officeDocument/2006/relationships/hyperlink" Target="https://github.com/borderstech/artifex" TargetMode="External"/><Relationship Id="rId1457" Type="http://schemas.openxmlformats.org/officeDocument/2006/relationships/hyperlink" Target="https://github.com/Konstantin8105/f4go" TargetMode="External"/><Relationship Id="rId1458" Type="http://schemas.openxmlformats.org/officeDocument/2006/relationships/hyperlink" Target="https://github.com/txgruppi/werr" TargetMode="External"/><Relationship Id="rId1459" Type="http://schemas.openxmlformats.org/officeDocument/2006/relationships/hyperlink" Target="https://github.com/andizzle/rwdb" TargetMode="External"/><Relationship Id="rId80" Type="http://schemas.openxmlformats.org/officeDocument/2006/relationships/hyperlink" Target="https://github.com/rakyll/hey" TargetMode="External"/><Relationship Id="rId81" Type="http://schemas.openxmlformats.org/officeDocument/2006/relationships/hyperlink" Target="https://github.com/therecipe/qt" TargetMode="External"/><Relationship Id="rId82" Type="http://schemas.openxmlformats.org/officeDocument/2006/relationships/hyperlink" Target="https://github.com/go-chi/chi" TargetMode="External"/><Relationship Id="rId83" Type="http://schemas.openxmlformats.org/officeDocument/2006/relationships/hyperlink" Target="https://github.com/dgrijalva/jwt-go" TargetMode="External"/><Relationship Id="rId84" Type="http://schemas.openxmlformats.org/officeDocument/2006/relationships/hyperlink" Target="https://github.com/peco/peco" TargetMode="External"/><Relationship Id="rId85" Type="http://schemas.openxmlformats.org/officeDocument/2006/relationships/hyperlink" Target="https://github.com/visualfc/liteide" TargetMode="External"/><Relationship Id="rId86" Type="http://schemas.openxmlformats.org/officeDocument/2006/relationships/hyperlink" Target="https://github.com/fyne-io/fyne" TargetMode="External"/><Relationship Id="rId87" Type="http://schemas.openxmlformats.org/officeDocument/2006/relationships/hyperlink" Target="https://github.com/Workiva/go-datastructures" TargetMode="External"/><Relationship Id="rId88" Type="http://schemas.openxmlformats.org/officeDocument/2006/relationships/hyperlink" Target="https://github.com/lib/pq" TargetMode="External"/><Relationship Id="rId89" Type="http://schemas.openxmlformats.org/officeDocument/2006/relationships/hyperlink" Target="https://github.com/odeke-em/drive" TargetMode="External"/><Relationship Id="rId450" Type="http://schemas.openxmlformats.org/officeDocument/2006/relationships/hyperlink" Target="https://github.com/peterbourgon/diskv" TargetMode="External"/><Relationship Id="rId451" Type="http://schemas.openxmlformats.org/officeDocument/2006/relationships/hyperlink" Target="https://github.com/getfider/fider" TargetMode="External"/><Relationship Id="rId452" Type="http://schemas.openxmlformats.org/officeDocument/2006/relationships/hyperlink" Target="https://github.com/briandowns/spinner" TargetMode="External"/><Relationship Id="rId453" Type="http://schemas.openxmlformats.org/officeDocument/2006/relationships/hyperlink" Target="https://github.com/h2non/gock" TargetMode="External"/><Relationship Id="rId454" Type="http://schemas.openxmlformats.org/officeDocument/2006/relationships/hyperlink" Target="https://github.com/fortio/fortio" TargetMode="External"/><Relationship Id="rId455" Type="http://schemas.openxmlformats.org/officeDocument/2006/relationships/hyperlink" Target="https://github.com/couchbase/moss" TargetMode="External"/><Relationship Id="rId456" Type="http://schemas.openxmlformats.org/officeDocument/2006/relationships/hyperlink" Target="https://github.com/documize/community" TargetMode="External"/><Relationship Id="rId459" Type="http://schemas.openxmlformats.org/officeDocument/2006/relationships/hyperlink" Target="https://github.com/git-time-metric/gtm" TargetMode="External"/><Relationship Id="rId457" Type="http://schemas.openxmlformats.org/officeDocument/2006/relationships/hyperlink" Target="https://github.com/franela/goreq" TargetMode="External"/><Relationship Id="rId458" Type="http://schemas.openxmlformats.org/officeDocument/2006/relationships/hyperlink" Target="https://github.com/apex/log" TargetMode="External"/><Relationship Id="rId1130" Type="http://schemas.openxmlformats.org/officeDocument/2006/relationships/hyperlink" Target="https://github.com/xujiajun/godbal" TargetMode="External"/><Relationship Id="rId1131" Type="http://schemas.openxmlformats.org/officeDocument/2006/relationships/hyperlink" Target="https://github.com/icza/minquery" TargetMode="External"/><Relationship Id="rId1132" Type="http://schemas.openxmlformats.org/officeDocument/2006/relationships/hyperlink" Target="https://github.com/tyler-smith/golang-sql-benchmark" TargetMode="External"/><Relationship Id="rId1133" Type="http://schemas.openxmlformats.org/officeDocument/2006/relationships/hyperlink" Target="https://github.com/toby3d/telegraph" TargetMode="External"/><Relationship Id="rId1134" Type="http://schemas.openxmlformats.org/officeDocument/2006/relationships/hyperlink" Target="https://github.com/rogeralsing/gophers" TargetMode="External"/><Relationship Id="rId1135" Type="http://schemas.openxmlformats.org/officeDocument/2006/relationships/hyperlink" Target="https://github.com/zpatrick/fireball" TargetMode="External"/><Relationship Id="rId1136" Type="http://schemas.openxmlformats.org/officeDocument/2006/relationships/hyperlink" Target="https://github.com/vardius/message-bus" TargetMode="External"/><Relationship Id="rId1137" Type="http://schemas.openxmlformats.org/officeDocument/2006/relationships/hyperlink" Target="https://github.com/go-restit/restit" TargetMode="External"/><Relationship Id="rId1138" Type="http://schemas.openxmlformats.org/officeDocument/2006/relationships/hyperlink" Target="https://github.com/DrmagicE/gmqtt" TargetMode="External"/><Relationship Id="rId1139" Type="http://schemas.openxmlformats.org/officeDocument/2006/relationships/hyperlink" Target="https://github.com/claygod/transaction" TargetMode="External"/><Relationship Id="rId130" Type="http://schemas.openxmlformats.org/officeDocument/2006/relationships/hyperlink" Target="https://github.com/centrifugal/centrifugo" TargetMode="External"/><Relationship Id="rId131" Type="http://schemas.openxmlformats.org/officeDocument/2006/relationships/hyperlink" Target="https://github.com/quii/learn-go-with-tests" TargetMode="External"/><Relationship Id="rId132" Type="http://schemas.openxmlformats.org/officeDocument/2006/relationships/hyperlink" Target="https://github.com/appleboy/gorush" TargetMode="External"/><Relationship Id="rId133" Type="http://schemas.openxmlformats.org/officeDocument/2006/relationships/hyperlink" Target="https://github.com/appleboy/gorush" TargetMode="External"/><Relationship Id="rId134" Type="http://schemas.openxmlformats.org/officeDocument/2006/relationships/hyperlink" Target="https://github.com/OctoLinker/OctoLinker" TargetMode="External"/><Relationship Id="rId135" Type="http://schemas.openxmlformats.org/officeDocument/2006/relationships/hyperlink" Target="https://github.com/smallnest/rpcx" TargetMode="External"/><Relationship Id="rId136" Type="http://schemas.openxmlformats.org/officeDocument/2006/relationships/hyperlink" Target="https://github.com/lxn/walk" TargetMode="External"/><Relationship Id="rId137" Type="http://schemas.openxmlformats.org/officeDocument/2006/relationships/hyperlink" Target="https://github.com/nsf/termbox-go" TargetMode="External"/><Relationship Id="rId138" Type="http://schemas.openxmlformats.org/officeDocument/2006/relationships/hyperlink" Target="https://github.com/goadesign/goa" TargetMode="External"/><Relationship Id="rId139" Type="http://schemas.openxmlformats.org/officeDocument/2006/relationships/hyperlink" Target="https://github.com/gchaincl/httplab" TargetMode="External"/><Relationship Id="rId900" Type="http://schemas.openxmlformats.org/officeDocument/2006/relationships/hyperlink" Target="https://github.com/assafmo/joincap" TargetMode="External"/><Relationship Id="rId901" Type="http://schemas.openxmlformats.org/officeDocument/2006/relationships/hyperlink" Target="https://github.com/DamnWidget/VenGO" TargetMode="External"/><Relationship Id="rId902" Type="http://schemas.openxmlformats.org/officeDocument/2006/relationships/hyperlink" Target="https://github.com/yvasiyarov/php_session_decoder" TargetMode="External"/><Relationship Id="rId903" Type="http://schemas.openxmlformats.org/officeDocument/2006/relationships/hyperlink" Target="https://github.com/nikepan/clickhouse-bulk" TargetMode="External"/><Relationship Id="rId904" Type="http://schemas.openxmlformats.org/officeDocument/2006/relationships/hyperlink" Target="https://github.com/daneharrigan/hipchat" TargetMode="External"/><Relationship Id="rId905" Type="http://schemas.openxmlformats.org/officeDocument/2006/relationships/hyperlink" Target="https://github.com/ungerik/go-rest" TargetMode="External"/><Relationship Id="rId906" Type="http://schemas.openxmlformats.org/officeDocument/2006/relationships/hyperlink" Target="https://github.com/tylertreat/go-benchmarks" TargetMode="External"/><Relationship Id="rId907" Type="http://schemas.openxmlformats.org/officeDocument/2006/relationships/hyperlink" Target="https://github.com/novalagung/gubrak" TargetMode="External"/><Relationship Id="rId908" Type="http://schemas.openxmlformats.org/officeDocument/2006/relationships/hyperlink" Target="https://github.com/go-gcfg/gcfg" TargetMode="External"/><Relationship Id="rId909" Type="http://schemas.openxmlformats.org/officeDocument/2006/relationships/hyperlink" Target="https://github.com/udhos/jazigo" TargetMode="External"/><Relationship Id="rId780" Type="http://schemas.openxmlformats.org/officeDocument/2006/relationships/hyperlink" Target="https://github.com/bndr/gotabulate" TargetMode="External"/><Relationship Id="rId781" Type="http://schemas.openxmlformats.org/officeDocument/2006/relationships/hyperlink" Target="https://github.com/xwjdsh/manssh" TargetMode="External"/><Relationship Id="rId782" Type="http://schemas.openxmlformats.org/officeDocument/2006/relationships/hyperlink" Target="https://github.com/joshbetz/config" TargetMode="External"/><Relationship Id="rId783" Type="http://schemas.openxmlformats.org/officeDocument/2006/relationships/hyperlink" Target="https://github.com/ssh-vault/ssh-vault" TargetMode="External"/><Relationship Id="rId784" Type="http://schemas.openxmlformats.org/officeDocument/2006/relationships/hyperlink" Target="https://github.com/msoap/go-carpet" TargetMode="External"/><Relationship Id="rId785" Type="http://schemas.openxmlformats.org/officeDocument/2006/relationships/hyperlink" Target="https://github.com/mattn/go-runewidth" TargetMode="External"/><Relationship Id="rId786" Type="http://schemas.openxmlformats.org/officeDocument/2006/relationships/hyperlink" Target="https://github.com/bengadbois/pewpew" TargetMode="External"/><Relationship Id="rId787" Type="http://schemas.openxmlformats.org/officeDocument/2006/relationships/hyperlink" Target="https://github.com/corona10/goimagehash" TargetMode="External"/><Relationship Id="rId788" Type="http://schemas.openxmlformats.org/officeDocument/2006/relationships/hyperlink" Target="https://github.com/dtylman/gowd" TargetMode="External"/><Relationship Id="rId789" Type="http://schemas.openxmlformats.org/officeDocument/2006/relationships/hyperlink" Target="https://github.com/ulule/deepcopier" TargetMode="External"/><Relationship Id="rId1460" Type="http://schemas.openxmlformats.org/officeDocument/2006/relationships/hyperlink" Target="https://github.com/ChristopherRabotin/ode" TargetMode="External"/><Relationship Id="rId1461" Type="http://schemas.openxmlformats.org/officeDocument/2006/relationships/hyperlink" Target="https://github.com/PaulRosset/go-hacknews" TargetMode="External"/><Relationship Id="rId1462" Type="http://schemas.openxmlformats.org/officeDocument/2006/relationships/hyperlink" Target="https://github.com/OGFris/GoStats" TargetMode="External"/><Relationship Id="rId1463" Type="http://schemas.openxmlformats.org/officeDocument/2006/relationships/hyperlink" Target="https://github.com/dwin/goArgonPass" TargetMode="External"/><Relationship Id="rId1464" Type="http://schemas.openxmlformats.org/officeDocument/2006/relationships/hyperlink" Target="https://github.com/coinpaprika/coinpaprika-api-go-client" TargetMode="External"/><Relationship Id="rId1465" Type="http://schemas.openxmlformats.org/officeDocument/2006/relationships/hyperlink" Target="https://github.com/txgruppi/command" TargetMode="External"/><Relationship Id="rId1466" Type="http://schemas.openxmlformats.org/officeDocument/2006/relationships/hyperlink" Target="https://github.com/rhnvrm/simples3" TargetMode="External"/><Relationship Id="rId1467" Type="http://schemas.openxmlformats.org/officeDocument/2006/relationships/hyperlink" Target="https://github.com/brunomvsouza/ynab.go" TargetMode="External"/><Relationship Id="rId1468" Type="http://schemas.openxmlformats.org/officeDocument/2006/relationships/hyperlink" Target="https://github.com/mudler/anagent" TargetMode="External"/><Relationship Id="rId1469" Type="http://schemas.openxmlformats.org/officeDocument/2006/relationships/hyperlink" Target="https://github.com/antham/ghokin" TargetMode="External"/><Relationship Id="rId90" Type="http://schemas.openxmlformats.org/officeDocument/2006/relationships/hyperlink" Target="https://github.com/json-iterator/go" TargetMode="External"/><Relationship Id="rId91" Type="http://schemas.openxmlformats.org/officeDocument/2006/relationships/hyperlink" Target="https://github.com/mailhog/MailHog" TargetMode="External"/><Relationship Id="rId92" Type="http://schemas.openxmlformats.org/officeDocument/2006/relationships/hyperlink" Target="https://github.com/Microsoft/vscode-go" TargetMode="External"/><Relationship Id="rId93" Type="http://schemas.openxmlformats.org/officeDocument/2006/relationships/hyperlink" Target="https://github.com/graphql-go/graphql" TargetMode="External"/><Relationship Id="rId94" Type="http://schemas.openxmlformats.org/officeDocument/2006/relationships/hyperlink" Target="https://github.com/aws/aws-sdk-go" TargetMode="External"/><Relationship Id="rId95" Type="http://schemas.openxmlformats.org/officeDocument/2006/relationships/hyperlink" Target="https://github.com/go-xorm/xorm" TargetMode="External"/><Relationship Id="rId96" Type="http://schemas.openxmlformats.org/officeDocument/2006/relationships/hyperlink" Target="https://github.com/nsf/gocode" TargetMode="External"/><Relationship Id="rId97" Type="http://schemas.openxmlformats.org/officeDocument/2006/relationships/hyperlink" Target="https://github.com/xo/usql" TargetMode="External"/><Relationship Id="rId98" Type="http://schemas.openxmlformats.org/officeDocument/2006/relationships/hyperlink" Target="https://github.com/go-lang-plugin-org/go-lang-idea-plugin" TargetMode="External"/><Relationship Id="rId99" Type="http://schemas.openxmlformats.org/officeDocument/2006/relationships/hyperlink" Target="https://github.com/robertkrimen/otto" TargetMode="External"/><Relationship Id="rId460" Type="http://schemas.openxmlformats.org/officeDocument/2006/relationships/hyperlink" Target="https://github.com/buaazp/fasthttprouter" TargetMode="External"/><Relationship Id="rId461" Type="http://schemas.openxmlformats.org/officeDocument/2006/relationships/hyperlink" Target="https://github.com/ortuman/jackal" TargetMode="External"/><Relationship Id="rId462" Type="http://schemas.openxmlformats.org/officeDocument/2006/relationships/hyperlink" Target="https://github.com/awalterschulze/goderive" TargetMode="External"/><Relationship Id="rId463" Type="http://schemas.openxmlformats.org/officeDocument/2006/relationships/hyperlink" Target="https://github.com/getlantern/systray" TargetMode="External"/><Relationship Id="rId464" Type="http://schemas.openxmlformats.org/officeDocument/2006/relationships/hyperlink" Target="https://github.com/mitchellh/goamz" TargetMode="External"/><Relationship Id="rId465" Type="http://schemas.openxmlformats.org/officeDocument/2006/relationships/hyperlink" Target="https://github.com/Clivern/Beaver" TargetMode="External"/><Relationship Id="rId466" Type="http://schemas.openxmlformats.org/officeDocument/2006/relationships/hyperlink" Target="https://github.com/hashicorp/go-multierror" TargetMode="External"/><Relationship Id="rId467" Type="http://schemas.openxmlformats.org/officeDocument/2006/relationships/hyperlink" Target="https://github.com/gotk3/gotk3" TargetMode="External"/><Relationship Id="rId468" Type="http://schemas.openxmlformats.org/officeDocument/2006/relationships/hyperlink" Target="https://github.com/pkg/sftp" TargetMode="External"/><Relationship Id="rId469" Type="http://schemas.openxmlformats.org/officeDocument/2006/relationships/hyperlink" Target="https://github.com/giorgisio/goav" TargetMode="External"/><Relationship Id="rId1140" Type="http://schemas.openxmlformats.org/officeDocument/2006/relationships/hyperlink" Target="https://github.com/mailhog/smtp" TargetMode="External"/><Relationship Id="rId1141" Type="http://schemas.openxmlformats.org/officeDocument/2006/relationships/hyperlink" Target="https://github.com/svcavallar/celeriac.v1" TargetMode="External"/><Relationship Id="rId1142" Type="http://schemas.openxmlformats.org/officeDocument/2006/relationships/hyperlink" Target="https://github.com/plandem/xlsx" TargetMode="External"/><Relationship Id="rId1143" Type="http://schemas.openxmlformats.org/officeDocument/2006/relationships/hyperlink" Target="https://github.com/Parquery/gocontracts" TargetMode="External"/><Relationship Id="rId1144" Type="http://schemas.openxmlformats.org/officeDocument/2006/relationships/hyperlink" Target="https://github.com/alwindoss/morse" TargetMode="External"/><Relationship Id="rId1145" Type="http://schemas.openxmlformats.org/officeDocument/2006/relationships/hyperlink" Target="https://github.com/bolknote/go-gd" TargetMode="External"/><Relationship Id="rId1146" Type="http://schemas.openxmlformats.org/officeDocument/2006/relationships/hyperlink" Target="https://github.com/rafaeljesus/nsq-event-bus" TargetMode="External"/><Relationship Id="rId1147" Type="http://schemas.openxmlformats.org/officeDocument/2006/relationships/hyperlink" Target="https://github.com/paked/configure" TargetMode="External"/><Relationship Id="rId1148" Type="http://schemas.openxmlformats.org/officeDocument/2006/relationships/hyperlink" Target="https://github.com/alixaxel/genex" TargetMode="External"/><Relationship Id="rId1149" Type="http://schemas.openxmlformats.org/officeDocument/2006/relationships/hyperlink" Target="https://github.com/paulmach/osm" TargetMode="External"/><Relationship Id="rId140" Type="http://schemas.openxmlformats.org/officeDocument/2006/relationships/hyperlink" Target="https://github.com/asaskevich/govalidator" TargetMode="External"/><Relationship Id="rId141" Type="http://schemas.openxmlformats.org/officeDocument/2006/relationships/hyperlink" Target="https://github.com/asaskevich/govalidator" TargetMode="External"/><Relationship Id="rId142" Type="http://schemas.openxmlformats.org/officeDocument/2006/relationships/hyperlink" Target="https://github.com/ant0ine/go-json-rest" TargetMode="External"/><Relationship Id="rId143" Type="http://schemas.openxmlformats.org/officeDocument/2006/relationships/hyperlink" Target="https://github.com/go-acme/lego" TargetMode="External"/><Relationship Id="rId144" Type="http://schemas.openxmlformats.org/officeDocument/2006/relationships/hyperlink" Target="https://github.com/mitchellh/gox" TargetMode="External"/><Relationship Id="rId145" Type="http://schemas.openxmlformats.org/officeDocument/2006/relationships/hyperlink" Target="https://github.com/mattn/go-sqlite3" TargetMode="External"/><Relationship Id="rId146" Type="http://schemas.openxmlformats.org/officeDocument/2006/relationships/hyperlink" Target="https://github.com/DisposaBoy/GoSublime" TargetMode="External"/><Relationship Id="rId147" Type="http://schemas.openxmlformats.org/officeDocument/2006/relationships/hyperlink" Target="https://github.com/tealeg/xlsx" TargetMode="External"/><Relationship Id="rId148" Type="http://schemas.openxmlformats.org/officeDocument/2006/relationships/hyperlink" Target="https://github.com/RichardKnop/machinery" TargetMode="External"/><Relationship Id="rId149" Type="http://schemas.openxmlformats.org/officeDocument/2006/relationships/hyperlink" Target="https://github.com/davecgh/go-spew" TargetMode="External"/><Relationship Id="rId910" Type="http://schemas.openxmlformats.org/officeDocument/2006/relationships/hyperlink" Target="https://github.com/luontola/gospec" TargetMode="External"/><Relationship Id="rId911" Type="http://schemas.openxmlformats.org/officeDocument/2006/relationships/hyperlink" Target="https://github.com/Medium/medium-sdk-go" TargetMode="External"/><Relationship Id="rId912" Type="http://schemas.openxmlformats.org/officeDocument/2006/relationships/hyperlink" Target="https://github.com/zhuangsirui/binpacker" TargetMode="External"/><Relationship Id="rId913" Type="http://schemas.openxmlformats.org/officeDocument/2006/relationships/hyperlink" Target="https://github.com/osamingo/jsonrpc" TargetMode="External"/><Relationship Id="rId914" Type="http://schemas.openxmlformats.org/officeDocument/2006/relationships/hyperlink" Target="https://github.com/eduardonunesp/sslb" TargetMode="External"/><Relationship Id="rId915" Type="http://schemas.openxmlformats.org/officeDocument/2006/relationships/hyperlink" Target="https://github.com/daryl/zeus" TargetMode="External"/><Relationship Id="rId916" Type="http://schemas.openxmlformats.org/officeDocument/2006/relationships/hyperlink" Target="https://github.com/bouk/gonerics" TargetMode="External"/><Relationship Id="rId917" Type="http://schemas.openxmlformats.org/officeDocument/2006/relationships/hyperlink" Target="https://github.com/andybons/hipchat" TargetMode="External"/><Relationship Id="rId918" Type="http://schemas.openxmlformats.org/officeDocument/2006/relationships/hyperlink" Target="https://github.com/PaesslerAG/gval" TargetMode="External"/><Relationship Id="rId919" Type="http://schemas.openxmlformats.org/officeDocument/2006/relationships/hyperlink" Target="https://github.com/Fs02/grimoire" TargetMode="External"/><Relationship Id="rId790" Type="http://schemas.openxmlformats.org/officeDocument/2006/relationships/hyperlink" Target="https://github.com/rafael-santiago/cherry" TargetMode="External"/><Relationship Id="rId791" Type="http://schemas.openxmlformats.org/officeDocument/2006/relationships/hyperlink" Target="https://github.com/percolate/charlatan" TargetMode="External"/><Relationship Id="rId792" Type="http://schemas.openxmlformats.org/officeDocument/2006/relationships/hyperlink" Target="https://github.com/gambol99/go-marathon" TargetMode="External"/><Relationship Id="rId793" Type="http://schemas.openxmlformats.org/officeDocument/2006/relationships/hyperlink" Target="https://github.com/syntaqx/serve" TargetMode="External"/><Relationship Id="rId794" Type="http://schemas.openxmlformats.org/officeDocument/2006/relationships/hyperlink" Target="https://github.com/ryszard/goskiplist" TargetMode="External"/><Relationship Id="rId795" Type="http://schemas.openxmlformats.org/officeDocument/2006/relationships/hyperlink" Target="https://github.com/galeone/rts" TargetMode="External"/><Relationship Id="rId796" Type="http://schemas.openxmlformats.org/officeDocument/2006/relationships/hyperlink" Target="https://github.com/shady831213/algorithms" TargetMode="External"/><Relationship Id="rId797" Type="http://schemas.openxmlformats.org/officeDocument/2006/relationships/hyperlink" Target="https://github.com/mdlayher/arp" TargetMode="External"/><Relationship Id="rId798" Type="http://schemas.openxmlformats.org/officeDocument/2006/relationships/hyperlink" Target="https://github.com/mdlayher/ethernet" TargetMode="External"/><Relationship Id="rId799" Type="http://schemas.openxmlformats.org/officeDocument/2006/relationships/hyperlink" Target="https://github.com/gojuno/minimock" TargetMode="External"/><Relationship Id="rId1470" Type="http://schemas.openxmlformats.org/officeDocument/2006/relationships/hyperlink" Target="https://github.com/kirillDanshin/avgRating" TargetMode="External"/><Relationship Id="rId1471" Type="http://schemas.openxmlformats.org/officeDocument/2006/relationships/hyperlink" Target="https://github.com/aofei/sandid" TargetMode="External"/><Relationship Id="rId1472" Type="http://schemas.openxmlformats.org/officeDocument/2006/relationships/hyperlink" Target="https://github.com/catchplay/scaffold" TargetMode="External"/><Relationship Id="rId1473" Type="http://schemas.openxmlformats.org/officeDocument/2006/relationships/hyperlink" Target="https://github.com/kirillDanshin/nulltime" TargetMode="External"/><Relationship Id="rId1474" Type="http://schemas.openxmlformats.org/officeDocument/2006/relationships/hyperlink" Target="https://github.com/GuilhermeCaruso/kair" TargetMode="External"/><Relationship Id="rId1475" Type="http://schemas.openxmlformats.org/officeDocument/2006/relationships/hyperlink" Target="https://github.com/shomali11/xredis" TargetMode="External"/><Relationship Id="rId1476" Type="http://schemas.openxmlformats.org/officeDocument/2006/relationships/hyperlink" Target="https://github.com/iwanbk/bcache" TargetMode="External"/><Relationship Id="rId1477" Type="http://schemas.openxmlformats.org/officeDocument/2006/relationships/hyperlink" Target="https://github.com/amallia/go-ef" TargetMode="External"/><Relationship Id="rId1478" Type="http://schemas.openxmlformats.org/officeDocument/2006/relationships/hyperlink" Target="https://github.com/superwhiskers/crunch" TargetMode="External"/><Relationship Id="rId1479" Type="http://schemas.openxmlformats.org/officeDocument/2006/relationships/hyperlink" Target="https://github.com/the4thamigo-uk/conflate" TargetMode="External"/><Relationship Id="rId470" Type="http://schemas.openxmlformats.org/officeDocument/2006/relationships/hyperlink" Target="https://github.com/go-gl/glfw" TargetMode="External"/><Relationship Id="rId471" Type="http://schemas.openxmlformats.org/officeDocument/2006/relationships/hyperlink" Target="https://github.com/spf13/pflag" TargetMode="External"/><Relationship Id="rId472" Type="http://schemas.openxmlformats.org/officeDocument/2006/relationships/hyperlink" Target="https://github.com/g3n/engine" TargetMode="External"/><Relationship Id="rId473" Type="http://schemas.openxmlformats.org/officeDocument/2006/relationships/hyperlink" Target="https://github.com/sipin/gorazor" TargetMode="External"/><Relationship Id="rId474" Type="http://schemas.openxmlformats.org/officeDocument/2006/relationships/hyperlink" Target="https://github.com/minio/minio-go" TargetMode="External"/><Relationship Id="rId475" Type="http://schemas.openxmlformats.org/officeDocument/2006/relationships/hyperlink" Target="https://github.com/hashicorp/go-getter" TargetMode="External"/><Relationship Id="rId476" Type="http://schemas.openxmlformats.org/officeDocument/2006/relationships/hyperlink" Target="https://github.com/emersion/go-imap" TargetMode="External"/><Relationship Id="rId477" Type="http://schemas.openxmlformats.org/officeDocument/2006/relationships/hyperlink" Target="https://github.com/dghubble/go-twitter" TargetMode="External"/><Relationship Id="rId478" Type="http://schemas.openxmlformats.org/officeDocument/2006/relationships/hyperlink" Target="https://github.com/DATA-DOG/godog" TargetMode="External"/><Relationship Id="rId479" Type="http://schemas.openxmlformats.org/officeDocument/2006/relationships/hyperlink" Target="https://github.com/axiomhq/hyperloglog" TargetMode="External"/><Relationship Id="rId1150" Type="http://schemas.openxmlformats.org/officeDocument/2006/relationships/hyperlink" Target="https://github.com/mozillazg/go-unidecode" TargetMode="External"/><Relationship Id="rId1151" Type="http://schemas.openxmlformats.org/officeDocument/2006/relationships/hyperlink" Target="https://github.com/dchest/stemmer" TargetMode="External"/><Relationship Id="rId1152" Type="http://schemas.openxmlformats.org/officeDocument/2006/relationships/hyperlink" Target="https://github.com/Guitarbum722/align" TargetMode="External"/><Relationship Id="rId1153" Type="http://schemas.openxmlformats.org/officeDocument/2006/relationships/hyperlink" Target="https://github.com/yarf-framework/yarf" TargetMode="External"/><Relationship Id="rId1154" Type="http://schemas.openxmlformats.org/officeDocument/2006/relationships/hyperlink" Target="https://github.com/teris-io/cli" TargetMode="External"/><Relationship Id="rId1155" Type="http://schemas.openxmlformats.org/officeDocument/2006/relationships/hyperlink" Target="https://github.com/toorop/go-dkim" TargetMode="External"/><Relationship Id="rId1156" Type="http://schemas.openxmlformats.org/officeDocument/2006/relationships/hyperlink" Target="https://github.com/blevesearch/segment" TargetMode="External"/><Relationship Id="rId1157" Type="http://schemas.openxmlformats.org/officeDocument/2006/relationships/hyperlink" Target="https://github.com/alixaxel/pagerank" TargetMode="External"/><Relationship Id="rId1158" Type="http://schemas.openxmlformats.org/officeDocument/2006/relationships/hyperlink" Target="https://github.com/TheCreeper/go-notify" TargetMode="External"/><Relationship Id="rId1159" Type="http://schemas.openxmlformats.org/officeDocument/2006/relationships/hyperlink" Target="https://github.com/firstrow/go-outdated" TargetMode="External"/><Relationship Id="rId150" Type="http://schemas.openxmlformats.org/officeDocument/2006/relationships/hyperlink" Target="https://github.com/chromedp/chromedp" TargetMode="External"/><Relationship Id="rId151" Type="http://schemas.openxmlformats.org/officeDocument/2006/relationships/hyperlink" Target="https://github.com/go-gorp/gorp" TargetMode="External"/><Relationship Id="rId152" Type="http://schemas.openxmlformats.org/officeDocument/2006/relationships/hyperlink" Target="https://github.com/go-playground/validator" TargetMode="External"/><Relationship Id="rId153" Type="http://schemas.openxmlformats.org/officeDocument/2006/relationships/hyperlink" Target="https://github.com/golang/lint" TargetMode="External"/><Relationship Id="rId154" Type="http://schemas.openxmlformats.org/officeDocument/2006/relationships/hyperlink" Target="https://github.com/syndtr/goleveldb" TargetMode="External"/><Relationship Id="rId155" Type="http://schemas.openxmlformats.org/officeDocument/2006/relationships/hyperlink" Target="https://github.com/oxequa/realize" TargetMode="External"/><Relationship Id="rId156" Type="http://schemas.openxmlformats.org/officeDocument/2006/relationships/hyperlink" Target="https://github.com/siddontang/ledisdb" TargetMode="External"/><Relationship Id="rId157" Type="http://schemas.openxmlformats.org/officeDocument/2006/relationships/hyperlink" Target="https://github.com/satori/go.uuid" TargetMode="External"/><Relationship Id="rId158" Type="http://schemas.openxmlformats.org/officeDocument/2006/relationships/hyperlink" Target="https://github.com/fatih/color" TargetMode="External"/><Relationship Id="rId159" Type="http://schemas.openxmlformats.org/officeDocument/2006/relationships/hyperlink" Target="https://github.com/tendermint/tendermint" TargetMode="External"/><Relationship Id="rId920" Type="http://schemas.openxmlformats.org/officeDocument/2006/relationships/hyperlink" Target="https://github.com/anacrolix/dht" TargetMode="External"/><Relationship Id="rId921" Type="http://schemas.openxmlformats.org/officeDocument/2006/relationships/hyperlink" Target="https://github.com/steinbacher/goose" TargetMode="External"/><Relationship Id="rId922" Type="http://schemas.openxmlformats.org/officeDocument/2006/relationships/hyperlink" Target="https://github.com/shurcooL/github_flavored_markdown" TargetMode="External"/><Relationship Id="rId923" Type="http://schemas.openxmlformats.org/officeDocument/2006/relationships/hyperlink" Target="https://github.com/go-ozzo/ozzo-log" TargetMode="External"/><Relationship Id="rId924" Type="http://schemas.openxmlformats.org/officeDocument/2006/relationships/hyperlink" Target="https://github.com/antham/chyle" TargetMode="External"/><Relationship Id="rId925" Type="http://schemas.openxmlformats.org/officeDocument/2006/relationships/hyperlink" Target="https://github.com/aerogo/aero" TargetMode="External"/><Relationship Id="rId926" Type="http://schemas.openxmlformats.org/officeDocument/2006/relationships/hyperlink" Target="https://github.com/fabiorphp/cachego" TargetMode="External"/><Relationship Id="rId927" Type="http://schemas.openxmlformats.org/officeDocument/2006/relationships/hyperlink" Target="https://github.com/ikeikeikeike/go-sitemap-generator" TargetMode="External"/><Relationship Id="rId928" Type="http://schemas.openxmlformats.org/officeDocument/2006/relationships/hyperlink" Target="https://github.com/gernest/alien" TargetMode="External"/><Relationship Id="rId929" Type="http://schemas.openxmlformats.org/officeDocument/2006/relationships/hyperlink" Target="https://github.com/crgimenes/goconfig" TargetMode="External"/><Relationship Id="rId600" Type="http://schemas.openxmlformats.org/officeDocument/2006/relationships/hyperlink" Target="https://github.com/soniah/gosnmp" TargetMode="External"/><Relationship Id="rId601" Type="http://schemas.openxmlformats.org/officeDocument/2006/relationships/hyperlink" Target="https://github.com/sqs/goreturns" TargetMode="External"/><Relationship Id="rId602" Type="http://schemas.openxmlformats.org/officeDocument/2006/relationships/hyperlink" Target="https://github.com/cossacklabs/acra" TargetMode="External"/><Relationship Id="rId603" Type="http://schemas.openxmlformats.org/officeDocument/2006/relationships/hyperlink" Target="https://github.com/benbjohnson/ego" TargetMode="External"/><Relationship Id="rId604" Type="http://schemas.openxmlformats.org/officeDocument/2006/relationships/hyperlink" Target="https://github.com/UnnoTed/fileb0x" TargetMode="External"/><Relationship Id="rId605" Type="http://schemas.openxmlformats.org/officeDocument/2006/relationships/hyperlink" Target="https://github.com/quii/mockingjay-server" TargetMode="External"/><Relationship Id="rId606" Type="http://schemas.openxmlformats.org/officeDocument/2006/relationships/hyperlink" Target="https://github.com/VictoriaMetrics/fastcache" TargetMode="External"/><Relationship Id="rId607" Type="http://schemas.openxmlformats.org/officeDocument/2006/relationships/hyperlink" Target="https://github.com/gansidui/gotcp" TargetMode="External"/><Relationship Id="rId608" Type="http://schemas.openxmlformats.org/officeDocument/2006/relationships/hyperlink" Target="https://github.com/VividCortex/godaemon" TargetMode="External"/><Relationship Id="rId609" Type="http://schemas.openxmlformats.org/officeDocument/2006/relationships/hyperlink" Target="https://github.com/miguelmota/ethereum-development-with-go-book" TargetMode="External"/><Relationship Id="rId1480" Type="http://schemas.openxmlformats.org/officeDocument/2006/relationships/hyperlink" Target="https://github.com/onrik/micha" TargetMode="External"/><Relationship Id="rId1481" Type="http://schemas.openxmlformats.org/officeDocument/2006/relationships/hyperlink" Target="https://github.com/ThePaw/probab" TargetMode="External"/><Relationship Id="rId1482" Type="http://schemas.openxmlformats.org/officeDocument/2006/relationships/hyperlink" Target="https://github.com/dh1tw/gosamplerate" TargetMode="External"/><Relationship Id="rId1483" Type="http://schemas.openxmlformats.org/officeDocument/2006/relationships/hyperlink" Target="https://github.com/Omie/rrdaclient" TargetMode="External"/><Relationship Id="rId1484" Type="http://schemas.openxmlformats.org/officeDocument/2006/relationships/hyperlink" Target="https://github.com/shafreeck/retry" TargetMode="External"/><Relationship Id="rId1485" Type="http://schemas.openxmlformats.org/officeDocument/2006/relationships/hyperlink" Target="https://github.com/centerorbit/depcharge" TargetMode="External"/><Relationship Id="rId1486" Type="http://schemas.openxmlformats.org/officeDocument/2006/relationships/hyperlink" Target="https://github.com/timdp/lwc" TargetMode="External"/><Relationship Id="rId1487" Type="http://schemas.openxmlformats.org/officeDocument/2006/relationships/hyperlink" Target="https://github.com/pavlo/gosuite" TargetMode="External"/><Relationship Id="rId1488" Type="http://schemas.openxmlformats.org/officeDocument/2006/relationships/hyperlink" Target="https://github.com/workanator/go-ataman" TargetMode="External"/><Relationship Id="rId1489" Type="http://schemas.openxmlformats.org/officeDocument/2006/relationships/hyperlink" Target="https://github.com/sunwxg/goshark" TargetMode="External"/><Relationship Id="rId480" Type="http://schemas.openxmlformats.org/officeDocument/2006/relationships/hyperlink" Target="https://github.com/olebedev/go-duktape" TargetMode="External"/><Relationship Id="rId481" Type="http://schemas.openxmlformats.org/officeDocument/2006/relationships/hyperlink" Target="https://github.com/olebedev/go-duktape" TargetMode="External"/><Relationship Id="rId482" Type="http://schemas.openxmlformats.org/officeDocument/2006/relationships/hyperlink" Target="https://github.com/sanbornm/go-selfupdate" TargetMode="External"/><Relationship Id="rId483" Type="http://schemas.openxmlformats.org/officeDocument/2006/relationships/hyperlink" Target="https://github.com/h2non/gentleman" TargetMode="External"/><Relationship Id="rId484" Type="http://schemas.openxmlformats.org/officeDocument/2006/relationships/hyperlink" Target="https://github.com/checkr/flagr" TargetMode="External"/><Relationship Id="rId485" Type="http://schemas.openxmlformats.org/officeDocument/2006/relationships/hyperlink" Target="https://github.com/Jeffail/leaps" TargetMode="External"/><Relationship Id="rId486" Type="http://schemas.openxmlformats.org/officeDocument/2006/relationships/hyperlink" Target="https://github.com/deuill/go-php" TargetMode="External"/><Relationship Id="rId487" Type="http://schemas.openxmlformats.org/officeDocument/2006/relationships/hyperlink" Target="https://github.com/ryanbressler/CloudForest" TargetMode="External"/><Relationship Id="rId488" Type="http://schemas.openxmlformats.org/officeDocument/2006/relationships/hyperlink" Target="https://github.com/didi/gendry" TargetMode="External"/><Relationship Id="rId489" Type="http://schemas.openxmlformats.org/officeDocument/2006/relationships/hyperlink" Target="https://github.com/h2non/baloo" TargetMode="External"/><Relationship Id="rId1160" Type="http://schemas.openxmlformats.org/officeDocument/2006/relationships/hyperlink" Target="https://github.com/agnivade/levenshtein" TargetMode="External"/><Relationship Id="rId1161" Type="http://schemas.openxmlformats.org/officeDocument/2006/relationships/hyperlink" Target="https://github.com/asticode/go-astitodo" TargetMode="External"/><Relationship Id="rId1162" Type="http://schemas.openxmlformats.org/officeDocument/2006/relationships/hyperlink" Target="https://github.com/ChrisMcKenzie/dropship" TargetMode="External"/><Relationship Id="rId1163" Type="http://schemas.openxmlformats.org/officeDocument/2006/relationships/hyperlink" Target="https://github.com/emiddleton/gads" TargetMode="External"/><Relationship Id="rId1164" Type="http://schemas.openxmlformats.org/officeDocument/2006/relationships/hyperlink" Target="https://github.com/maxatome/go-testdeep" TargetMode="External"/><Relationship Id="rId1165" Type="http://schemas.openxmlformats.org/officeDocument/2006/relationships/hyperlink" Target="https://github.com/knocknote/octillery" TargetMode="External"/><Relationship Id="rId1166" Type="http://schemas.openxmlformats.org/officeDocument/2006/relationships/hyperlink" Target="https://github.com/dixonwille/skywalker" TargetMode="External"/><Relationship Id="rId1167" Type="http://schemas.openxmlformats.org/officeDocument/2006/relationships/hyperlink" Target="https://github.com/kpango/glg" TargetMode="External"/><Relationship Id="rId1168" Type="http://schemas.openxmlformats.org/officeDocument/2006/relationships/hyperlink" Target="https://github.com/alexcesaro/log" TargetMode="External"/><Relationship Id="rId1169" Type="http://schemas.openxmlformats.org/officeDocument/2006/relationships/hyperlink" Target="https://github.com/rocketlaunchr/dataframe-go" TargetMode="External"/><Relationship Id="rId160" Type="http://schemas.openxmlformats.org/officeDocument/2006/relationships/hyperlink" Target="https://github.com/spiral/roadrunner" TargetMode="External"/><Relationship Id="rId161" Type="http://schemas.openxmlformats.org/officeDocument/2006/relationships/hyperlink" Target="https://github.com/maxence-charriere/app" TargetMode="External"/><Relationship Id="rId162" Type="http://schemas.openxmlformats.org/officeDocument/2006/relationships/hyperlink" Target="https://github.com/jung-kurt/gofpdf" TargetMode="External"/><Relationship Id="rId163" Type="http://schemas.openxmlformats.org/officeDocument/2006/relationships/hyperlink" Target="https://github.com/name5566/leaf" TargetMode="External"/><Relationship Id="rId164" Type="http://schemas.openxmlformats.org/officeDocument/2006/relationships/hyperlink" Target="https://github.com/bosun-monitor/bosun" TargetMode="External"/><Relationship Id="rId165" Type="http://schemas.openxmlformats.org/officeDocument/2006/relationships/hyperlink" Target="https://github.com/yuin/gopher-lua" TargetMode="External"/><Relationship Id="rId166" Type="http://schemas.openxmlformats.org/officeDocument/2006/relationships/hyperlink" Target="https://github.com/yuin/gopher-lua" TargetMode="External"/><Relationship Id="rId167" Type="http://schemas.openxmlformats.org/officeDocument/2006/relationships/hyperlink" Target="https://github.com/cortesi/devd" TargetMode="External"/><Relationship Id="rId168" Type="http://schemas.openxmlformats.org/officeDocument/2006/relationships/hyperlink" Target="https://github.com/github/orchestrator" TargetMode="External"/><Relationship Id="rId169" Type="http://schemas.openxmlformats.org/officeDocument/2006/relationships/hyperlink" Target="https://github.com/nytimes/gizmo" TargetMode="External"/><Relationship Id="rId930" Type="http://schemas.openxmlformats.org/officeDocument/2006/relationships/hyperlink" Target="https://github.com/hyperboloide/lk" TargetMode="External"/><Relationship Id="rId931" Type="http://schemas.openxmlformats.org/officeDocument/2006/relationships/hyperlink" Target="https://github.com/melihmucuk/geocache" TargetMode="External"/><Relationship Id="rId932" Type="http://schemas.openxmlformats.org/officeDocument/2006/relationships/hyperlink" Target="https://github.com/nakagami/firebirdsql" TargetMode="External"/><Relationship Id="rId933" Type="http://schemas.openxmlformats.org/officeDocument/2006/relationships/hyperlink" Target="https://github.com/antchfx/htmlquery" TargetMode="External"/><Relationship Id="rId934" Type="http://schemas.openxmlformats.org/officeDocument/2006/relationships/hyperlink" Target="https://github.com/sbstjn/hanu" TargetMode="External"/><Relationship Id="rId935" Type="http://schemas.openxmlformats.org/officeDocument/2006/relationships/hyperlink" Target="https://github.com/albrow/forms" TargetMode="External"/><Relationship Id="rId936" Type="http://schemas.openxmlformats.org/officeDocument/2006/relationships/hyperlink" Target="https://github.com/white-pony/go-fann" TargetMode="External"/><Relationship Id="rId937" Type="http://schemas.openxmlformats.org/officeDocument/2006/relationships/hyperlink" Target="https://github.com/jaschaephraim/lrserver" TargetMode="External"/><Relationship Id="rId938" Type="http://schemas.openxmlformats.org/officeDocument/2006/relationships/hyperlink" Target="https://github.com/bogem/id3v2" TargetMode="External"/><Relationship Id="rId939" Type="http://schemas.openxmlformats.org/officeDocument/2006/relationships/hyperlink" Target="https://github.com/andygrunwald/go-trending" TargetMode="External"/><Relationship Id="rId610" Type="http://schemas.openxmlformats.org/officeDocument/2006/relationships/hyperlink" Target="https://github.com/gorilla/csrf" TargetMode="External"/><Relationship Id="rId611" Type="http://schemas.openxmlformats.org/officeDocument/2006/relationships/hyperlink" Target="https://github.com/ivpusic/neo" TargetMode="External"/><Relationship Id="rId612" Type="http://schemas.openxmlformats.org/officeDocument/2006/relationships/hyperlink" Target="https://github.com/derekparker/trie" TargetMode="External"/><Relationship Id="rId613" Type="http://schemas.openxmlformats.org/officeDocument/2006/relationships/hyperlink" Target="https://github.com/tardisgo/tardisgo" TargetMode="External"/><Relationship Id="rId614" Type="http://schemas.openxmlformats.org/officeDocument/2006/relationships/hyperlink" Target="https://github.com/zhenghaoz/gorse" TargetMode="External"/><Relationship Id="rId615" Type="http://schemas.openxmlformats.org/officeDocument/2006/relationships/hyperlink" Target="https://github.com/TimothyYe/godns" TargetMode="External"/><Relationship Id="rId616" Type="http://schemas.openxmlformats.org/officeDocument/2006/relationships/hyperlink" Target="https://github.com/llir/llvm" TargetMode="External"/><Relationship Id="rId617" Type="http://schemas.openxmlformats.org/officeDocument/2006/relationships/hyperlink" Target="https://github.com/dimfeld/httptreemux" TargetMode="External"/><Relationship Id="rId618" Type="http://schemas.openxmlformats.org/officeDocument/2006/relationships/hyperlink" Target="https://github.com/mattn/go-oci8" TargetMode="External"/><Relationship Id="rId619" Type="http://schemas.openxmlformats.org/officeDocument/2006/relationships/hyperlink" Target="https://github.com/go-playground/lars" TargetMode="External"/><Relationship Id="rId1490" Type="http://schemas.openxmlformats.org/officeDocument/2006/relationships/hyperlink" Target="https://github.com/claygod/PiHex" TargetMode="External"/><Relationship Id="rId1491" Type="http://schemas.openxmlformats.org/officeDocument/2006/relationships/hyperlink" Target="https://github.com/sergioaugrod/go-sptrans" TargetMode="External"/><Relationship Id="rId1492" Type="http://schemas.openxmlformats.org/officeDocument/2006/relationships/hyperlink" Target="https://github.com/subchen/go-log" TargetMode="External"/><Relationship Id="rId1493" Type="http://schemas.openxmlformats.org/officeDocument/2006/relationships/hyperlink" Target="https://github.com/corbym/gocrest" TargetMode="External"/><Relationship Id="rId1494" Type="http://schemas.openxmlformats.org/officeDocument/2006/relationships/hyperlink" Target="https://github.com/ewwwwwqm/logdump" TargetMode="External"/><Relationship Id="rId1495" Type="http://schemas.openxmlformats.org/officeDocument/2006/relationships/hyperlink" Target="https://github.com/tchayen/triangolatte" TargetMode="External"/><Relationship Id="rId1496" Type="http://schemas.openxmlformats.org/officeDocument/2006/relationships/hyperlink" Target="https://github.com/tylfin/dynatomic" TargetMode="External"/><Relationship Id="rId1497" Type="http://schemas.openxmlformats.org/officeDocument/2006/relationships/hyperlink" Target="https://github.com/RichardKnop/jsonhal" TargetMode="External"/><Relationship Id="rId1498" Type="http://schemas.openxmlformats.org/officeDocument/2006/relationships/hyperlink" Target="https://github.com/a2800276/porter" TargetMode="External"/><Relationship Id="rId1499" Type="http://schemas.openxmlformats.org/officeDocument/2006/relationships/hyperlink" Target="https://github.com/kirillDanshin/llb" TargetMode="External"/><Relationship Id="rId490" Type="http://schemas.openxmlformats.org/officeDocument/2006/relationships/hyperlink" Target="https://github.com/alexflint/go-arg" TargetMode="External"/><Relationship Id="rId491" Type="http://schemas.openxmlformats.org/officeDocument/2006/relationships/hyperlink" Target="https://github.com/gobuffalo/pop" TargetMode="External"/><Relationship Id="rId492" Type="http://schemas.openxmlformats.org/officeDocument/2006/relationships/hyperlink" Target="https://github.com/jolestar/go-commons-pool" TargetMode="External"/><Relationship Id="rId493" Type="http://schemas.openxmlformats.org/officeDocument/2006/relationships/hyperlink" Target="https://github.com/mjibson/go-dsp" TargetMode="External"/><Relationship Id="rId494" Type="http://schemas.openxmlformats.org/officeDocument/2006/relationships/hyperlink" Target="https://github.com/gsamokovarov/jump" TargetMode="External"/><Relationship Id="rId495" Type="http://schemas.openxmlformats.org/officeDocument/2006/relationships/hyperlink" Target="https://github.com/jbrukh/bayesian" TargetMode="External"/><Relationship Id="rId496" Type="http://schemas.openxmlformats.org/officeDocument/2006/relationships/hyperlink" Target="https://github.com/willf/bloom" TargetMode="External"/><Relationship Id="rId497" Type="http://schemas.openxmlformats.org/officeDocument/2006/relationships/hyperlink" Target="https://github.com/go-gl/gl" TargetMode="External"/><Relationship Id="rId498" Type="http://schemas.openxmlformats.org/officeDocument/2006/relationships/hyperlink" Target="https://github.com/jawher/mow.cli" TargetMode="External"/><Relationship Id="rId499" Type="http://schemas.openxmlformats.org/officeDocument/2006/relationships/hyperlink" Target="https://github.com/intel-go/nff-go" TargetMode="External"/><Relationship Id="rId1170" Type="http://schemas.openxmlformats.org/officeDocument/2006/relationships/hyperlink" Target="https://github.com/mlimaloureiro/golog" TargetMode="External"/><Relationship Id="rId1171" Type="http://schemas.openxmlformats.org/officeDocument/2006/relationships/hyperlink" Target="https://github.com/nanobox-io/golang-scribble" TargetMode="External"/><Relationship Id="rId1172" Type="http://schemas.openxmlformats.org/officeDocument/2006/relationships/hyperlink" Target="https://github.com/trubitsyn/go-zero-width" TargetMode="External"/><Relationship Id="rId1173" Type="http://schemas.openxmlformats.org/officeDocument/2006/relationships/hyperlink" Target="https://github.com/zRedShift/mimemagic" TargetMode="External"/><Relationship Id="rId1174" Type="http://schemas.openxmlformats.org/officeDocument/2006/relationships/hyperlink" Target="https://github.com/adam-hanna/sessions" TargetMode="External"/><Relationship Id="rId1175" Type="http://schemas.openxmlformats.org/officeDocument/2006/relationships/hyperlink" Target="https://github.com/aybabtme/portproxy" TargetMode="External"/><Relationship Id="rId1176" Type="http://schemas.openxmlformats.org/officeDocument/2006/relationships/hyperlink" Target="https://github.com/ian-kent/linkio" TargetMode="External"/><Relationship Id="rId1177" Type="http://schemas.openxmlformats.org/officeDocument/2006/relationships/hyperlink" Target="https://github.com/artonge/go-csv-tag" TargetMode="External"/><Relationship Id="rId1178" Type="http://schemas.openxmlformats.org/officeDocument/2006/relationships/hyperlink" Target="https://github.com/endeveit/guesslanguage" TargetMode="External"/><Relationship Id="rId1179" Type="http://schemas.openxmlformats.org/officeDocument/2006/relationships/hyperlink" Target="https://github.com/seiflotfy/count-min-log" TargetMode="External"/><Relationship Id="rId170" Type="http://schemas.openxmlformats.org/officeDocument/2006/relationships/hyperlink" Target="https://github.com/go-macaron/macaron" TargetMode="External"/><Relationship Id="rId171" Type="http://schemas.openxmlformats.org/officeDocument/2006/relationships/hyperlink" Target="https://github.com/googollee/go-socket.io" TargetMode="External"/><Relationship Id="rId172" Type="http://schemas.openxmlformats.org/officeDocument/2006/relationships/hyperlink" Target="https://github.com/anacrolix/torrent" TargetMode="External"/><Relationship Id="rId173" Type="http://schemas.openxmlformats.org/officeDocument/2006/relationships/hyperlink" Target="https://github.com/dvyukov/go-fuzz" TargetMode="External"/><Relationship Id="rId174" Type="http://schemas.openxmlformats.org/officeDocument/2006/relationships/hyperlink" Target="https://github.com/gonum/gonum" TargetMode="External"/><Relationship Id="rId175" Type="http://schemas.openxmlformats.org/officeDocument/2006/relationships/hyperlink" Target="https://github.com/google/gopacket" TargetMode="External"/><Relationship Id="rId176" Type="http://schemas.openxmlformats.org/officeDocument/2006/relationships/hyperlink" Target="https://github.com/hashicorp/raft" TargetMode="External"/><Relationship Id="rId177" Type="http://schemas.openxmlformats.org/officeDocument/2006/relationships/hyperlink" Target="https://github.com/lucas-clemente/quic-go" TargetMode="External"/><Relationship Id="rId178" Type="http://schemas.openxmlformats.org/officeDocument/2006/relationships/hyperlink" Target="https://github.com/go-pg/pg" TargetMode="External"/><Relationship Id="rId179" Type="http://schemas.openxmlformats.org/officeDocument/2006/relationships/hyperlink" Target="https://github.com/gogo/protobuf" TargetMode="External"/><Relationship Id="rId940" Type="http://schemas.openxmlformats.org/officeDocument/2006/relationships/hyperlink" Target="https://github.com/a8m/rql" TargetMode="External"/><Relationship Id="rId941" Type="http://schemas.openxmlformats.org/officeDocument/2006/relationships/hyperlink" Target="https://github.com/kamildrazkiewicz/go-flow" TargetMode="External"/><Relationship Id="rId942" Type="http://schemas.openxmlformats.org/officeDocument/2006/relationships/hyperlink" Target="https://github.com/GeertJohan/yubigo" TargetMode="External"/><Relationship Id="rId943" Type="http://schemas.openxmlformats.org/officeDocument/2006/relationships/hyperlink" Target="https://github.com/ukautz/clif" TargetMode="External"/><Relationship Id="rId944" Type="http://schemas.openxmlformats.org/officeDocument/2006/relationships/hyperlink" Target="https://github.com/mewkiz/flac" TargetMode="External"/><Relationship Id="rId945" Type="http://schemas.openxmlformats.org/officeDocument/2006/relationships/hyperlink" Target="https://github.com/cosiner/flag" TargetMode="External"/><Relationship Id="rId946" Type="http://schemas.openxmlformats.org/officeDocument/2006/relationships/hyperlink" Target="https://github.com/arl/go-rquad" TargetMode="External"/><Relationship Id="rId947" Type="http://schemas.openxmlformats.org/officeDocument/2006/relationships/hyperlink" Target="https://github.com/songgao/colorgo" TargetMode="External"/><Relationship Id="rId948" Type="http://schemas.openxmlformats.org/officeDocument/2006/relationships/hyperlink" Target="https://github.com/qiniu/checkstyle" TargetMode="External"/><Relationship Id="rId949" Type="http://schemas.openxmlformats.org/officeDocument/2006/relationships/hyperlink" Target="https://github.com/smallnest/goreq" TargetMode="External"/><Relationship Id="rId620" Type="http://schemas.openxmlformats.org/officeDocument/2006/relationships/hyperlink" Target="https://github.com/xuri/aurora" TargetMode="External"/><Relationship Id="rId621" Type="http://schemas.openxmlformats.org/officeDocument/2006/relationships/hyperlink" Target="https://github.com/jteeuwen/go-bindata" TargetMode="External"/><Relationship Id="rId622" Type="http://schemas.openxmlformats.org/officeDocument/2006/relationships/hyperlink" Target="https://github.com/ikawaha/kagome" TargetMode="External"/><Relationship Id="rId623" Type="http://schemas.openxmlformats.org/officeDocument/2006/relationships/hyperlink" Target="https://github.com/Sioro-Neoku/go-peerflix" TargetMode="External"/><Relationship Id="rId624" Type="http://schemas.openxmlformats.org/officeDocument/2006/relationships/hyperlink" Target="https://github.com/msoap/shell2http" TargetMode="External"/><Relationship Id="rId625" Type="http://schemas.openxmlformats.org/officeDocument/2006/relationships/hyperlink" Target="https://github.com/gen2brain/raylib-go" TargetMode="External"/><Relationship Id="rId626" Type="http://schemas.openxmlformats.org/officeDocument/2006/relationships/hyperlink" Target="https://github.com/jmhodges/levigo" TargetMode="External"/><Relationship Id="rId627" Type="http://schemas.openxmlformats.org/officeDocument/2006/relationships/hyperlink" Target="https://github.com/hajimehoshi/oto" TargetMode="External"/><Relationship Id="rId628" Type="http://schemas.openxmlformats.org/officeDocument/2006/relationships/hyperlink" Target="https://github.com/yl2chen/cidranger" TargetMode="External"/><Relationship Id="rId629" Type="http://schemas.openxmlformats.org/officeDocument/2006/relationships/hyperlink" Target="https://github.com/ahmetb/govvv" TargetMode="External"/><Relationship Id="rId1300" Type="http://schemas.openxmlformats.org/officeDocument/2006/relationships/hyperlink" Target="https://github.com/avelino/slugify" TargetMode="External"/><Relationship Id="rId1301" Type="http://schemas.openxmlformats.org/officeDocument/2006/relationships/hyperlink" Target="https://github.com/koofr/graval" TargetMode="External"/><Relationship Id="rId1302" Type="http://schemas.openxmlformats.org/officeDocument/2006/relationships/hyperlink" Target="https://github.com/rookii/paicehusk" TargetMode="External"/><Relationship Id="rId1303" Type="http://schemas.openxmlformats.org/officeDocument/2006/relationships/hyperlink" Target="https://github.com/marioidival/bro" TargetMode="External"/><Relationship Id="rId1304" Type="http://schemas.openxmlformats.org/officeDocument/2006/relationships/hyperlink" Target="https://github.com/rafaeljesus/parallel-fn" TargetMode="External"/><Relationship Id="rId1305" Type="http://schemas.openxmlformats.org/officeDocument/2006/relationships/hyperlink" Target="https://github.com/dgruber/drmaa" TargetMode="External"/><Relationship Id="rId1306" Type="http://schemas.openxmlformats.org/officeDocument/2006/relationships/hyperlink" Target="https://github.com/OwnLocal/goes" TargetMode="External"/><Relationship Id="rId1307" Type="http://schemas.openxmlformats.org/officeDocument/2006/relationships/hyperlink" Target="https://github.com/cihangir/neo4j" TargetMode="External"/><Relationship Id="rId1308" Type="http://schemas.openxmlformats.org/officeDocument/2006/relationships/hyperlink" Target="https://github.com/hexdigest/prep" TargetMode="External"/><Relationship Id="rId1309" Type="http://schemas.openxmlformats.org/officeDocument/2006/relationships/hyperlink" Target="https://github.com/pravasan/pravasan" TargetMode="External"/><Relationship Id="rId300" Type="http://schemas.openxmlformats.org/officeDocument/2006/relationships/hyperlink" Target="https://github.com/gocraft/web" TargetMode="External"/><Relationship Id="rId301" Type="http://schemas.openxmlformats.org/officeDocument/2006/relationships/hyperlink" Target="https://github.com/sciter-sdk/go-sciter" TargetMode="External"/><Relationship Id="rId302" Type="http://schemas.openxmlformats.org/officeDocument/2006/relationships/hyperlink" Target="https://github.com/SpectoLabs/hoverfly" TargetMode="External"/><Relationship Id="rId303" Type="http://schemas.openxmlformats.org/officeDocument/2006/relationships/hyperlink" Target="https://github.com/mattn/gom" TargetMode="External"/><Relationship Id="rId304" Type="http://schemas.openxmlformats.org/officeDocument/2006/relationships/hyperlink" Target="https://github.com/levigross/grequests" TargetMode="External"/><Relationship Id="rId305" Type="http://schemas.openxmlformats.org/officeDocument/2006/relationships/hyperlink" Target="https://github.com/MariaLetta/free-gophers-pack" TargetMode="External"/><Relationship Id="rId306" Type="http://schemas.openxmlformats.org/officeDocument/2006/relationships/hyperlink" Target="https://github.com/chzyer/readline" TargetMode="External"/><Relationship Id="rId307" Type="http://schemas.openxmlformats.org/officeDocument/2006/relationships/hyperlink" Target="https://github.com/ajvb/kala" TargetMode="External"/><Relationship Id="rId308" Type="http://schemas.openxmlformats.org/officeDocument/2006/relationships/hyperlink" Target="https://github.com/nytlabs/streamtools" TargetMode="External"/><Relationship Id="rId309" Type="http://schemas.openxmlformats.org/officeDocument/2006/relationships/hyperlink" Target="https://github.com/rubenv/sql-migrate" TargetMode="External"/><Relationship Id="rId1180" Type="http://schemas.openxmlformats.org/officeDocument/2006/relationships/hyperlink" Target="https://github.com/t0pep0/efaceconv" TargetMode="External"/><Relationship Id="rId1181" Type="http://schemas.openxmlformats.org/officeDocument/2006/relationships/hyperlink" Target="https://github.com/skelterjohn/geom" TargetMode="External"/><Relationship Id="rId1182" Type="http://schemas.openxmlformats.org/officeDocument/2006/relationships/hyperlink" Target="https://github.com/miguelpragier/handy" TargetMode="External"/><Relationship Id="rId1183" Type="http://schemas.openxmlformats.org/officeDocument/2006/relationships/hyperlink" Target="https://github.com/Boostport/avatica" TargetMode="External"/><Relationship Id="rId1184" Type="http://schemas.openxmlformats.org/officeDocument/2006/relationships/hyperlink" Target="https://github.com/vardius/gorouter" TargetMode="External"/><Relationship Id="rId1185" Type="http://schemas.openxmlformats.org/officeDocument/2006/relationships/hyperlink" Target="https://github.com/carlescere/goback" TargetMode="External"/><Relationship Id="rId1186" Type="http://schemas.openxmlformats.org/officeDocument/2006/relationships/hyperlink" Target="https://github.com/afjoseph/RAKE.Go" TargetMode="External"/><Relationship Id="rId1187" Type="http://schemas.openxmlformats.org/officeDocument/2006/relationships/hyperlink" Target="https://github.com/uadmin/uadmin" TargetMode="External"/><Relationship Id="rId1188" Type="http://schemas.openxmlformats.org/officeDocument/2006/relationships/hyperlink" Target="https://github.com/Logicalis/asn1" TargetMode="External"/><Relationship Id="rId1189" Type="http://schemas.openxmlformats.org/officeDocument/2006/relationships/hyperlink" Target="https://github.com/codingsince1985/couchcache" TargetMode="External"/><Relationship Id="rId180" Type="http://schemas.openxmlformats.org/officeDocument/2006/relationships/hyperlink" Target="https://github.com/go-pg/pg" TargetMode="External"/><Relationship Id="rId181" Type="http://schemas.openxmlformats.org/officeDocument/2006/relationships/hyperlink" Target="https://github.com/gilbertchen/duplicacy" TargetMode="External"/><Relationship Id="rId182" Type="http://schemas.openxmlformats.org/officeDocument/2006/relationships/hyperlink" Target="https://github.com/patrickmn/go-cache" TargetMode="External"/><Relationship Id="rId183" Type="http://schemas.openxmlformats.org/officeDocument/2006/relationships/hyperlink" Target="https://github.com/BurntSushi/toml" TargetMode="External"/><Relationship Id="rId184" Type="http://schemas.openxmlformats.org/officeDocument/2006/relationships/hyperlink" Target="https://github.com/graph-gophers/graphql-go" TargetMode="External"/><Relationship Id="rId185" Type="http://schemas.openxmlformats.org/officeDocument/2006/relationships/hyperlink" Target="https://github.com/gorgonia/gorgonia" TargetMode="External"/><Relationship Id="rId186" Type="http://schemas.openxmlformats.org/officeDocument/2006/relationships/hyperlink" Target="https://github.com/mongodb/mongo-go-driver" TargetMode="External"/><Relationship Id="rId187" Type="http://schemas.openxmlformats.org/officeDocument/2006/relationships/hyperlink" Target="https://github.com/asticode/go-astilectron" TargetMode="External"/><Relationship Id="rId188" Type="http://schemas.openxmlformats.org/officeDocument/2006/relationships/hyperlink" Target="https://github.com/coreos/fleet" TargetMode="External"/><Relationship Id="rId189" Type="http://schemas.openxmlformats.org/officeDocument/2006/relationships/hyperlink" Target="https://github.com/h2non/imaginary" TargetMode="External"/><Relationship Id="rId950" Type="http://schemas.openxmlformats.org/officeDocument/2006/relationships/hyperlink" Target="https://github.com/go-playground/overalls" TargetMode="External"/><Relationship Id="rId951" Type="http://schemas.openxmlformats.org/officeDocument/2006/relationships/hyperlink" Target="https://github.com/dailymotion/oplog" TargetMode="External"/><Relationship Id="rId952" Type="http://schemas.openxmlformats.org/officeDocument/2006/relationships/hyperlink" Target="https://github.com/nbari/violetear" TargetMode="External"/><Relationship Id="rId953" Type="http://schemas.openxmlformats.org/officeDocument/2006/relationships/hyperlink" Target="https://github.com/gosuri/go-store" TargetMode="External"/><Relationship Id="rId954" Type="http://schemas.openxmlformats.org/officeDocument/2006/relationships/hyperlink" Target="https://github.com/adlio/trello" TargetMode="External"/><Relationship Id="rId955" Type="http://schemas.openxmlformats.org/officeDocument/2006/relationships/hyperlink" Target="https://github.com/gotestyourself/gotest.tools" TargetMode="External"/><Relationship Id="rId956" Type="http://schemas.openxmlformats.org/officeDocument/2006/relationships/hyperlink" Target="https://github.com/zentures/encoding" TargetMode="External"/><Relationship Id="rId957" Type="http://schemas.openxmlformats.org/officeDocument/2006/relationships/hyperlink" Target="https://github.com/google/gnxi" TargetMode="External"/><Relationship Id="rId958" Type="http://schemas.openxmlformats.org/officeDocument/2006/relationships/hyperlink" Target="https://github.com/amimof/huego" TargetMode="External"/><Relationship Id="rId959" Type="http://schemas.openxmlformats.org/officeDocument/2006/relationships/hyperlink" Target="https://github.com/antham/envh" TargetMode="External"/><Relationship Id="rId630" Type="http://schemas.openxmlformats.org/officeDocument/2006/relationships/hyperlink" Target="https://github.com/kyoh86/richgo" TargetMode="External"/><Relationship Id="rId631" Type="http://schemas.openxmlformats.org/officeDocument/2006/relationships/hyperlink" Target="https://github.com/aldor007/mort" TargetMode="External"/><Relationship Id="rId632" Type="http://schemas.openxmlformats.org/officeDocument/2006/relationships/hyperlink" Target="https://github.com/brianvoe/gofakeit" TargetMode="External"/><Relationship Id="rId633" Type="http://schemas.openxmlformats.org/officeDocument/2006/relationships/hyperlink" Target="https://github.com/mattn/go-colorable" TargetMode="External"/><Relationship Id="rId634" Type="http://schemas.openxmlformats.org/officeDocument/2006/relationships/hyperlink" Target="https://github.com/dimiro1/health" TargetMode="External"/><Relationship Id="rId635" Type="http://schemas.openxmlformats.org/officeDocument/2006/relationships/hyperlink" Target="https://github.com/markphelps/flipt" TargetMode="External"/><Relationship Id="rId636" Type="http://schemas.openxmlformats.org/officeDocument/2006/relationships/hyperlink" Target="https://github.com/jmcvetta/neoism" TargetMode="External"/><Relationship Id="rId637" Type="http://schemas.openxmlformats.org/officeDocument/2006/relationships/hyperlink" Target="https://github.com/shixzie/nlp" TargetMode="External"/><Relationship Id="rId638" Type="http://schemas.openxmlformats.org/officeDocument/2006/relationships/hyperlink" Target="https://github.com/go-ozzo/ozzo-routing" TargetMode="External"/><Relationship Id="rId639" Type="http://schemas.openxmlformats.org/officeDocument/2006/relationships/hyperlink" Target="https://github.com/pomerium/pomerium" TargetMode="External"/><Relationship Id="rId1310" Type="http://schemas.openxmlformats.org/officeDocument/2006/relationships/hyperlink" Target="https://github.com/ufoscout/go-up" TargetMode="External"/><Relationship Id="rId1311" Type="http://schemas.openxmlformats.org/officeDocument/2006/relationships/hyperlink" Target="https://github.com/tosone/minimp3" TargetMode="External"/><Relationship Id="rId1312" Type="http://schemas.openxmlformats.org/officeDocument/2006/relationships/hyperlink" Target="https://github.com/seborama/fuego" TargetMode="External"/><Relationship Id="rId1313" Type="http://schemas.openxmlformats.org/officeDocument/2006/relationships/hyperlink" Target="https://github.com/ftrvxmtrx/tga" TargetMode="External"/><Relationship Id="rId1314" Type="http://schemas.openxmlformats.org/officeDocument/2006/relationships/hyperlink" Target="https://github.com/artyom/autoflags" TargetMode="External"/><Relationship Id="rId1315" Type="http://schemas.openxmlformats.org/officeDocument/2006/relationships/hyperlink" Target="https://github.com/leandro-lugaresi/hub" TargetMode="External"/><Relationship Id="rId1316" Type="http://schemas.openxmlformats.org/officeDocument/2006/relationships/hyperlink" Target="https://github.com/Xamber/Varis" TargetMode="External"/><Relationship Id="rId1317" Type="http://schemas.openxmlformats.org/officeDocument/2006/relationships/hyperlink" Target="https://github.com/marusama/cyclicbarrier" TargetMode="External"/><Relationship Id="rId1318" Type="http://schemas.openxmlformats.org/officeDocument/2006/relationships/hyperlink" Target="https://github.com/robfig/bind" TargetMode="External"/><Relationship Id="rId1319" Type="http://schemas.openxmlformats.org/officeDocument/2006/relationships/hyperlink" Target="https://github.com/robinjoseph08/go-pg-migrations" TargetMode="External"/><Relationship Id="rId310" Type="http://schemas.openxmlformats.org/officeDocument/2006/relationships/hyperlink" Target="https://github.com/libgit2/git2go" TargetMode="External"/><Relationship Id="rId311" Type="http://schemas.openxmlformats.org/officeDocument/2006/relationships/hyperlink" Target="https://github.com/cihub/seelog" TargetMode="External"/><Relationship Id="rId312" Type="http://schemas.openxmlformats.org/officeDocument/2006/relationships/hyperlink" Target="https://github.com/valyala/quicktemplate" TargetMode="External"/><Relationship Id="rId313" Type="http://schemas.openxmlformats.org/officeDocument/2006/relationships/hyperlink" Target="https://github.com/asdine/storm" TargetMode="External"/><Relationship Id="rId314" Type="http://schemas.openxmlformats.org/officeDocument/2006/relationships/hyperlink" Target="https://github.com/montanaflynn/stats" TargetMode="External"/><Relationship Id="rId315" Type="http://schemas.openxmlformats.org/officeDocument/2006/relationships/hyperlink" Target="https://github.com/kisielk/errcheck" TargetMode="External"/><Relationship Id="rId316" Type="http://schemas.openxmlformats.org/officeDocument/2006/relationships/hyperlink" Target="https://github.com/dunglas/mercure" TargetMode="External"/><Relationship Id="rId317" Type="http://schemas.openxmlformats.org/officeDocument/2006/relationships/hyperlink" Target="https://github.com/ajstarks/svgo" TargetMode="External"/><Relationship Id="rId318" Type="http://schemas.openxmlformats.org/officeDocument/2006/relationships/hyperlink" Target="https://github.com/cpmech/gosl" TargetMode="External"/><Relationship Id="rId319" Type="http://schemas.openxmlformats.org/officeDocument/2006/relationships/hyperlink" Target="https://github.com/gosuri/uiprogress" TargetMode="External"/><Relationship Id="rId1190" Type="http://schemas.openxmlformats.org/officeDocument/2006/relationships/hyperlink" Target="https://github.com/ngs/go-amazon-product-advertising-api" TargetMode="External"/><Relationship Id="rId1191" Type="http://schemas.openxmlformats.org/officeDocument/2006/relationships/hyperlink" Target="https://github.com/markbates/validate" TargetMode="External"/><Relationship Id="rId1192" Type="http://schemas.openxmlformats.org/officeDocument/2006/relationships/hyperlink" Target="https://github.com/go-xkg/xkg" TargetMode="External"/><Relationship Id="rId1193" Type="http://schemas.openxmlformats.org/officeDocument/2006/relationships/hyperlink" Target="https://github.com/danieldk/golinear" TargetMode="External"/><Relationship Id="rId1194" Type="http://schemas.openxmlformats.org/officeDocument/2006/relationships/hyperlink" Target="https://github.com/sadlil/gologger" TargetMode="External"/><Relationship Id="rId1195" Type="http://schemas.openxmlformats.org/officeDocument/2006/relationships/hyperlink" Target="https://github.com/gammazero/deque" TargetMode="External"/><Relationship Id="rId1196" Type="http://schemas.openxmlformats.org/officeDocument/2006/relationships/hyperlink" Target="https://github.com/soniah/evaler" TargetMode="External"/><Relationship Id="rId1197" Type="http://schemas.openxmlformats.org/officeDocument/2006/relationships/hyperlink" Target="https://github.com/steambap/captcha" TargetMode="External"/><Relationship Id="rId1198" Type="http://schemas.openxmlformats.org/officeDocument/2006/relationships/hyperlink" Target="https://github.com/codingconcepts/env" TargetMode="External"/><Relationship Id="rId1199" Type="http://schemas.openxmlformats.org/officeDocument/2006/relationships/hyperlink" Target="https://github.com/mengzhuo/intrinsic" TargetMode="External"/><Relationship Id="rId190" Type="http://schemas.openxmlformats.org/officeDocument/2006/relationships/hyperlink" Target="https://github.com/fogleman/ln" TargetMode="External"/><Relationship Id="rId191" Type="http://schemas.openxmlformats.org/officeDocument/2006/relationships/hyperlink" Target="https://github.com/chrislusf/glow" TargetMode="External"/><Relationship Id="rId192" Type="http://schemas.openxmlformats.org/officeDocument/2006/relationships/hyperlink" Target="https://github.com/alecthomas/kingpin" TargetMode="External"/><Relationship Id="rId193" Type="http://schemas.openxmlformats.org/officeDocument/2006/relationships/hyperlink" Target="https://github.com/360EntSecGroup-Skylar/goreporter" TargetMode="External"/><Relationship Id="rId194" Type="http://schemas.openxmlformats.org/officeDocument/2006/relationships/hyperlink" Target="https://github.com/golang/mock" TargetMode="External"/><Relationship Id="rId195" Type="http://schemas.openxmlformats.org/officeDocument/2006/relationships/hyperlink" Target="https://github.com/tidwall/buntdb" TargetMode="External"/><Relationship Id="rId196" Type="http://schemas.openxmlformats.org/officeDocument/2006/relationships/hyperlink" Target="https://github.com/HouzuoGuo/tiedot" TargetMode="External"/><Relationship Id="rId197" Type="http://schemas.openxmlformats.org/officeDocument/2006/relationships/hyperlink" Target="https://github.com/b3log/pipe" TargetMode="External"/><Relationship Id="rId198" Type="http://schemas.openxmlformats.org/officeDocument/2006/relationships/hyperlink" Target="https://github.com/rcrowley/go-metrics" TargetMode="External"/><Relationship Id="rId199" Type="http://schemas.openxmlformats.org/officeDocument/2006/relationships/hyperlink" Target="https://github.com/disintegration/imaging" TargetMode="External"/><Relationship Id="rId960" Type="http://schemas.openxmlformats.org/officeDocument/2006/relationships/hyperlink" Target="https://github.com/InVisionApp/rye" TargetMode="External"/><Relationship Id="rId961" Type="http://schemas.openxmlformats.org/officeDocument/2006/relationships/hyperlink" Target="https://github.com/claygod/Bxog" TargetMode="External"/><Relationship Id="rId962" Type="http://schemas.openxmlformats.org/officeDocument/2006/relationships/hyperlink" Target="https://github.com/feyeleanor/gospeed" TargetMode="External"/><Relationship Id="rId963" Type="http://schemas.openxmlformats.org/officeDocument/2006/relationships/hyperlink" Target="https://github.com/go-mix/mix" TargetMode="External"/><Relationship Id="rId964" Type="http://schemas.openxmlformats.org/officeDocument/2006/relationships/hyperlink" Target="https://github.com/tomazk/envcfg" TargetMode="External"/><Relationship Id="rId965" Type="http://schemas.openxmlformats.org/officeDocument/2006/relationships/hyperlink" Target="https://github.com/adelowo/onecache" TargetMode="External"/><Relationship Id="rId966" Type="http://schemas.openxmlformats.org/officeDocument/2006/relationships/hyperlink" Target="https://github.com/davecheney/autobench" TargetMode="External"/><Relationship Id="rId967" Type="http://schemas.openxmlformats.org/officeDocument/2006/relationships/hyperlink" Target="https://github.com/gammazero/workerpool" TargetMode="External"/><Relationship Id="rId968" Type="http://schemas.openxmlformats.org/officeDocument/2006/relationships/hyperlink" Target="https://github.com/krig/go-sox" TargetMode="External"/><Relationship Id="rId969" Type="http://schemas.openxmlformats.org/officeDocument/2006/relationships/hyperlink" Target="https://github.com/rs/xmux" TargetMode="External"/><Relationship Id="rId640" Type="http://schemas.openxmlformats.org/officeDocument/2006/relationships/hyperlink" Target="https://github.com/VividCortex/siesta" TargetMode="External"/><Relationship Id="rId641" Type="http://schemas.openxmlformats.org/officeDocument/2006/relationships/hyperlink" Target="https://github.com/goml/gobrain" TargetMode="External"/><Relationship Id="rId642" Type="http://schemas.openxmlformats.org/officeDocument/2006/relationships/hyperlink" Target="https://github.com/bradrydzewski/go.auth" TargetMode="External"/><Relationship Id="rId643" Type="http://schemas.openxmlformats.org/officeDocument/2006/relationships/hyperlink" Target="https://github.com/yuroyoro/goast-viewer" TargetMode="External"/><Relationship Id="rId644" Type="http://schemas.openxmlformats.org/officeDocument/2006/relationships/hyperlink" Target="https://github.com/akrennmair/gopcap" TargetMode="External"/><Relationship Id="rId645" Type="http://schemas.openxmlformats.org/officeDocument/2006/relationships/hyperlink" Target="https://github.com/schollz/peerdiscovery" TargetMode="External"/><Relationship Id="rId646" Type="http://schemas.openxmlformats.org/officeDocument/2006/relationships/hyperlink" Target="https://github.com/gosimple/slug" TargetMode="External"/><Relationship Id="rId647" Type="http://schemas.openxmlformats.org/officeDocument/2006/relationships/hyperlink" Target="https://github.com/mozillazg/request" TargetMode="External"/><Relationship Id="rId648" Type="http://schemas.openxmlformats.org/officeDocument/2006/relationships/hyperlink" Target="https://github.com/go-playground/form" TargetMode="External"/><Relationship Id="rId649" Type="http://schemas.openxmlformats.org/officeDocument/2006/relationships/hyperlink" Target="https://github.com/godbus/dbus" TargetMode="External"/><Relationship Id="rId1320" Type="http://schemas.openxmlformats.org/officeDocument/2006/relationships/hyperlink" Target="https://github.com/zpatrick/rbac" TargetMode="External"/><Relationship Id="rId1321" Type="http://schemas.openxmlformats.org/officeDocument/2006/relationships/hyperlink" Target="https://github.com/e-dard/godist" TargetMode="External"/><Relationship Id="rId1322" Type="http://schemas.openxmlformats.org/officeDocument/2006/relationships/hyperlink" Target="https://github.com/schachmat/ingo" TargetMode="External"/><Relationship Id="rId1323" Type="http://schemas.openxmlformats.org/officeDocument/2006/relationships/hyperlink" Target="https://github.com/appleboy/drone-jenkins" TargetMode="External"/><Relationship Id="rId1324" Type="http://schemas.openxmlformats.org/officeDocument/2006/relationships/hyperlink" Target="https://github.com/tv42/mockhttp" TargetMode="External"/><Relationship Id="rId1325" Type="http://schemas.openxmlformats.org/officeDocument/2006/relationships/hyperlink" Target="https://github.com/viant/dsunit" TargetMode="External"/><Relationship Id="rId1326" Type="http://schemas.openxmlformats.org/officeDocument/2006/relationships/hyperlink" Target="https://github.com/dveselov/mystem" TargetMode="External"/><Relationship Id="rId1327" Type="http://schemas.openxmlformats.org/officeDocument/2006/relationships/hyperlink" Target="https://github.com/agoalofalife/event" TargetMode="External"/><Relationship Id="rId1328" Type="http://schemas.openxmlformats.org/officeDocument/2006/relationships/hyperlink" Target="https://github.com/hishamkaram/geoserver" TargetMode="External"/><Relationship Id="rId1329" Type="http://schemas.openxmlformats.org/officeDocument/2006/relationships/hyperlink" Target="https://github.com/mccoyst/vorbis" TargetMode="External"/><Relationship Id="rId320" Type="http://schemas.openxmlformats.org/officeDocument/2006/relationships/hyperlink" Target="https://github.com/natefinch/lumberjack" TargetMode="External"/><Relationship Id="rId321" Type="http://schemas.openxmlformats.org/officeDocument/2006/relationships/hyperlink" Target="https://github.com/davrodpin/mole" TargetMode="External"/><Relationship Id="rId322" Type="http://schemas.openxmlformats.org/officeDocument/2006/relationships/hyperlink" Target="https://github.com/julienschmidt/go-http-routing-benchmark" TargetMode="External"/><Relationship Id="rId323" Type="http://schemas.openxmlformats.org/officeDocument/2006/relationships/hyperlink" Target="https://github.com/unrolled/render" TargetMode="External"/><Relationship Id="rId324" Type="http://schemas.openxmlformats.org/officeDocument/2006/relationships/hyperlink" Target="https://github.com/muesli/smartcrop" TargetMode="External"/><Relationship Id="rId325" Type="http://schemas.openxmlformats.org/officeDocument/2006/relationships/hyperlink" Target="https://github.com/rakyll/coop" TargetMode="External"/><Relationship Id="rId1000" Type="http://schemas.openxmlformats.org/officeDocument/2006/relationships/hyperlink" Target="https://github.com/osteele/liquid" TargetMode="External"/><Relationship Id="rId1001" Type="http://schemas.openxmlformats.org/officeDocument/2006/relationships/hyperlink" Target="https://github.com/gabriel-vasile/mimetype" TargetMode="External"/><Relationship Id="rId1002" Type="http://schemas.openxmlformats.org/officeDocument/2006/relationships/hyperlink" Target="https://github.com/TeaEntityLab/fpGo" TargetMode="External"/><Relationship Id="rId1003" Type="http://schemas.openxmlformats.org/officeDocument/2006/relationships/hyperlink" Target="https://github.com/GuiaBolso/darwin" TargetMode="External"/><Relationship Id="rId1004" Type="http://schemas.openxmlformats.org/officeDocument/2006/relationships/hyperlink" Target="https://github.com/nuance/go-nlp" TargetMode="External"/><Relationship Id="rId1005" Type="http://schemas.openxmlformats.org/officeDocument/2006/relationships/hyperlink" Target="https://github.com/octago/sflags" TargetMode="External"/><Relationship Id="rId1006" Type="http://schemas.openxmlformats.org/officeDocument/2006/relationships/hyperlink" Target="https://github.com/runningwild/glop" TargetMode="External"/><Relationship Id="rId1007" Type="http://schemas.openxmlformats.org/officeDocument/2006/relationships/hyperlink" Target="https://github.com/galeone/igor" TargetMode="External"/><Relationship Id="rId1008" Type="http://schemas.openxmlformats.org/officeDocument/2006/relationships/hyperlink" Target="https://github.com/viant/endly" TargetMode="External"/><Relationship Id="rId1009" Type="http://schemas.openxmlformats.org/officeDocument/2006/relationships/hyperlink" Target="https://github.com/gabstv/go-bsdiff" TargetMode="External"/><Relationship Id="rId326" Type="http://schemas.openxmlformats.org/officeDocument/2006/relationships/hyperlink" Target="https://github.com/haxpax/gosms" TargetMode="External"/><Relationship Id="rId327" Type="http://schemas.openxmlformats.org/officeDocument/2006/relationships/hyperlink" Target="https://github.com/go-zoo/bone" TargetMode="External"/><Relationship Id="rId328" Type="http://schemas.openxmlformats.org/officeDocument/2006/relationships/hyperlink" Target="https://github.com/pote/gpm" TargetMode="External"/><Relationship Id="rId329" Type="http://schemas.openxmlformats.org/officeDocument/2006/relationships/hyperlink" Target="https://github.com/Jeffail/tunny" TargetMode="External"/><Relationship Id="rId970" Type="http://schemas.openxmlformats.org/officeDocument/2006/relationships/hyperlink" Target="https://github.com/appleboy/easyssh-proxy" TargetMode="External"/><Relationship Id="rId971" Type="http://schemas.openxmlformats.org/officeDocument/2006/relationships/hyperlink" Target="https://github.com/skibish/ddns" TargetMode="External"/><Relationship Id="rId972" Type="http://schemas.openxmlformats.org/officeDocument/2006/relationships/hyperlink" Target="https://github.com/ricardolonga/jsongo" TargetMode="External"/><Relationship Id="rId973" Type="http://schemas.openxmlformats.org/officeDocument/2006/relationships/hyperlink" Target="https://github.com/minus5/gofreetds" TargetMode="External"/><Relationship Id="rId974" Type="http://schemas.openxmlformats.org/officeDocument/2006/relationships/hyperlink" Target="https://github.com/danhper/structomap" TargetMode="External"/><Relationship Id="rId975" Type="http://schemas.openxmlformats.org/officeDocument/2006/relationships/hyperlink" Target="https://github.com/ybbus/jsonrpc" TargetMode="External"/><Relationship Id="rId976" Type="http://schemas.openxmlformats.org/officeDocument/2006/relationships/hyperlink" Target="https://github.com/ungerik/go-cairo" TargetMode="External"/><Relationship Id="rId977" Type="http://schemas.openxmlformats.org/officeDocument/2006/relationships/hyperlink" Target="https://github.com/ReneKroon/ttlcache" TargetMode="External"/><Relationship Id="rId978" Type="http://schemas.openxmlformats.org/officeDocument/2006/relationships/hyperlink" Target="https://github.com/mattn/go-adodb" TargetMode="External"/><Relationship Id="rId979" Type="http://schemas.openxmlformats.org/officeDocument/2006/relationships/hyperlink" Target="https://github.com/tcolgate/mp3" TargetMode="External"/><Relationship Id="rId650" Type="http://schemas.openxmlformats.org/officeDocument/2006/relationships/hyperlink" Target="https://github.com/paulbellamy/mango" TargetMode="External"/><Relationship Id="rId651" Type="http://schemas.openxmlformats.org/officeDocument/2006/relationships/hyperlink" Target="https://github.com/cstockton/go-conv" TargetMode="External"/><Relationship Id="rId652" Type="http://schemas.openxmlformats.org/officeDocument/2006/relationships/hyperlink" Target="https://github.com/xyproto/permissions2" TargetMode="External"/><Relationship Id="rId653" Type="http://schemas.openxmlformats.org/officeDocument/2006/relationships/hyperlink" Target="https://github.com/golang-samples/gopher-vector" TargetMode="External"/><Relationship Id="rId654" Type="http://schemas.openxmlformats.org/officeDocument/2006/relationships/hyperlink" Target="https://github.com/abadojack/whatlanggo" TargetMode="External"/><Relationship Id="rId655" Type="http://schemas.openxmlformats.org/officeDocument/2006/relationships/hyperlink" Target="https://github.com/maxbrunsfeld/counterfeiter" TargetMode="External"/><Relationship Id="rId656" Type="http://schemas.openxmlformats.org/officeDocument/2006/relationships/hyperlink" Target="https://github.com/KyleBanks/depth" TargetMode="External"/><Relationship Id="rId657" Type="http://schemas.openxmlformats.org/officeDocument/2006/relationships/hyperlink" Target="https://github.com/cch123/elasticsql" TargetMode="External"/><Relationship Id="rId658" Type="http://schemas.openxmlformats.org/officeDocument/2006/relationships/hyperlink" Target="https://github.com/mgutz/logxi" TargetMode="External"/><Relationship Id="rId659" Type="http://schemas.openxmlformats.org/officeDocument/2006/relationships/hyperlink" Target="https://github.com/antonmedv/expr" TargetMode="External"/><Relationship Id="rId1330" Type="http://schemas.openxmlformats.org/officeDocument/2006/relationships/hyperlink" Target="https://github.com/michiwend/goplaceholder" TargetMode="External"/><Relationship Id="rId1331" Type="http://schemas.openxmlformats.org/officeDocument/2006/relationships/hyperlink" Target="https://github.com/emersion/go-vcard" TargetMode="External"/><Relationship Id="rId1332" Type="http://schemas.openxmlformats.org/officeDocument/2006/relationships/hyperlink" Target="https://github.com/siddontang/go-log" TargetMode="External"/><Relationship Id="rId1333" Type="http://schemas.openxmlformats.org/officeDocument/2006/relationships/hyperlink" Target="https://github.com/teris-io/log" TargetMode="External"/><Relationship Id="rId1334" Type="http://schemas.openxmlformats.org/officeDocument/2006/relationships/hyperlink" Target="https://github.com/arthurkushman/pgo" TargetMode="External"/><Relationship Id="rId1335" Type="http://schemas.openxmlformats.org/officeDocument/2006/relationships/hyperlink" Target="https://github.com/alxrm/ugo" TargetMode="External"/><Relationship Id="rId1336" Type="http://schemas.openxmlformats.org/officeDocument/2006/relationships/hyperlink" Target="https://github.com/linxGnu/goseaweedfs" TargetMode="External"/><Relationship Id="rId1337" Type="http://schemas.openxmlformats.org/officeDocument/2006/relationships/hyperlink" Target="https://github.com/rapito/go-shopify" TargetMode="External"/><Relationship Id="rId1338" Type="http://schemas.openxmlformats.org/officeDocument/2006/relationships/hyperlink" Target="https://github.com/nikepan/govkbot" TargetMode="External"/><Relationship Id="rId1339" Type="http://schemas.openxmlformats.org/officeDocument/2006/relationships/hyperlink" Target="https://github.com/unix4fun/naclpipe" TargetMode="External"/><Relationship Id="rId330" Type="http://schemas.openxmlformats.org/officeDocument/2006/relationships/hyperlink" Target="https://github.com/d5/tengo" TargetMode="External"/><Relationship Id="rId331" Type="http://schemas.openxmlformats.org/officeDocument/2006/relationships/hyperlink" Target="https://github.com/RichardKnop/go-oauth2-server" TargetMode="External"/><Relationship Id="rId332" Type="http://schemas.openxmlformats.org/officeDocument/2006/relationships/hyperlink" Target="https://github.com/dave/jennifer" TargetMode="External"/><Relationship Id="rId333" Type="http://schemas.openxmlformats.org/officeDocument/2006/relationships/hyperlink" Target="https://github.com/disintegration/gift" TargetMode="External"/><Relationship Id="rId334" Type="http://schemas.openxmlformats.org/officeDocument/2006/relationships/hyperlink" Target="https://github.com/microcosm-cc/bluemonday" TargetMode="External"/><Relationship Id="rId335" Type="http://schemas.openxmlformats.org/officeDocument/2006/relationships/hyperlink" Target="https://github.com/bmizerany/pat" TargetMode="External"/><Relationship Id="rId1010" Type="http://schemas.openxmlformats.org/officeDocument/2006/relationships/hyperlink" Target="https://github.com/go-playground/pure" TargetMode="External"/><Relationship Id="rId1011" Type="http://schemas.openxmlformats.org/officeDocument/2006/relationships/hyperlink" Target="https://github.com/viant/toolbox" TargetMode="External"/><Relationship Id="rId1012" Type="http://schemas.openxmlformats.org/officeDocument/2006/relationships/hyperlink" Target="https://github.com/tomcraven/goga" TargetMode="External"/><Relationship Id="rId1013" Type="http://schemas.openxmlformats.org/officeDocument/2006/relationships/hyperlink" Target="https://github.com/xfxdev/xtcp" TargetMode="External"/><Relationship Id="rId1014" Type="http://schemas.openxmlformats.org/officeDocument/2006/relationships/hyperlink" Target="https://github.com/dixonwille/wmenu" TargetMode="External"/><Relationship Id="rId1015" Type="http://schemas.openxmlformats.org/officeDocument/2006/relationships/hyperlink" Target="https://github.com/jaffee/commandeer" TargetMode="External"/><Relationship Id="rId1016" Type="http://schemas.openxmlformats.org/officeDocument/2006/relationships/hyperlink" Target="https://github.com/abice/go-enum" TargetMode="External"/><Relationship Id="rId1017" Type="http://schemas.openxmlformats.org/officeDocument/2006/relationships/hyperlink" Target="https://github.com/hackebrot/turtle" TargetMode="External"/><Relationship Id="rId1018" Type="http://schemas.openxmlformats.org/officeDocument/2006/relationships/hyperlink" Target="https://github.com/hidevopsio/hiboot" TargetMode="External"/><Relationship Id="rId1019" Type="http://schemas.openxmlformats.org/officeDocument/2006/relationships/hyperlink" Target="https://github.com/davemeehan/Neo4j-GO" TargetMode="External"/><Relationship Id="rId336" Type="http://schemas.openxmlformats.org/officeDocument/2006/relationships/hyperlink" Target="https://github.com/shiyanhui/hero" TargetMode="External"/><Relationship Id="rId337" Type="http://schemas.openxmlformats.org/officeDocument/2006/relationships/hyperlink" Target="https://github.com/ugorji/go" TargetMode="External"/><Relationship Id="rId338" Type="http://schemas.openxmlformats.org/officeDocument/2006/relationships/hyperlink" Target="https://github.com/unrolled/secure" TargetMode="External"/><Relationship Id="rId339" Type="http://schemas.openxmlformats.org/officeDocument/2006/relationships/hyperlink" Target="https://github.com/didip/tollbooth" TargetMode="External"/><Relationship Id="rId980" Type="http://schemas.openxmlformats.org/officeDocument/2006/relationships/hyperlink" Target="https://github.com/MauriceGit/skiplist" TargetMode="External"/><Relationship Id="rId981" Type="http://schemas.openxmlformats.org/officeDocument/2006/relationships/hyperlink" Target="https://github.com/TheTannerRyan/ring" TargetMode="External"/><Relationship Id="rId982" Type="http://schemas.openxmlformats.org/officeDocument/2006/relationships/hyperlink" Target="https://github.com/icza/bitio" TargetMode="External"/><Relationship Id="rId983" Type="http://schemas.openxmlformats.org/officeDocument/2006/relationships/hyperlink" Target="https://github.com/belogik/goes" TargetMode="External"/><Relationship Id="rId984" Type="http://schemas.openxmlformats.org/officeDocument/2006/relationships/hyperlink" Target="https://github.com/gonutz/d3d9" TargetMode="External"/><Relationship Id="rId985" Type="http://schemas.openxmlformats.org/officeDocument/2006/relationships/hyperlink" Target="https://github.com/adrianmo/go-nmea" TargetMode="External"/><Relationship Id="rId986" Type="http://schemas.openxmlformats.org/officeDocument/2006/relationships/hyperlink" Target="https://github.com/firstrow/logvoyage" TargetMode="External"/><Relationship Id="rId987" Type="http://schemas.openxmlformats.org/officeDocument/2006/relationships/hyperlink" Target="https://github.com/icza/session" TargetMode="External"/><Relationship Id="rId988" Type="http://schemas.openxmlformats.org/officeDocument/2006/relationships/hyperlink" Target="https://github.com/raydac/mvn-golang" TargetMode="External"/><Relationship Id="rId989" Type="http://schemas.openxmlformats.org/officeDocument/2006/relationships/hyperlink" Target="https://github.com/olebedev/go-tgbot" TargetMode="External"/><Relationship Id="rId660" Type="http://schemas.openxmlformats.org/officeDocument/2006/relationships/hyperlink" Target="https://github.com/goccmack/gocc" TargetMode="External"/><Relationship Id="rId661" Type="http://schemas.openxmlformats.org/officeDocument/2006/relationships/hyperlink" Target="https://github.com/aymerick/raymond" TargetMode="External"/><Relationship Id="rId662" Type="http://schemas.openxmlformats.org/officeDocument/2006/relationships/hyperlink" Target="https://github.com/mattn/go-isatty" TargetMode="External"/><Relationship Id="rId663" Type="http://schemas.openxmlformats.org/officeDocument/2006/relationships/hyperlink" Target="https://github.com/clbanning/mxj" TargetMode="External"/><Relationship Id="rId664" Type="http://schemas.openxmlformats.org/officeDocument/2006/relationships/hyperlink" Target="https://github.com/francoispqt/onelog" TargetMode="External"/><Relationship Id="rId665" Type="http://schemas.openxmlformats.org/officeDocument/2006/relationships/hyperlink" Target="https://github.com/uniplaces/carbon" TargetMode="External"/><Relationship Id="rId666" Type="http://schemas.openxmlformats.org/officeDocument/2006/relationships/hyperlink" Target="https://github.com/mna/agora" TargetMode="External"/><Relationship Id="rId667" Type="http://schemas.openxmlformats.org/officeDocument/2006/relationships/hyperlink" Target="https://github.com/beefsack/go-astar" TargetMode="External"/><Relationship Id="rId668" Type="http://schemas.openxmlformats.org/officeDocument/2006/relationships/hyperlink" Target="https://github.com/rainycape/gondola" TargetMode="External"/><Relationship Id="rId669" Type="http://schemas.openxmlformats.org/officeDocument/2006/relationships/hyperlink" Target="https://github.com/sethgrid/pester" TargetMode="External"/><Relationship Id="rId1340" Type="http://schemas.openxmlformats.org/officeDocument/2006/relationships/hyperlink" Target="https://github.com/go-nio/nio" TargetMode="External"/><Relationship Id="rId1341" Type="http://schemas.openxmlformats.org/officeDocument/2006/relationships/hyperlink" Target="https://github.com/kinbiko/jsonassert" TargetMode="External"/><Relationship Id="rId1342" Type="http://schemas.openxmlformats.org/officeDocument/2006/relationships/hyperlink" Target="https://github.com/dskinner/damsel" TargetMode="External"/><Relationship Id="rId1343" Type="http://schemas.openxmlformats.org/officeDocument/2006/relationships/hyperlink" Target="https://github.com/striker2000/petrovich" TargetMode="External"/><Relationship Id="rId1344" Type="http://schemas.openxmlformats.org/officeDocument/2006/relationships/hyperlink" Target="https://github.com/free/concurrent-writer" TargetMode="External"/><Relationship Id="rId1345" Type="http://schemas.openxmlformats.org/officeDocument/2006/relationships/hyperlink" Target="https://github.com/mrLSD/go-benchmark-app" TargetMode="External"/><Relationship Id="rId1346" Type="http://schemas.openxmlformats.org/officeDocument/2006/relationships/hyperlink" Target="https://github.com/hbagdi/go-unsplash" TargetMode="External"/><Relationship Id="rId1347" Type="http://schemas.openxmlformats.org/officeDocument/2006/relationships/hyperlink" Target="https://github.com/neuegram/Ghost" TargetMode="External"/><Relationship Id="rId1348" Type="http://schemas.openxmlformats.org/officeDocument/2006/relationships/hyperlink" Target="https://github.com/goodsign/icu" TargetMode="External"/><Relationship Id="rId1349" Type="http://schemas.openxmlformats.org/officeDocument/2006/relationships/hyperlink" Target="https://github.com/JakeHL/Goid" TargetMode="External"/><Relationship Id="rId340" Type="http://schemas.openxmlformats.org/officeDocument/2006/relationships/hyperlink" Target="https://github.com/gonum/plot" TargetMode="External"/><Relationship Id="rId341" Type="http://schemas.openxmlformats.org/officeDocument/2006/relationships/hyperlink" Target="https://github.com/mkaz/working-with-go" TargetMode="External"/><Relationship Id="rId342" Type="http://schemas.openxmlformats.org/officeDocument/2006/relationships/hyperlink" Target="https://github.com/galeone/tfgo" TargetMode="External"/><Relationship Id="rId343" Type="http://schemas.openxmlformats.org/officeDocument/2006/relationships/hyperlink" Target="https://github.com/facebookarchive/inject" TargetMode="External"/><Relationship Id="rId344" Type="http://schemas.openxmlformats.org/officeDocument/2006/relationships/hyperlink" Target="https://github.com/docopt/docopt.go" TargetMode="External"/><Relationship Id="rId345" Type="http://schemas.openxmlformats.org/officeDocument/2006/relationships/hyperlink" Target="https://github.com/rs/cors" TargetMode="External"/><Relationship Id="rId1020" Type="http://schemas.openxmlformats.org/officeDocument/2006/relationships/hyperlink" Target="https://github.com/tejo/boxed" TargetMode="External"/><Relationship Id="rId1021" Type="http://schemas.openxmlformats.org/officeDocument/2006/relationships/hyperlink" Target="https://github.com/garyburd/redigo" TargetMode="External"/><Relationship Id="rId1022" Type="http://schemas.openxmlformats.org/officeDocument/2006/relationships/hyperlink" Target="https://github.com/raja/argon2pw" TargetMode="External"/><Relationship Id="rId1023" Type="http://schemas.openxmlformats.org/officeDocument/2006/relationships/hyperlink" Target="https://github.com/sebest/xff" TargetMode="External"/><Relationship Id="rId1024" Type="http://schemas.openxmlformats.org/officeDocument/2006/relationships/hyperlink" Target="https://github.com/seborama/govcr" TargetMode="External"/><Relationship Id="rId1025" Type="http://schemas.openxmlformats.org/officeDocument/2006/relationships/hyperlink" Target="https://github.com/ziutek/kasia.go" TargetMode="External"/><Relationship Id="rId1026" Type="http://schemas.openxmlformats.org/officeDocument/2006/relationships/hyperlink" Target="https://github.com/plar/go-adaptive-radix-tree" TargetMode="External"/><Relationship Id="rId1027" Type="http://schemas.openxmlformats.org/officeDocument/2006/relationships/hyperlink" Target="https://github.com/bnkamalesh/webgo" TargetMode="External"/><Relationship Id="rId1028" Type="http://schemas.openxmlformats.org/officeDocument/2006/relationships/hyperlink" Target="https://github.com/bradleyjkemp/cupaloy" TargetMode="External"/><Relationship Id="rId1029" Type="http://schemas.openxmlformats.org/officeDocument/2006/relationships/hyperlink" Target="https://github.com/nitishm/go-rejson" TargetMode="External"/><Relationship Id="rId346" Type="http://schemas.openxmlformats.org/officeDocument/2006/relationships/hyperlink" Target="https://github.com/tj/terminal-table" TargetMode="External"/><Relationship Id="rId347" Type="http://schemas.openxmlformats.org/officeDocument/2006/relationships/hyperlink" Target="https://github.com/tylertreat/BoomFilters" TargetMode="External"/><Relationship Id="rId348" Type="http://schemas.openxmlformats.org/officeDocument/2006/relationships/hyperlink" Target="https://github.com/veandco/go-sdl2" TargetMode="External"/><Relationship Id="rId349" Type="http://schemas.openxmlformats.org/officeDocument/2006/relationships/hyperlink" Target="https://github.com/sanathp/statusok" TargetMode="External"/><Relationship Id="rId990" Type="http://schemas.openxmlformats.org/officeDocument/2006/relationships/hyperlink" Target="https://github.com/dannyvankooten/grender" TargetMode="External"/><Relationship Id="rId991" Type="http://schemas.openxmlformats.org/officeDocument/2006/relationships/hyperlink" Target="https://github.com/emersion/go-message" TargetMode="External"/><Relationship Id="rId992" Type="http://schemas.openxmlformats.org/officeDocument/2006/relationships/hyperlink" Target="https://github.com/philippgille/ln-paywall" TargetMode="External"/><Relationship Id="rId993" Type="http://schemas.openxmlformats.org/officeDocument/2006/relationships/hyperlink" Target="https://github.com/akamensky/argparse" TargetMode="External"/><Relationship Id="rId994" Type="http://schemas.openxmlformats.org/officeDocument/2006/relationships/hyperlink" Target="https://github.com/ungerik/pkgreflect" TargetMode="External"/><Relationship Id="rId995" Type="http://schemas.openxmlformats.org/officeDocument/2006/relationships/hyperlink" Target="https://github.com/eaburns/flac" TargetMode="External"/><Relationship Id="rId996" Type="http://schemas.openxmlformats.org/officeDocument/2006/relationships/hyperlink" Target="https://github.com/alioygur/gores" TargetMode="External"/><Relationship Id="rId997" Type="http://schemas.openxmlformats.org/officeDocument/2006/relationships/hyperlink" Target="https://github.com/recoilme/slowpoke" TargetMode="External"/><Relationship Id="rId998" Type="http://schemas.openxmlformats.org/officeDocument/2006/relationships/hyperlink" Target="https://github.com/rjohnsondev/vim-compiler-go" TargetMode="External"/><Relationship Id="rId999" Type="http://schemas.openxmlformats.org/officeDocument/2006/relationships/hyperlink" Target="https://github.com/volatile/core" TargetMode="External"/><Relationship Id="rId670" Type="http://schemas.openxmlformats.org/officeDocument/2006/relationships/hyperlink" Target="https://github.com/inconshreveable/gonative" TargetMode="External"/><Relationship Id="rId671" Type="http://schemas.openxmlformats.org/officeDocument/2006/relationships/hyperlink" Target="https://github.com/vova616/GarageEngine" TargetMode="External"/><Relationship Id="rId672" Type="http://schemas.openxmlformats.org/officeDocument/2006/relationships/hyperlink" Target="https://github.com/ccding/go-stun" TargetMode="External"/><Relationship Id="rId673" Type="http://schemas.openxmlformats.org/officeDocument/2006/relationships/hyperlink" Target="https://github.com/skelterjohn/go.matrix" TargetMode="External"/><Relationship Id="rId674" Type="http://schemas.openxmlformats.org/officeDocument/2006/relationships/hyperlink" Target="https://github.com/go-playground/webhooks" TargetMode="External"/><Relationship Id="rId675" Type="http://schemas.openxmlformats.org/officeDocument/2006/relationships/hyperlink" Target="https://github.com/hailocab/go-geoindex" TargetMode="External"/><Relationship Id="rId676" Type="http://schemas.openxmlformats.org/officeDocument/2006/relationships/hyperlink" Target="https://github.com/desertbit/glue" TargetMode="External"/><Relationship Id="rId677" Type="http://schemas.openxmlformats.org/officeDocument/2006/relationships/hyperlink" Target="https://github.com/mafredri/cdp" TargetMode="External"/><Relationship Id="rId678" Type="http://schemas.openxmlformats.org/officeDocument/2006/relationships/hyperlink" Target="https://github.com/matryer/gopherize.me" TargetMode="External"/><Relationship Id="rId679" Type="http://schemas.openxmlformats.org/officeDocument/2006/relationships/hyperlink" Target="https://github.com/aerospike/aerospike-client-go" TargetMode="External"/><Relationship Id="rId1350" Type="http://schemas.openxmlformats.org/officeDocument/2006/relationships/hyperlink" Target="https://github.com/wzshiming/gotype" TargetMode="External"/><Relationship Id="rId1351" Type="http://schemas.openxmlformats.org/officeDocument/2006/relationships/hyperlink" Target="https://github.com/gabrie30/ghorg" TargetMode="External"/><Relationship Id="rId1352" Type="http://schemas.openxmlformats.org/officeDocument/2006/relationships/hyperlink" Target="https://github.com/sasbury/mini" TargetMode="External"/><Relationship Id="rId1353" Type="http://schemas.openxmlformats.org/officeDocument/2006/relationships/hyperlink" Target="https://github.com/go-playground/generate" TargetMode="External"/><Relationship Id="rId1354" Type="http://schemas.openxmlformats.org/officeDocument/2006/relationships/hyperlink" Target="https://github.com/imdario/medeina" TargetMode="External"/><Relationship Id="rId1355" Type="http://schemas.openxmlformats.org/officeDocument/2006/relationships/hyperlink" Target="https://github.com/nicklaw5/go-respond" TargetMode="External"/><Relationship Id="rId1356" Type="http://schemas.openxmlformats.org/officeDocument/2006/relationships/hyperlink" Target="https://github.com/grsmv/goweek" TargetMode="External"/><Relationship Id="rId1357" Type="http://schemas.openxmlformats.org/officeDocument/2006/relationships/hyperlink" Target="https://github.com/RichardKnop/go-fixtures" TargetMode="External"/><Relationship Id="rId1358" Type="http://schemas.openxmlformats.org/officeDocument/2006/relationships/hyperlink" Target="https://github.com/soniah/awsenv" TargetMode="External"/><Relationship Id="rId1359" Type="http://schemas.openxmlformats.org/officeDocument/2006/relationships/hyperlink" Target="https://github.com/razonyang/fastrouter" TargetMode="External"/><Relationship Id="rId350" Type="http://schemas.openxmlformats.org/officeDocument/2006/relationships/hyperlink" Target="https://github.com/uniqush/uniqush-push" TargetMode="External"/><Relationship Id="rId351" Type="http://schemas.openxmlformats.org/officeDocument/2006/relationships/hyperlink" Target="https://github.com/guptarohit/asciigraph" TargetMode="External"/><Relationship Id="rId352" Type="http://schemas.openxmlformats.org/officeDocument/2006/relationships/hyperlink" Target="https://github.com/gavv/httpexpect" TargetMode="External"/><Relationship Id="rId353" Type="http://schemas.openxmlformats.org/officeDocument/2006/relationships/hyperlink" Target="https://github.com/aerokube/selenoid" TargetMode="External"/><Relationship Id="rId354" Type="http://schemas.openxmlformats.org/officeDocument/2006/relationships/hyperlink" Target="https://github.com/eleme/banshee" TargetMode="External"/><Relationship Id="rId355" Type="http://schemas.openxmlformats.org/officeDocument/2006/relationships/hyperlink" Target="https://github.com/go-opencv/go-opencv" TargetMode="External"/><Relationship Id="rId1030" Type="http://schemas.openxmlformats.org/officeDocument/2006/relationships/hyperlink" Target="https://github.com/kamilsk/semaphore" TargetMode="External"/><Relationship Id="rId1031" Type="http://schemas.openxmlformats.org/officeDocument/2006/relationships/hyperlink" Target="https://github.com/esemplastic/unis" TargetMode="External"/><Relationship Id="rId1032" Type="http://schemas.openxmlformats.org/officeDocument/2006/relationships/hyperlink" Target="https://github.com/rjeczalik/gh" TargetMode="External"/><Relationship Id="rId1033" Type="http://schemas.openxmlformats.org/officeDocument/2006/relationships/hyperlink" Target="https://github.com/etherlabsio/healthcheck" TargetMode="External"/><Relationship Id="rId1034" Type="http://schemas.openxmlformats.org/officeDocument/2006/relationships/hyperlink" Target="https://github.com/VividCortex/pm" TargetMode="External"/><Relationship Id="rId1035" Type="http://schemas.openxmlformats.org/officeDocument/2006/relationships/hyperlink" Target="https://github.com/fulldump/golax" TargetMode="External"/><Relationship Id="rId1036" Type="http://schemas.openxmlformats.org/officeDocument/2006/relationships/hyperlink" Target="https://github.com/sourcegraph/go-vcs" TargetMode="External"/><Relationship Id="rId1037" Type="http://schemas.openxmlformats.org/officeDocument/2006/relationships/hyperlink" Target="https://github.com/gobuffalo/velvet" TargetMode="External"/><Relationship Id="rId1038" Type="http://schemas.openxmlformats.org/officeDocument/2006/relationships/hyperlink" Target="https://github.com/monmohan/xferspdy" TargetMode="External"/><Relationship Id="rId1039" Type="http://schemas.openxmlformats.org/officeDocument/2006/relationships/hyperlink" Target="https://github.com/marusama/semaphore" TargetMode="External"/><Relationship Id="rId356" Type="http://schemas.openxmlformats.org/officeDocument/2006/relationships/hyperlink" Target="https://github.com/square/go-jose" TargetMode="External"/><Relationship Id="rId357" Type="http://schemas.openxmlformats.org/officeDocument/2006/relationships/hyperlink" Target="https://github.com/mmcdole/gofeed" TargetMode="External"/><Relationship Id="rId358" Type="http://schemas.openxmlformats.org/officeDocument/2006/relationships/hyperlink" Target="https://github.com/tobyhede/go-underscore" TargetMode="External"/><Relationship Id="rId359" Type="http://schemas.openxmlformats.org/officeDocument/2006/relationships/hyperlink" Target="https://github.com/deckarep/golang-set" TargetMode="External"/><Relationship Id="rId800" Type="http://schemas.openxmlformats.org/officeDocument/2006/relationships/hyperlink" Target="https://github.com/utatti/orange-cat" TargetMode="External"/><Relationship Id="rId801" Type="http://schemas.openxmlformats.org/officeDocument/2006/relationships/hyperlink" Target="https://github.com/saniales/golang-crypto-trading-bot" TargetMode="External"/><Relationship Id="rId802" Type="http://schemas.openxmlformats.org/officeDocument/2006/relationships/hyperlink" Target="https://github.com/cryptojuice/gobrew" TargetMode="External"/><Relationship Id="rId803" Type="http://schemas.openxmlformats.org/officeDocument/2006/relationships/hyperlink" Target="https://github.com/goji/httpauth" TargetMode="External"/><Relationship Id="rId804" Type="http://schemas.openxmlformats.org/officeDocument/2006/relationships/hyperlink" Target="https://github.com/google/hilbert" TargetMode="External"/><Relationship Id="rId805" Type="http://schemas.openxmlformats.org/officeDocument/2006/relationships/hyperlink" Target="https://github.com/rk/go-cron" TargetMode="External"/><Relationship Id="rId806" Type="http://schemas.openxmlformats.org/officeDocument/2006/relationships/hyperlink" Target="https://github.com/JeremyLoy/config" TargetMode="External"/><Relationship Id="rId807" Type="http://schemas.openxmlformats.org/officeDocument/2006/relationships/hyperlink" Target="https://github.com/hjson/hjson-go" TargetMode="External"/><Relationship Id="rId808" Type="http://schemas.openxmlformats.org/officeDocument/2006/relationships/hyperlink" Target="https://github.com/sadlil/go-trigger" TargetMode="External"/><Relationship Id="rId809" Type="http://schemas.openxmlformats.org/officeDocument/2006/relationships/hyperlink" Target="https://github.com/fern4lvarez/piladb" TargetMode="External"/><Relationship Id="rId680" Type="http://schemas.openxmlformats.org/officeDocument/2006/relationships/hyperlink" Target="https://github.com/ursiform/sleuth" TargetMode="External"/><Relationship Id="rId681" Type="http://schemas.openxmlformats.org/officeDocument/2006/relationships/hyperlink" Target="https://github.com/o1egl/govatar" TargetMode="External"/><Relationship Id="rId682" Type="http://schemas.openxmlformats.org/officeDocument/2006/relationships/hyperlink" Target="https://github.com/olebedev/emitter" TargetMode="External"/><Relationship Id="rId683" Type="http://schemas.openxmlformats.org/officeDocument/2006/relationships/hyperlink" Target="https://github.com/ttacon/chalk" TargetMode="External"/><Relationship Id="rId684" Type="http://schemas.openxmlformats.org/officeDocument/2006/relationships/hyperlink" Target="https://github.com/aofei/air" TargetMode="External"/><Relationship Id="rId685" Type="http://schemas.openxmlformats.org/officeDocument/2006/relationships/hyperlink" Target="https://github.com/carbocation/interpose" TargetMode="External"/><Relationship Id="rId686" Type="http://schemas.openxmlformats.org/officeDocument/2006/relationships/hyperlink" Target="https://github.com/codingsince1985/geo-golang" TargetMode="External"/><Relationship Id="rId687" Type="http://schemas.openxmlformats.org/officeDocument/2006/relationships/hyperlink" Target="https://github.com/cristianoliveira/ergo" TargetMode="External"/><Relationship Id="rId688" Type="http://schemas.openxmlformats.org/officeDocument/2006/relationships/hyperlink" Target="https://github.com/wellington/wellington" TargetMode="External"/><Relationship Id="rId689" Type="http://schemas.openxmlformats.org/officeDocument/2006/relationships/hyperlink" Target="https://github.com/couchbase/go-couchbase" TargetMode="External"/><Relationship Id="rId1360" Type="http://schemas.openxmlformats.org/officeDocument/2006/relationships/hyperlink" Target="https://github.com/wlbr/feiertage" TargetMode="External"/><Relationship Id="rId1361" Type="http://schemas.openxmlformats.org/officeDocument/2006/relationships/hyperlink" Target="https://github.com/ockam-network/did" TargetMode="External"/><Relationship Id="rId1362" Type="http://schemas.openxmlformats.org/officeDocument/2006/relationships/hyperlink" Target="https://github.com/rkoesters/xdg" TargetMode="External"/><Relationship Id="rId1363" Type="http://schemas.openxmlformats.org/officeDocument/2006/relationships/hyperlink" Target="https://github.com/e-XpertSolutions/go-cluster" TargetMode="External"/><Relationship Id="rId1364" Type="http://schemas.openxmlformats.org/officeDocument/2006/relationships/hyperlink" Target="https://github.com/amoghe/distillog" TargetMode="External"/><Relationship Id="rId1365" Type="http://schemas.openxmlformats.org/officeDocument/2006/relationships/hyperlink" Target="https://github.com/algoGuy/EasyMIDI" TargetMode="External"/><Relationship Id="rId1366" Type="http://schemas.openxmlformats.org/officeDocument/2006/relationships/hyperlink" Target="https://github.com/amscanne/golang-micro-benchmarks" TargetMode="External"/><Relationship Id="rId1367" Type="http://schemas.openxmlformats.org/officeDocument/2006/relationships/hyperlink" Target="https://github.com/utahta/go-cronowriter" TargetMode="External"/><Relationship Id="rId1368" Type="http://schemas.openxmlformats.org/officeDocument/2006/relationships/hyperlink" Target="https://github.com/crazcalm/term-quiz" TargetMode="External"/><Relationship Id="rId1369" Type="http://schemas.openxmlformats.org/officeDocument/2006/relationships/hyperlink" Target="https://github.com/bhmj/jsonslice" TargetMode="External"/><Relationship Id="rId360" Type="http://schemas.openxmlformats.org/officeDocument/2006/relationships/hyperlink" Target="https://github.com/gliderlabs/ssh" TargetMode="External"/><Relationship Id="rId361" Type="http://schemas.openxmlformats.org/officeDocument/2006/relationships/hyperlink" Target="https://github.com/jordan-wright/email" TargetMode="External"/><Relationship Id="rId362" Type="http://schemas.openxmlformats.org/officeDocument/2006/relationships/hyperlink" Target="https://github.com/xtaci/gonet" TargetMode="External"/><Relationship Id="rId363" Type="http://schemas.openxmlformats.org/officeDocument/2006/relationships/hyperlink" Target="https://github.com/TIBCOSoftware/flogo" TargetMode="External"/><Relationship Id="rId364" Type="http://schemas.openxmlformats.org/officeDocument/2006/relationships/hyperlink" Target="https://github.com/xiaonanln/goworld" TargetMode="External"/><Relationship Id="rId365" Type="http://schemas.openxmlformats.org/officeDocument/2006/relationships/hyperlink" Target="https://github.com/EngoEngine/engo" TargetMode="External"/><Relationship Id="rId1040" Type="http://schemas.openxmlformats.org/officeDocument/2006/relationships/hyperlink" Target="https://github.com/wtolson/go-taglib" TargetMode="External"/><Relationship Id="rId1041" Type="http://schemas.openxmlformats.org/officeDocument/2006/relationships/hyperlink" Target="https://github.com/solher/arangolite" TargetMode="External"/><Relationship Id="rId1042" Type="http://schemas.openxmlformats.org/officeDocument/2006/relationships/hyperlink" Target="https://github.com/andygrunwald/cachet" TargetMode="External"/><Relationship Id="rId1043" Type="http://schemas.openxmlformats.org/officeDocument/2006/relationships/hyperlink" Target="https://github.com/relvacode/iso8601" TargetMode="External"/><Relationship Id="rId1044" Type="http://schemas.openxmlformats.org/officeDocument/2006/relationships/hyperlink" Target="https://github.com/fiam/gounidecode" TargetMode="External"/><Relationship Id="rId1045" Type="http://schemas.openxmlformats.org/officeDocument/2006/relationships/hyperlink" Target="https://github.com/khaiql/dbcleaner" TargetMode="External"/><Relationship Id="rId1046" Type="http://schemas.openxmlformats.org/officeDocument/2006/relationships/hyperlink" Target="https://github.com/e-dard/netbug" TargetMode="External"/><Relationship Id="rId1047" Type="http://schemas.openxmlformats.org/officeDocument/2006/relationships/hyperlink" Target="https://github.com/robbert229/jwt" TargetMode="External"/><Relationship Id="rId1048" Type="http://schemas.openxmlformats.org/officeDocument/2006/relationships/hyperlink" Target="https://github.com/pingcap/failpoint" TargetMode="External"/><Relationship Id="rId1049" Type="http://schemas.openxmlformats.org/officeDocument/2006/relationships/hyperlink" Target="https://github.com/underarmour/dynago" TargetMode="External"/><Relationship Id="rId366" Type="http://schemas.openxmlformats.org/officeDocument/2006/relationships/hyperlink" Target="https://github.com/minio/mc" TargetMode="External"/><Relationship Id="rId367" Type="http://schemas.openxmlformats.org/officeDocument/2006/relationships/hyperlink" Target="https://github.com/clipperhouse/gen" TargetMode="External"/><Relationship Id="rId368" Type="http://schemas.openxmlformats.org/officeDocument/2006/relationships/hyperlink" Target="https://github.com/pravj/geopattern" TargetMode="External"/><Relationship Id="rId369" Type="http://schemas.openxmlformats.org/officeDocument/2006/relationships/hyperlink" Target="https://github.com/JoelOtter/termloop" TargetMode="External"/><Relationship Id="rId810" Type="http://schemas.openxmlformats.org/officeDocument/2006/relationships/hyperlink" Target="https://github.com/buraksezer/consistent" TargetMode="External"/><Relationship Id="rId811" Type="http://schemas.openxmlformats.org/officeDocument/2006/relationships/hyperlink" Target="https://github.com/sensorbee/sensorbee" TargetMode="External"/><Relationship Id="rId812" Type="http://schemas.openxmlformats.org/officeDocument/2006/relationships/hyperlink" Target="https://github.com/dave/blast" TargetMode="External"/><Relationship Id="rId813" Type="http://schemas.openxmlformats.org/officeDocument/2006/relationships/hyperlink" Target="https://github.com/fawick/speedtest-resize" TargetMode="External"/><Relationship Id="rId814" Type="http://schemas.openxmlformats.org/officeDocument/2006/relationships/hyperlink" Target="https://github.com/kyleterry/tenyks" TargetMode="External"/><Relationship Id="rId815" Type="http://schemas.openxmlformats.org/officeDocument/2006/relationships/hyperlink" Target="https://github.com/leebenson/conform" TargetMode="External"/><Relationship Id="rId816" Type="http://schemas.openxmlformats.org/officeDocument/2006/relationships/hyperlink" Target="https://github.com/rjeczalik/interfaces" TargetMode="External"/><Relationship Id="rId817" Type="http://schemas.openxmlformats.org/officeDocument/2006/relationships/hyperlink" Target="https://github.com/thoj/go-galib" TargetMode="External"/><Relationship Id="rId818" Type="http://schemas.openxmlformats.org/officeDocument/2006/relationships/hyperlink" Target="https://github.com/opennota/re2dfa" TargetMode="External"/><Relationship Id="rId819" Type="http://schemas.openxmlformats.org/officeDocument/2006/relationships/hyperlink" Target="https://github.com/workanator/go-floc" TargetMode="External"/><Relationship Id="rId690" Type="http://schemas.openxmlformats.org/officeDocument/2006/relationships/hyperlink" Target="https://github.com/dnaeon/go-vcr" TargetMode="External"/><Relationship Id="rId691" Type="http://schemas.openxmlformats.org/officeDocument/2006/relationships/hyperlink" Target="https://github.com/couchbase/gocb" TargetMode="External"/><Relationship Id="rId692" Type="http://schemas.openxmlformats.org/officeDocument/2006/relationships/hyperlink" Target="https://github.com/digota/digota" TargetMode="External"/><Relationship Id="rId693" Type="http://schemas.openxmlformats.org/officeDocument/2006/relationships/hyperlink" Target="https://github.com/jszwec/csvutil" TargetMode="External"/><Relationship Id="rId694" Type="http://schemas.openxmlformats.org/officeDocument/2006/relationships/hyperlink" Target="https://github.com/beefsack/go-rate" TargetMode="External"/><Relationship Id="rId695" Type="http://schemas.openxmlformats.org/officeDocument/2006/relationships/hyperlink" Target="https://github.com/gordonklaus/portaudio" TargetMode="External"/><Relationship Id="rId696" Type="http://schemas.openxmlformats.org/officeDocument/2006/relationships/hyperlink" Target="https://github.com/logpacker/PayPal-Go-SDK" TargetMode="External"/><Relationship Id="rId697" Type="http://schemas.openxmlformats.org/officeDocument/2006/relationships/hyperlink" Target="https://github.com/go-testfixtures/testfixtures" TargetMode="External"/><Relationship Id="rId698" Type="http://schemas.openxmlformats.org/officeDocument/2006/relationships/hyperlink" Target="https://github.com/shomali11/slacker" TargetMode="External"/><Relationship Id="rId699" Type="http://schemas.openxmlformats.org/officeDocument/2006/relationships/hyperlink" Target="https://github.com/carlescere/scheduler" TargetMode="External"/><Relationship Id="rId1370" Type="http://schemas.openxmlformats.org/officeDocument/2006/relationships/hyperlink" Target="https://github.com/polera/publicip" TargetMode="External"/><Relationship Id="rId1371" Type="http://schemas.openxmlformats.org/officeDocument/2006/relationships/hyperlink" Target="https://github.com/ssgreg/journald" TargetMode="External"/><Relationship Id="rId1372" Type="http://schemas.openxmlformats.org/officeDocument/2006/relationships/hyperlink" Target="https://github.com/auyer/steganography" TargetMode="External"/><Relationship Id="rId1373" Type="http://schemas.openxmlformats.org/officeDocument/2006/relationships/hyperlink" Target="https://github.com/shettyh/threadpool" TargetMode="External"/><Relationship Id="rId1374" Type="http://schemas.openxmlformats.org/officeDocument/2006/relationships/hyperlink" Target="https://github.com/rapito/go-spotify" TargetMode="External"/><Relationship Id="rId1375" Type="http://schemas.openxmlformats.org/officeDocument/2006/relationships/hyperlink" Target="https://github.com/knspriggs/go-twitch" TargetMode="External"/><Relationship Id="rId1376" Type="http://schemas.openxmlformats.org/officeDocument/2006/relationships/hyperlink" Target="https://github.com/nstratos/go-myanimelist" TargetMode="External"/><Relationship Id="rId1377" Type="http://schemas.openxmlformats.org/officeDocument/2006/relationships/hyperlink" Target="https://github.com/velour/velour" TargetMode="External"/><Relationship Id="rId1378" Type="http://schemas.openxmlformats.org/officeDocument/2006/relationships/hyperlink" Target="https://github.com/hexdigest/gounit-vim" TargetMode="External"/><Relationship Id="rId1379" Type="http://schemas.openxmlformats.org/officeDocument/2006/relationships/hyperlink" Target="https://github.com/faceair/jio" TargetMode="External"/><Relationship Id="rId370" Type="http://schemas.openxmlformats.org/officeDocument/2006/relationships/hyperlink" Target="https://github.com/thoas/picfit" TargetMode="External"/><Relationship Id="rId371" Type="http://schemas.openxmlformats.org/officeDocument/2006/relationships/hyperlink" Target="https://github.com/rcrowley/go-tigertonic" TargetMode="External"/><Relationship Id="rId372" Type="http://schemas.openxmlformats.org/officeDocument/2006/relationships/hyperlink" Target="https://github.com/go-ego/gse" TargetMode="External"/><Relationship Id="rId373" Type="http://schemas.openxmlformats.org/officeDocument/2006/relationships/hyperlink" Target="https://github.com/dghubble/gologin" TargetMode="External"/><Relationship Id="rId374" Type="http://schemas.openxmlformats.org/officeDocument/2006/relationships/hyperlink" Target="https://github.com/cdipaolo/goml" TargetMode="External"/><Relationship Id="rId375" Type="http://schemas.openxmlformats.org/officeDocument/2006/relationships/hyperlink" Target="https://github.com/rlmcpherson/s3gof3r" TargetMode="External"/><Relationship Id="rId1050" Type="http://schemas.openxmlformats.org/officeDocument/2006/relationships/hyperlink" Target="https://github.com/codemodus/chain" TargetMode="External"/><Relationship Id="rId1051" Type="http://schemas.openxmlformats.org/officeDocument/2006/relationships/hyperlink" Target="https://github.com/whiteShtef/clockwork" TargetMode="External"/><Relationship Id="rId1052" Type="http://schemas.openxmlformats.org/officeDocument/2006/relationships/hyperlink" Target="https://github.com/InVisionApp/conjungo" TargetMode="External"/><Relationship Id="rId1053" Type="http://schemas.openxmlformats.org/officeDocument/2006/relationships/hyperlink" Target="https://github.com/dgrr/GoSlaves" TargetMode="External"/><Relationship Id="rId1054" Type="http://schemas.openxmlformats.org/officeDocument/2006/relationships/hyperlink" Target="https://github.com/antham/gommit" TargetMode="External"/><Relationship Id="rId1055" Type="http://schemas.openxmlformats.org/officeDocument/2006/relationships/hyperlink" Target="https://github.com/cosiner/gomodel" TargetMode="External"/><Relationship Id="rId1056" Type="http://schemas.openxmlformats.org/officeDocument/2006/relationships/hyperlink" Target="https://github.com/DavidBelicza/TextRank" TargetMode="External"/><Relationship Id="rId1057" Type="http://schemas.openxmlformats.org/officeDocument/2006/relationships/hyperlink" Target="https://github.com/gortc/sdp" TargetMode="External"/><Relationship Id="rId1058" Type="http://schemas.openxmlformats.org/officeDocument/2006/relationships/hyperlink" Target="https://github.com/Talento90/go-health" TargetMode="External"/><Relationship Id="rId1059" Type="http://schemas.openxmlformats.org/officeDocument/2006/relationships/hyperlink" Target="https://github.com/mccoyst/validate" TargetMode="External"/><Relationship Id="rId376" Type="http://schemas.openxmlformats.org/officeDocument/2006/relationships/hyperlink" Target="https://github.com/go-llvm/llgo" TargetMode="External"/><Relationship Id="rId377" Type="http://schemas.openxmlformats.org/officeDocument/2006/relationships/hyperlink" Target="https://github.com/ChimeraCoder/anaconda" TargetMode="External"/><Relationship Id="rId378" Type="http://schemas.openxmlformats.org/officeDocument/2006/relationships/hyperlink" Target="https://github.com/hoisie/mustache" TargetMode="External"/><Relationship Id="rId379" Type="http://schemas.openxmlformats.org/officeDocument/2006/relationships/hyperlink" Target="https://github.com/mitchellh/cli" TargetMode="External"/><Relationship Id="rId820" Type="http://schemas.openxmlformats.org/officeDocument/2006/relationships/hyperlink" Target="https://github.com/leekchan/timeutil" TargetMode="External"/><Relationship Id="rId821" Type="http://schemas.openxmlformats.org/officeDocument/2006/relationships/hyperlink" Target="https://github.com/hectane/hectane" TargetMode="External"/><Relationship Id="rId822" Type="http://schemas.openxmlformats.org/officeDocument/2006/relationships/hyperlink" Target="https://github.com/ostrost/ostent" TargetMode="External"/><Relationship Id="rId823" Type="http://schemas.openxmlformats.org/officeDocument/2006/relationships/hyperlink" Target="https://github.com/bradleyfalzon/apicompat" TargetMode="External"/><Relationship Id="rId824" Type="http://schemas.openxmlformats.org/officeDocument/2006/relationships/hyperlink" Target="https://github.com/tucnak/climax" TargetMode="External"/><Relationship Id="rId825" Type="http://schemas.openxmlformats.org/officeDocument/2006/relationships/hyperlink" Target="https://github.com/bamiaux/rez" TargetMode="External"/><Relationship Id="rId826" Type="http://schemas.openxmlformats.org/officeDocument/2006/relationships/hyperlink" Target="https://github.com/connectordb/connectordb" TargetMode="External"/><Relationship Id="rId827" Type="http://schemas.openxmlformats.org/officeDocument/2006/relationships/hyperlink" Target="https://github.com/onrik/ethrpc" TargetMode="External"/><Relationship Id="rId828" Type="http://schemas.openxmlformats.org/officeDocument/2006/relationships/hyperlink" Target="https://github.com/ungerik/go3d" TargetMode="External"/><Relationship Id="rId829" Type="http://schemas.openxmlformats.org/officeDocument/2006/relationships/hyperlink" Target="https://github.com/eaburns/Watch" TargetMode="External"/><Relationship Id="rId1500" Type="http://schemas.openxmlformats.org/officeDocument/2006/relationships/hyperlink" Target="https://github.com/cavaliercoder/badio" TargetMode="External"/><Relationship Id="rId1501" Type="http://schemas.openxmlformats.org/officeDocument/2006/relationships/hyperlink" Target="https://github.com/anschelsc/gofrac" TargetMode="External"/><Relationship Id="rId1502" Type="http://schemas.openxmlformats.org/officeDocument/2006/relationships/hyperlink" Target="https://github.com/osamingo/gaurun-client" TargetMode="External"/><Relationship Id="rId1503" Type="http://schemas.openxmlformats.org/officeDocument/2006/relationships/hyperlink" Target="https://github.com/thedevsir/gosuccinctly" TargetMode="External"/><Relationship Id="rId1504" Type="http://schemas.openxmlformats.org/officeDocument/2006/relationships/hyperlink" Target="https://github.com/codemodus/catena" TargetMode="External"/><Relationship Id="rId1505" Type="http://schemas.openxmlformats.org/officeDocument/2006/relationships/hyperlink" Target="https://github.com/icza/backscanner" TargetMode="External"/><Relationship Id="rId1506" Type="http://schemas.openxmlformats.org/officeDocument/2006/relationships/hyperlink" Target="https://github.com/corbym/gogiven" TargetMode="External"/><Relationship Id="rId1507" Type="http://schemas.openxmlformats.org/officeDocument/2006/relationships/hyperlink" Target="https://github.com/Wing924/hostutils" TargetMode="External"/><Relationship Id="rId1508" Type="http://schemas.openxmlformats.org/officeDocument/2006/relationships/hyperlink" Target="https://github.com/ssgreg/stl" TargetMode="External"/><Relationship Id="rId1509" Type="http://schemas.openxmlformats.org/officeDocument/2006/relationships/hyperlink" Target="https://github.com/osteele/tuesday" TargetMode="External"/><Relationship Id="rId500" Type="http://schemas.openxmlformats.org/officeDocument/2006/relationships/hyperlink" Target="https://github.com/oakmound/oak" TargetMode="External"/><Relationship Id="rId501" Type="http://schemas.openxmlformats.org/officeDocument/2006/relationships/hyperlink" Target="https://github.com/franela/goblin" TargetMode="External"/><Relationship Id="rId502" Type="http://schemas.openxmlformats.org/officeDocument/2006/relationships/hyperlink" Target="https://github.com/z7zmey/php-parser" TargetMode="External"/><Relationship Id="rId503" Type="http://schemas.openxmlformats.org/officeDocument/2006/relationships/hyperlink" Target="https://github.com/thedevsaddam/govalidator" TargetMode="External"/><Relationship Id="rId504" Type="http://schemas.openxmlformats.org/officeDocument/2006/relationships/hyperlink" Target="https://github.com/MaxHalford/eaopt" TargetMode="External"/><Relationship Id="rId505" Type="http://schemas.openxmlformats.org/officeDocument/2006/relationships/hyperlink" Target="https://github.com/immortal/immortal" TargetMode="External"/><Relationship Id="rId506" Type="http://schemas.openxmlformats.org/officeDocument/2006/relationships/hyperlink" Target="https://github.com/RoaringBitmap/roaring" TargetMode="External"/><Relationship Id="rId507" Type="http://schemas.openxmlformats.org/officeDocument/2006/relationships/hyperlink" Target="https://github.com/gyuho/goraph" TargetMode="External"/><Relationship Id="rId508" Type="http://schemas.openxmlformats.org/officeDocument/2006/relationships/hyperlink" Target="https://github.com/roylee0704/gron" TargetMode="External"/><Relationship Id="rId509" Type="http://schemas.openxmlformats.org/officeDocument/2006/relationships/hyperlink" Target="https://github.com/hoisie/redis" TargetMode="External"/><Relationship Id="rId1380" Type="http://schemas.openxmlformats.org/officeDocument/2006/relationships/hyperlink" Target="https://github.com/naegelejd/brewerydb" TargetMode="External"/><Relationship Id="rId1381" Type="http://schemas.openxmlformats.org/officeDocument/2006/relationships/hyperlink" Target="https://github.com/ianlopshire/go-fixedwidth" TargetMode="External"/><Relationship Id="rId1382" Type="http://schemas.openxmlformats.org/officeDocument/2006/relationships/hyperlink" Target="https://github.com/wlbr/templify" TargetMode="External"/><Relationship Id="rId1383" Type="http://schemas.openxmlformats.org/officeDocument/2006/relationships/hyperlink" Target="https://github.com/aerogo/packet" TargetMode="External"/><Relationship Id="rId1384" Type="http://schemas.openxmlformats.org/officeDocument/2006/relationships/hyperlink" Target="https://github.com/jbrodriguez/mlog" TargetMode="External"/><Relationship Id="rId1385" Type="http://schemas.openxmlformats.org/officeDocument/2006/relationships/hyperlink" Target="https://github.com/kamilsk/breaker" TargetMode="External"/><Relationship Id="rId1386" Type="http://schemas.openxmlformats.org/officeDocument/2006/relationships/hyperlink" Target="https://github.com/db47h/ngaro" TargetMode="External"/><Relationship Id="rId1387" Type="http://schemas.openxmlformats.org/officeDocument/2006/relationships/hyperlink" Target="https://github.com/stackerzzq/xj2go" TargetMode="External"/><Relationship Id="rId1388" Type="http://schemas.openxmlformats.org/officeDocument/2006/relationships/hyperlink" Target="https://github.com/XML-Comp/XML-Comp" TargetMode="External"/><Relationship Id="rId1389" Type="http://schemas.openxmlformats.org/officeDocument/2006/relationships/hyperlink" Target="https://github.com/mxpv/patreon-go" TargetMode="External"/><Relationship Id="rId380" Type="http://schemas.openxmlformats.org/officeDocument/2006/relationships/hyperlink" Target="https://github.com/hprose/hprose-golang" TargetMode="External"/><Relationship Id="rId381" Type="http://schemas.openxmlformats.org/officeDocument/2006/relationships/hyperlink" Target="https://github.com/hprose/hprose-golang" TargetMode="External"/><Relationship Id="rId382" Type="http://schemas.openxmlformats.org/officeDocument/2006/relationships/hyperlink" Target="https://github.com/go-ozzo/ozzo-validation" TargetMode="External"/><Relationship Id="rId383" Type="http://schemas.openxmlformats.org/officeDocument/2006/relationships/hyperlink" Target="https://github.com/denisenkom/go-mssqldb" TargetMode="External"/><Relationship Id="rId384" Type="http://schemas.openxmlformats.org/officeDocument/2006/relationships/hyperlink" Target="https://github.com/mattbaird/elastigo" TargetMode="External"/><Relationship Id="rId385" Type="http://schemas.openxmlformats.org/officeDocument/2006/relationships/hyperlink" Target="https://github.com/justinas/nosurf" TargetMode="External"/><Relationship Id="rId1060" Type="http://schemas.openxmlformats.org/officeDocument/2006/relationships/hyperlink" Target="https://github.com/cswank/kcli" TargetMode="External"/><Relationship Id="rId1061" Type="http://schemas.openxmlformats.org/officeDocument/2006/relationships/hyperlink" Target="https://github.com/GolangUA/gopher-logos" TargetMode="External"/><Relationship Id="rId1062" Type="http://schemas.openxmlformats.org/officeDocument/2006/relationships/hyperlink" Target="https://github.com/glycerine/bambam" TargetMode="External"/><Relationship Id="rId1063" Type="http://schemas.openxmlformats.org/officeDocument/2006/relationships/hyperlink" Target="https://github.com/surullabs/lint" TargetMode="External"/><Relationship Id="rId1064" Type="http://schemas.openxmlformats.org/officeDocument/2006/relationships/hyperlink" Target="https://github.com/yourbasic/radix" TargetMode="External"/><Relationship Id="rId1065" Type="http://schemas.openxmlformats.org/officeDocument/2006/relationships/hyperlink" Target="https://github.com/gen2brain/go-unarr" TargetMode="External"/><Relationship Id="rId386" Type="http://schemas.openxmlformats.org/officeDocument/2006/relationships/hyperlink" Target="https://github.com/smallnest/go-web-framework-benchmark" TargetMode="External"/><Relationship Id="rId387" Type="http://schemas.openxmlformats.org/officeDocument/2006/relationships/hyperlink" Target="https://github.com/gojektech/heimdall" TargetMode="External"/><Relationship Id="rId388" Type="http://schemas.openxmlformats.org/officeDocument/2006/relationships/hyperlink" Target="https://github.com/awnumar/memguard" TargetMode="External"/><Relationship Id="rId389" Type="http://schemas.openxmlformats.org/officeDocument/2006/relationships/hyperlink" Target="https://github.com/gographics/imagick" TargetMode="External"/><Relationship Id="rId1066" Type="http://schemas.openxmlformats.org/officeDocument/2006/relationships/hyperlink" Target="https://github.com/rylans/getlang" TargetMode="External"/><Relationship Id="rId1067" Type="http://schemas.openxmlformats.org/officeDocument/2006/relationships/hyperlink" Target="https://github.com/philippgille/gokv" TargetMode="External"/><Relationship Id="rId1068" Type="http://schemas.openxmlformats.org/officeDocument/2006/relationships/hyperlink" Target="https://github.com/seiflotfy/skizze" TargetMode="External"/><Relationship Id="rId1069" Type="http://schemas.openxmlformats.org/officeDocument/2006/relationships/hyperlink" Target="https://github.com/jandelgado/rabtap" TargetMode="External"/><Relationship Id="rId830" Type="http://schemas.openxmlformats.org/officeDocument/2006/relationships/hyperlink" Target="https://github.com/elgris/sqrl" TargetMode="External"/><Relationship Id="rId831" Type="http://schemas.openxmlformats.org/officeDocument/2006/relationships/hyperlink" Target="https://github.com/thedevsaddam/renderer" TargetMode="External"/><Relationship Id="rId832" Type="http://schemas.openxmlformats.org/officeDocument/2006/relationships/hyperlink" Target="https://github.com/gowww/router" TargetMode="External"/><Relationship Id="rId833" Type="http://schemas.openxmlformats.org/officeDocument/2006/relationships/hyperlink" Target="https://github.com/asticode/go-astisub" TargetMode="External"/><Relationship Id="rId834" Type="http://schemas.openxmlformats.org/officeDocument/2006/relationships/hyperlink" Target="https://github.com/wendigo/go-bind-plugin" TargetMode="External"/><Relationship Id="rId835" Type="http://schemas.openxmlformats.org/officeDocument/2006/relationships/hyperlink" Target="https://github.com/aymerick/douceur" TargetMode="External"/><Relationship Id="rId836" Type="http://schemas.openxmlformats.org/officeDocument/2006/relationships/hyperlink" Target="https://github.com/omeid/go-resources" TargetMode="External"/><Relationship Id="rId837" Type="http://schemas.openxmlformats.org/officeDocument/2006/relationships/hyperlink" Target="https://github.com/tylerwince/godbg" TargetMode="External"/><Relationship Id="rId838" Type="http://schemas.openxmlformats.org/officeDocument/2006/relationships/hyperlink" Target="https://github.com/srfrog/go-relax" TargetMode="External"/><Relationship Id="rId839" Type="http://schemas.openxmlformats.org/officeDocument/2006/relationships/hyperlink" Target="https://github.com/go-gem/gem" TargetMode="External"/><Relationship Id="rId1510" Type="http://schemas.openxmlformats.org/officeDocument/2006/relationships/hyperlink" Target="https://github.com/ian-kent/envconf" TargetMode="External"/><Relationship Id="rId1511" Type="http://schemas.openxmlformats.org/officeDocument/2006/relationships/hyperlink" Target="https://github.com/wzshiming/ctc" TargetMode="External"/><Relationship Id="rId1512" Type="http://schemas.openxmlformats.org/officeDocument/2006/relationships/hyperlink" Target="https://github.com/sashka/signedvalue" TargetMode="External"/><Relationship Id="rId1513" Type="http://schemas.openxmlformats.org/officeDocument/2006/relationships/hyperlink" Target="https://github.com/f0rmiga/sessiongate-go" TargetMode="External"/><Relationship Id="rId1514" Type="http://schemas.openxmlformats.org/officeDocument/2006/relationships/hyperlink" Target="https://github.com/xujiajun/gotokenizer" TargetMode="External"/><Relationship Id="rId1515" Type="http://schemas.openxmlformats.org/officeDocument/2006/relationships/hyperlink" Target="https://github.com/ngs/go-google-email-audit-api" TargetMode="External"/><Relationship Id="rId1516" Type="http://schemas.openxmlformats.org/officeDocument/2006/relationships/hyperlink" Target="https://github.com/o1egl/fwencoder" TargetMode="External"/><Relationship Id="rId1517" Type="http://schemas.openxmlformats.org/officeDocument/2006/relationships/hyperlink" Target="https://github.com/zhulongcheng/testsql" TargetMode="External"/><Relationship Id="rId1518" Type="http://schemas.openxmlformats.org/officeDocument/2006/relationships/hyperlink" Target="https://github.com/endeveit/enca" TargetMode="External"/><Relationship Id="rId1519" Type="http://schemas.openxmlformats.org/officeDocument/2006/relationships/hyperlink" Target="https://github.com/mattcunningham/gumblr" TargetMode="External"/><Relationship Id="rId510" Type="http://schemas.openxmlformats.org/officeDocument/2006/relationships/hyperlink" Target="https://github.com/posener/complete" TargetMode="External"/><Relationship Id="rId511" Type="http://schemas.openxmlformats.org/officeDocument/2006/relationships/hyperlink" Target="https://github.com/Rhymond/go-money" TargetMode="External"/><Relationship Id="rId512" Type="http://schemas.openxmlformats.org/officeDocument/2006/relationships/hyperlink" Target="https://github.com/huandu/xstrings" TargetMode="External"/><Relationship Id="rId513" Type="http://schemas.openxmlformats.org/officeDocument/2006/relationships/hyperlink" Target="https://github.com/pointlander/peg" TargetMode="External"/><Relationship Id="rId514" Type="http://schemas.openxmlformats.org/officeDocument/2006/relationships/hyperlink" Target="https://github.com/uber-go/fx" TargetMode="External"/><Relationship Id="rId515" Type="http://schemas.openxmlformats.org/officeDocument/2006/relationships/hyperlink" Target="https://github.com/CloudyKit/jet" TargetMode="External"/><Relationship Id="rId516" Type="http://schemas.openxmlformats.org/officeDocument/2006/relationships/hyperlink" Target="https://github.com/mgutz/dat" TargetMode="External"/><Relationship Id="rId517" Type="http://schemas.openxmlformats.org/officeDocument/2006/relationships/hyperlink" Target="https://github.com/pelletier/go-toml" TargetMode="External"/><Relationship Id="rId518" Type="http://schemas.openxmlformats.org/officeDocument/2006/relationships/hyperlink" Target="https://github.com/VerizonDigital/vflow" TargetMode="External"/><Relationship Id="rId519" Type="http://schemas.openxmlformats.org/officeDocument/2006/relationships/hyperlink" Target="https://github.com/vdobler/chart" TargetMode="External"/><Relationship Id="rId1390" Type="http://schemas.openxmlformats.org/officeDocument/2006/relationships/hyperlink" Target="https://github.com/aandryashin/selenoid" TargetMode="External"/><Relationship Id="rId1391" Type="http://schemas.openxmlformats.org/officeDocument/2006/relationships/hyperlink" Target="https://github.com/rjohnsondev/golibstemmer" TargetMode="External"/><Relationship Id="rId1392" Type="http://schemas.openxmlformats.org/officeDocument/2006/relationships/hyperlink" Target="https://github.com/aphistic/gomol" TargetMode="External"/><Relationship Id="rId1393" Type="http://schemas.openxmlformats.org/officeDocument/2006/relationships/hyperlink" Target="https://github.com/lucasgomide/snitch" TargetMode="External"/><Relationship Id="rId1394" Type="http://schemas.openxmlformats.org/officeDocument/2006/relationships/hyperlink" Target="https://github.com/sbabiv/xml2map" TargetMode="External"/><Relationship Id="rId1395" Type="http://schemas.openxmlformats.org/officeDocument/2006/relationships/hyperlink" Target="https://github.com/gobuffalo/validate" TargetMode="External"/><Relationship Id="rId1396" Type="http://schemas.openxmlformats.org/officeDocument/2006/relationships/hyperlink" Target="https://github.com/kirillDanshin/dlog" TargetMode="External"/><Relationship Id="rId1397" Type="http://schemas.openxmlformats.org/officeDocument/2006/relationships/hyperlink" Target="https://github.com/Fs02/wire" TargetMode="External"/><Relationship Id="rId1398" Type="http://schemas.openxmlformats.org/officeDocument/2006/relationships/hyperlink" Target="https://github.com/StudioSol/async" TargetMode="External"/><Relationship Id="rId1399" Type="http://schemas.openxmlformats.org/officeDocument/2006/relationships/hyperlink" Target="https://github.com/TreyBastian/colourize" TargetMode="External"/><Relationship Id="rId390" Type="http://schemas.openxmlformats.org/officeDocument/2006/relationships/hyperlink" Target="https://github.com/olebedev/when" TargetMode="External"/><Relationship Id="rId391" Type="http://schemas.openxmlformats.org/officeDocument/2006/relationships/hyperlink" Target="https://github.com/pkg/profile" TargetMode="External"/><Relationship Id="rId392" Type="http://schemas.openxmlformats.org/officeDocument/2006/relationships/hyperlink" Target="https://github.com/dominikh/go-mode.el" TargetMode="External"/><Relationship Id="rId393" Type="http://schemas.openxmlformats.org/officeDocument/2006/relationships/hyperlink" Target="https://github.com/atemerev/skynet" TargetMode="External"/><Relationship Id="rId394" Type="http://schemas.openxmlformats.org/officeDocument/2006/relationships/hyperlink" Target="https://github.com/davecheney/gcvis" TargetMode="External"/><Relationship Id="rId395" Type="http://schemas.openxmlformats.org/officeDocument/2006/relationships/hyperlink" Target="https://github.com/lonng/nano" TargetMode="External"/><Relationship Id="rId396" Type="http://schemas.openxmlformats.org/officeDocument/2006/relationships/hyperlink" Target="https://github.com/h2non/filetype" TargetMode="External"/><Relationship Id="rId397" Type="http://schemas.openxmlformats.org/officeDocument/2006/relationships/hyperlink" Target="https://github.com/shurcooL/Go-Package-Store" TargetMode="External"/><Relationship Id="rId398" Type="http://schemas.openxmlformats.org/officeDocument/2006/relationships/hyperlink" Target="https://github.com/stripe/stripe-go" TargetMode="External"/><Relationship Id="rId399" Type="http://schemas.openxmlformats.org/officeDocument/2006/relationships/hyperlink" Target="https://github.com/tmrts/boilr" TargetMode="External"/><Relationship Id="rId1070" Type="http://schemas.openxmlformats.org/officeDocument/2006/relationships/hyperlink" Target="https://github.com/spate/vectormath" TargetMode="External"/><Relationship Id="rId1071" Type="http://schemas.openxmlformats.org/officeDocument/2006/relationships/hyperlink" Target="https://github.com/schuyler/neural-go" TargetMode="External"/><Relationship Id="rId1072" Type="http://schemas.openxmlformats.org/officeDocument/2006/relationships/hyperlink" Target="https://github.com/go-furnace/go-furnace" TargetMode="External"/><Relationship Id="rId1073" Type="http://schemas.openxmlformats.org/officeDocument/2006/relationships/hyperlink" Target="https://github.com/songgao/ether" TargetMode="External"/><Relationship Id="rId1074" Type="http://schemas.openxmlformats.org/officeDocument/2006/relationships/hyperlink" Target="https://github.com/pebbe/textcat" TargetMode="External"/><Relationship Id="rId1075" Type="http://schemas.openxmlformats.org/officeDocument/2006/relationships/hyperlink" Target="https://github.com/gen2brain/malgo" TargetMode="External"/><Relationship Id="rId1076" Type="http://schemas.openxmlformats.org/officeDocument/2006/relationships/hyperlink" Target="https://github.com/SaidinWoT/timespan" TargetMode="External"/><Relationship Id="rId1077" Type="http://schemas.openxmlformats.org/officeDocument/2006/relationships/hyperlink" Target="https://github.com/gansidui/skiplist" TargetMode="External"/><Relationship Id="rId1078" Type="http://schemas.openxmlformats.org/officeDocument/2006/relationships/hyperlink" Target="https://github.com/mingrammer/cfmt" TargetMode="External"/><Relationship Id="rId1079" Type="http://schemas.openxmlformats.org/officeDocument/2006/relationships/hyperlink" Target="https://github.com/datastream/libsvm" TargetMode="External"/><Relationship Id="rId840" Type="http://schemas.openxmlformats.org/officeDocument/2006/relationships/hyperlink" Target="https://github.com/shurcooL/trayhost" TargetMode="External"/><Relationship Id="rId841" Type="http://schemas.openxmlformats.org/officeDocument/2006/relationships/hyperlink" Target="https://github.com/mibk/dupl" TargetMode="External"/><Relationship Id="rId842" Type="http://schemas.openxmlformats.org/officeDocument/2006/relationships/hyperlink" Target="https://github.com/ivpusic/rerun" TargetMode="External"/><Relationship Id="rId843" Type="http://schemas.openxmlformats.org/officeDocument/2006/relationships/hyperlink" Target="https://github.com/ziutek/gst" TargetMode="External"/><Relationship Id="rId844" Type="http://schemas.openxmlformats.org/officeDocument/2006/relationships/hyperlink" Target="https://github.com/StabbyCutyou/moldova" TargetMode="External"/><Relationship Id="rId845" Type="http://schemas.openxmlformats.org/officeDocument/2006/relationships/hyperlink" Target="https://github.com/anacrolix/utp" TargetMode="External"/><Relationship Id="rId846" Type="http://schemas.openxmlformats.org/officeDocument/2006/relationships/hyperlink" Target="https://github.com/elithrar/simple-scrypt" TargetMode="External"/><Relationship Id="rId847" Type="http://schemas.openxmlformats.org/officeDocument/2006/relationships/hyperlink" Target="https://github.com/adam-hanna/jwt-auth" TargetMode="External"/><Relationship Id="rId848" Type="http://schemas.openxmlformats.org/officeDocument/2006/relationships/hyperlink" Target="https://github.com/variadico/scaneo" TargetMode="External"/><Relationship Id="rId849" Type="http://schemas.openxmlformats.org/officeDocument/2006/relationships/hyperlink" Target="https://github.com/mum4k/termdash" TargetMode="External"/><Relationship Id="rId1520" Type="http://schemas.openxmlformats.org/officeDocument/2006/relationships/hyperlink" Target="https://github.com/blockloop/scan" TargetMode="External"/><Relationship Id="rId1521" Type="http://schemas.openxmlformats.org/officeDocument/2006/relationships/hyperlink" Target="https://github.com/shabbyrobe/xmlwriter" TargetMode="External"/><Relationship Id="rId1522" Type="http://schemas.openxmlformats.org/officeDocument/2006/relationships/hyperlink" Target="https://github.com/adrianosela/sslmgr" TargetMode="External"/><Relationship Id="rId1523" Type="http://schemas.openxmlformats.org/officeDocument/2006/relationships/hyperlink" Target="https://github.com/kapitan-k/gorocksdb" TargetMode="External"/><Relationship Id="rId1524" Type="http://schemas.openxmlformats.org/officeDocument/2006/relationships/hyperlink" Target="https://github.com/Wing924/shellwords" TargetMode="External"/><Relationship Id="rId1525" Type="http://schemas.openxmlformats.org/officeDocument/2006/relationships/hyperlink" Target="https://github.com/khezen/evoli" TargetMode="External"/><Relationship Id="rId1526" Type="http://schemas.openxmlformats.org/officeDocument/2006/relationships/hyperlink" Target="https://github.com/xfxdev/xlog" TargetMode="External"/><Relationship Id="rId1527" Type="http://schemas.openxmlformats.org/officeDocument/2006/relationships/hyperlink" Target="https://github.com/borderstech/logmatic" TargetMode="External"/><Relationship Id="rId1528" Type="http://schemas.openxmlformats.org/officeDocument/2006/relationships/hyperlink" Target="https://github.com/lajosbencz/glo" TargetMode="External"/><Relationship Id="rId1529" Type="http://schemas.openxmlformats.org/officeDocument/2006/relationships/hyperlink" Target="https://github.com/donatj/mpo" TargetMode="External"/><Relationship Id="rId520" Type="http://schemas.openxmlformats.org/officeDocument/2006/relationships/hyperlink" Target="https://github.com/shalakhin/gophericons" TargetMode="External"/><Relationship Id="rId521" Type="http://schemas.openxmlformats.org/officeDocument/2006/relationships/hyperlink" Target="https://github.com/markbates/pop" TargetMode="External"/><Relationship Id="rId522" Type="http://schemas.openxmlformats.org/officeDocument/2006/relationships/hyperlink" Target="https://github.com/peterh/liner" TargetMode="External"/><Relationship Id="rId523" Type="http://schemas.openxmlformats.org/officeDocument/2006/relationships/hyperlink" Target="https://github.com/miguelmota/golang-for-nodejs-developers" TargetMode="External"/><Relationship Id="rId524" Type="http://schemas.openxmlformats.org/officeDocument/2006/relationships/hyperlink" Target="https://github.com/mattn/goveralls" TargetMode="External"/><Relationship Id="rId525" Type="http://schemas.openxmlformats.org/officeDocument/2006/relationships/hyperlink" Target="https://github.com/uber/ringpop-go" TargetMode="External"/><Relationship Id="rId526" Type="http://schemas.openxmlformats.org/officeDocument/2006/relationships/hyperlink" Target="https://github.com/FlashBoys/go-finance" TargetMode="External"/><Relationship Id="rId527" Type="http://schemas.openxmlformats.org/officeDocument/2006/relationships/hyperlink" Target="https://github.com/bamzi/jobrunner" TargetMode="External"/><Relationship Id="rId528" Type="http://schemas.openxmlformats.org/officeDocument/2006/relationships/hyperlink" Target="https://github.com/mojocn/base64Captcha" TargetMode="External"/><Relationship Id="rId529" Type="http://schemas.openxmlformats.org/officeDocument/2006/relationships/hyperlink" Target="https://github.com/logrusorgru/aurora" TargetMode="External"/><Relationship Id="rId1200" Type="http://schemas.openxmlformats.org/officeDocument/2006/relationships/hyperlink" Target="https://github.com/skelterjohn/go-pkg-complete" TargetMode="External"/><Relationship Id="rId1201" Type="http://schemas.openxmlformats.org/officeDocument/2006/relationships/hyperlink" Target="https://github.com/nishanths/go-xkcd" TargetMode="External"/><Relationship Id="rId1202" Type="http://schemas.openxmlformats.org/officeDocument/2006/relationships/hyperlink" Target="https://github.com/jszwedko/go-circleci" TargetMode="External"/><Relationship Id="rId1203" Type="http://schemas.openxmlformats.org/officeDocument/2006/relationships/hyperlink" Target="https://github.com/sillecelik/go-gopher" TargetMode="External"/><Relationship Id="rId1204" Type="http://schemas.openxmlformats.org/officeDocument/2006/relationships/hyperlink" Target="https://github.com/jutkko/copy-pasta" TargetMode="External"/><Relationship Id="rId1205" Type="http://schemas.openxmlformats.org/officeDocument/2006/relationships/hyperlink" Target="https://github.com/vardius/worker-pool" TargetMode="External"/><Relationship Id="rId1206" Type="http://schemas.openxmlformats.org/officeDocument/2006/relationships/hyperlink" Target="https://github.com/szyhf/go-excel" TargetMode="External"/><Relationship Id="rId1207" Type="http://schemas.openxmlformats.org/officeDocument/2006/relationships/hyperlink" Target="https://github.com/wit-ai/wit-go" TargetMode="External"/><Relationship Id="rId1208" Type="http://schemas.openxmlformats.org/officeDocument/2006/relationships/hyperlink" Target="https://github.com/ian-kent/goose" TargetMode="External"/><Relationship Id="rId1209" Type="http://schemas.openxmlformats.org/officeDocument/2006/relationships/hyperlink" Target="https://github.com/osamingo/checkdigit" TargetMode="External"/><Relationship Id="rId200" Type="http://schemas.openxmlformats.org/officeDocument/2006/relationships/hyperlink" Target="https://github.com/mattes/migrate" TargetMode="External"/><Relationship Id="rId201" Type="http://schemas.openxmlformats.org/officeDocument/2006/relationships/hyperlink" Target="https://github.com/gpmgo/gopm" TargetMode="External"/><Relationship Id="rId202" Type="http://schemas.openxmlformats.org/officeDocument/2006/relationships/hyperlink" Target="https://github.com/nats-io/go-nats" TargetMode="External"/><Relationship Id="rId203" Type="http://schemas.openxmlformats.org/officeDocument/2006/relationships/hyperlink" Target="https://github.com/kelseyhightower/envconfig" TargetMode="External"/><Relationship Id="rId204" Type="http://schemas.openxmlformats.org/officeDocument/2006/relationships/hyperlink" Target="https://github.com/faiface/pixel" TargetMode="External"/><Relationship Id="rId205" Type="http://schemas.openxmlformats.org/officeDocument/2006/relationships/hyperlink" Target="https://github.com/golang/oauth2" TargetMode="External"/><Relationship Id="rId206" Type="http://schemas.openxmlformats.org/officeDocument/2006/relationships/hyperlink" Target="https://github.com/nlopes/slack" TargetMode="External"/><Relationship Id="rId207" Type="http://schemas.openxmlformats.org/officeDocument/2006/relationships/hyperlink" Target="https://github.com/golang/glog" TargetMode="External"/><Relationship Id="rId208" Type="http://schemas.openxmlformats.org/officeDocument/2006/relationships/hyperlink" Target="https://github.com/parnurzeal/gorequest" TargetMode="External"/><Relationship Id="rId209" Type="http://schemas.openxmlformats.org/officeDocument/2006/relationships/hyperlink" Target="https://github.com/mholt/archiver" TargetMode="External"/><Relationship Id="rId1080" Type="http://schemas.openxmlformats.org/officeDocument/2006/relationships/hyperlink" Target="https://github.com/pascaldekloe/jwt" TargetMode="External"/><Relationship Id="rId1081" Type="http://schemas.openxmlformats.org/officeDocument/2006/relationships/hyperlink" Target="https://github.com/masterzen/winrm-cli" TargetMode="External"/><Relationship Id="rId1082" Type="http://schemas.openxmlformats.org/officeDocument/2006/relationships/hyperlink" Target="https://github.com/awsong/MMSEGO" TargetMode="External"/><Relationship Id="rId1083" Type="http://schemas.openxmlformats.org/officeDocument/2006/relationships/hyperlink" Target="https://github.com/VividCortex/multitick" TargetMode="External"/><Relationship Id="rId1084" Type="http://schemas.openxmlformats.org/officeDocument/2006/relationships/hyperlink" Target="https://github.com/rafaeljesus/rabbus" TargetMode="External"/><Relationship Id="rId1085" Type="http://schemas.openxmlformats.org/officeDocument/2006/relationships/hyperlink" Target="https://github.com/onatm/clockwerk" TargetMode="External"/><Relationship Id="rId1086" Type="http://schemas.openxmlformats.org/officeDocument/2006/relationships/hyperlink" Target="https://github.com/dannyvankooten/vat" TargetMode="External"/><Relationship Id="rId1087" Type="http://schemas.openxmlformats.org/officeDocument/2006/relationships/hyperlink" Target="https://github.com/ian-kent/gofigure" TargetMode="External"/><Relationship Id="rId1088" Type="http://schemas.openxmlformats.org/officeDocument/2006/relationships/hyperlink" Target="https://github.com/appleboy/drone-line" TargetMode="External"/><Relationship Id="rId1089" Type="http://schemas.openxmlformats.org/officeDocument/2006/relationships/hyperlink" Target="https://github.com/mdlayher/dhcp6" TargetMode="External"/><Relationship Id="rId850" Type="http://schemas.openxmlformats.org/officeDocument/2006/relationships/hyperlink" Target="https://github.com/paulmach/orb" TargetMode="External"/><Relationship Id="rId851" Type="http://schemas.openxmlformats.org/officeDocument/2006/relationships/hyperlink" Target="https://github.com/antchfx/xquery" TargetMode="External"/><Relationship Id="rId852" Type="http://schemas.openxmlformats.org/officeDocument/2006/relationships/hyperlink" Target="https://github.com/gookit/color" TargetMode="External"/><Relationship Id="rId853" Type="http://schemas.openxmlformats.org/officeDocument/2006/relationships/hyperlink" Target="https://github.com/alexeyco/simpletable" TargetMode="External"/><Relationship Id="rId854" Type="http://schemas.openxmlformats.org/officeDocument/2006/relationships/hyperlink" Target="https://github.com/mholt/golang-graphics" TargetMode="External"/><Relationship Id="rId855" Type="http://schemas.openxmlformats.org/officeDocument/2006/relationships/hyperlink" Target="https://github.com/vrischmann/envconfig" TargetMode="External"/><Relationship Id="rId856" Type="http://schemas.openxmlformats.org/officeDocument/2006/relationships/hyperlink" Target="https://github.com/robfig/soy" TargetMode="External"/><Relationship Id="rId857" Type="http://schemas.openxmlformats.org/officeDocument/2006/relationships/hyperlink" Target="https://github.com/timkaye11/goRecommend" TargetMode="External"/><Relationship Id="rId858" Type="http://schemas.openxmlformats.org/officeDocument/2006/relationships/hyperlink" Target="https://github.com/cbergoon/merkletree" TargetMode="External"/><Relationship Id="rId859" Type="http://schemas.openxmlformats.org/officeDocument/2006/relationships/hyperlink" Target="https://github.com/2tvenom/myreplication" TargetMode="External"/><Relationship Id="rId1530" Type="http://schemas.openxmlformats.org/officeDocument/2006/relationships/hyperlink" Target="https://github.com/enriquebris/goconcurrentqueue" TargetMode="External"/><Relationship Id="rId1531" Type="http://schemas.openxmlformats.org/officeDocument/2006/relationships/hyperlink" Target="https://github.com/emvi/hide" TargetMode="External"/><Relationship Id="rId1532" Type="http://schemas.openxmlformats.org/officeDocument/2006/relationships/hyperlink" Target="https://github.com/socifi/jazz" TargetMode="External"/><Relationship Id="rId1533" Type="http://schemas.openxmlformats.org/officeDocument/2006/relationships/hyperlink" Target="https://github.com/nsheremet/banjo" TargetMode="External"/><Relationship Id="rId1534" Type="http://schemas.openxmlformats.org/officeDocument/2006/relationships/hyperlink" Target="https://github.com/CalebQ42/bbConvert" TargetMode="External"/><Relationship Id="rId1535" Type="http://schemas.openxmlformats.org/officeDocument/2006/relationships/hyperlink" Target="https://github.com/gojuno/go-zooz" TargetMode="External"/><Relationship Id="rId1536" Type="http://schemas.openxmlformats.org/officeDocument/2006/relationships/hyperlink" Target="https://github.com/aofei/mimesniffer" TargetMode="External"/><Relationship Id="rId1537" Type="http://schemas.openxmlformats.org/officeDocument/2006/relationships/hyperlink" Target="https://github.com/ChristopherRabotin/sg" TargetMode="External"/><Relationship Id="rId1538" Type="http://schemas.openxmlformats.org/officeDocument/2006/relationships/hyperlink" Target="https://github.com/ThePaw/go-gt" TargetMode="External"/><Relationship Id="rId1539" Type="http://schemas.openxmlformats.org/officeDocument/2006/relationships/hyperlink" Target="https://github.com/varver/gocomplex" TargetMode="External"/><Relationship Id="rId530" Type="http://schemas.openxmlformats.org/officeDocument/2006/relationships/hyperlink" Target="https://github.com/mingrammer/commonregex" TargetMode="External"/><Relationship Id="rId531" Type="http://schemas.openxmlformats.org/officeDocument/2006/relationships/hyperlink" Target="https://github.com/valyala/gorpc" TargetMode="External"/><Relationship Id="rId532" Type="http://schemas.openxmlformats.org/officeDocument/2006/relationships/hyperlink" Target="https://github.com/thoas/stats" TargetMode="External"/><Relationship Id="rId533" Type="http://schemas.openxmlformats.org/officeDocument/2006/relationships/hyperlink" Target="https://github.com/coocood/qbs" TargetMode="External"/><Relationship Id="rId534" Type="http://schemas.openxmlformats.org/officeDocument/2006/relationships/hyperlink" Target="https://github.com/shurcooL/vfsgen" TargetMode="External"/><Relationship Id="rId535" Type="http://schemas.openxmlformats.org/officeDocument/2006/relationships/hyperlink" Target="https://github.com/TimothyYe/skm" TargetMode="External"/><Relationship Id="rId536" Type="http://schemas.openxmlformats.org/officeDocument/2006/relationships/hyperlink" Target="https://github.com/krotik/eliasdb" TargetMode="External"/><Relationship Id="rId537" Type="http://schemas.openxmlformats.org/officeDocument/2006/relationships/hyperlink" Target="https://github.com/schollz/progressbar" TargetMode="External"/><Relationship Id="rId538" Type="http://schemas.openxmlformats.org/officeDocument/2006/relationships/hyperlink" Target="https://github.com/joomcode/errorx" TargetMode="External"/><Relationship Id="rId539" Type="http://schemas.openxmlformats.org/officeDocument/2006/relationships/hyperlink" Target="https://github.com/hashicorp/mdns" TargetMode="External"/><Relationship Id="rId1210" Type="http://schemas.openxmlformats.org/officeDocument/2006/relationships/hyperlink" Target="https://github.com/sevki/graphql" TargetMode="External"/><Relationship Id="rId1211" Type="http://schemas.openxmlformats.org/officeDocument/2006/relationships/hyperlink" Target="https://github.com/maxcnunes/gaper" TargetMode="External"/><Relationship Id="rId1212" Type="http://schemas.openxmlformats.org/officeDocument/2006/relationships/hyperlink" Target="https://github.com/ninedraft/gocryforhelp" TargetMode="External"/><Relationship Id="rId1213" Type="http://schemas.openxmlformats.org/officeDocument/2006/relationships/hyperlink" Target="https://github.com/zach-klippenstein/goregen" TargetMode="External"/><Relationship Id="rId1214" Type="http://schemas.openxmlformats.org/officeDocument/2006/relationships/hyperlink" Target="https://github.com/yazgazan/jaydiff" TargetMode="External"/><Relationship Id="rId1215" Type="http://schemas.openxmlformats.org/officeDocument/2006/relationships/hyperlink" Target="https://github.com/i25959341/orderbook" TargetMode="External"/><Relationship Id="rId1216" Type="http://schemas.openxmlformats.org/officeDocument/2006/relationships/hyperlink" Target="https://github.com/alpeb/go-finance" TargetMode="External"/><Relationship Id="rId1217" Type="http://schemas.openxmlformats.org/officeDocument/2006/relationships/hyperlink" Target="https://github.com/duck8823/duci" TargetMode="External"/><Relationship Id="rId1218" Type="http://schemas.openxmlformats.org/officeDocument/2006/relationships/hyperlink" Target="https://github.com/xcodersun/eywa" TargetMode="External"/><Relationship Id="rId1219" Type="http://schemas.openxmlformats.org/officeDocument/2006/relationships/hyperlink" Target="https://github.com/ian-kent/go-log" TargetMode="External"/><Relationship Id="rId210" Type="http://schemas.openxmlformats.org/officeDocument/2006/relationships/hyperlink" Target="https://github.com/benmanns/goworker" TargetMode="External"/><Relationship Id="rId211" Type="http://schemas.openxmlformats.org/officeDocument/2006/relationships/hyperlink" Target="https://github.com/mitchellh/mapstructure" TargetMode="External"/><Relationship Id="rId212" Type="http://schemas.openxmlformats.org/officeDocument/2006/relationships/hyperlink" Target="https://github.com/hybridgroup/gocv" TargetMode="External"/><Relationship Id="rId213" Type="http://schemas.openxmlformats.org/officeDocument/2006/relationships/hyperlink" Target="https://github.com/c-bata/go-prompt" TargetMode="External"/><Relationship Id="rId214" Type="http://schemas.openxmlformats.org/officeDocument/2006/relationships/hyperlink" Target="https://github.com/mehrdadrad/mylg" TargetMode="External"/><Relationship Id="rId215" Type="http://schemas.openxmlformats.org/officeDocument/2006/relationships/hyperlink" Target="https://github.com/siddontang/go-mysql-elasticsearch" TargetMode="External"/><Relationship Id="rId216" Type="http://schemas.openxmlformats.org/officeDocument/2006/relationships/hyperlink" Target="https://github.com/gernest/utron" TargetMode="External"/><Relationship Id="rId217" Type="http://schemas.openxmlformats.org/officeDocument/2006/relationships/hyperlink" Target="https://github.com/markbates/goth" TargetMode="External"/><Relationship Id="rId218" Type="http://schemas.openxmlformats.org/officeDocument/2006/relationships/hyperlink" Target="https://github.com/Masterminds/squirrel" TargetMode="External"/><Relationship Id="rId219" Type="http://schemas.openxmlformats.org/officeDocument/2006/relationships/hyperlink" Target="https://github.com/nfnt/resize" TargetMode="External"/><Relationship Id="rId1090" Type="http://schemas.openxmlformats.org/officeDocument/2006/relationships/hyperlink" Target="https://github.com/goxjs/glfw" TargetMode="External"/><Relationship Id="rId1091" Type="http://schemas.openxmlformats.org/officeDocument/2006/relationships/hyperlink" Target="https://github.com/posener/wstest" TargetMode="External"/><Relationship Id="rId1092" Type="http://schemas.openxmlformats.org/officeDocument/2006/relationships/hyperlink" Target="https://github.com/Clarifai/clarifai-go" TargetMode="External"/><Relationship Id="rId1093" Type="http://schemas.openxmlformats.org/officeDocument/2006/relationships/hyperlink" Target="https://github.com/andygrunwald/megos" TargetMode="External"/><Relationship Id="rId1094" Type="http://schemas.openxmlformats.org/officeDocument/2006/relationships/hyperlink" Target="https://github.com/james-bowman/sparse" TargetMode="External"/><Relationship Id="rId1095" Type="http://schemas.openxmlformats.org/officeDocument/2006/relationships/hyperlink" Target="https://github.com/gregdel/pushover" TargetMode="External"/><Relationship Id="rId1096" Type="http://schemas.openxmlformats.org/officeDocument/2006/relationships/hyperlink" Target="https://github.com/daviddengcn/go-pr" TargetMode="External"/><Relationship Id="rId1097" Type="http://schemas.openxmlformats.org/officeDocument/2006/relationships/hyperlink" Target="https://github.com/ozgio/strutil" TargetMode="External"/><Relationship Id="rId1098" Type="http://schemas.openxmlformats.org/officeDocument/2006/relationships/hyperlink" Target="https://github.com/skanehira/gjo" TargetMode="External"/><Relationship Id="rId1099" Type="http://schemas.openxmlformats.org/officeDocument/2006/relationships/hyperlink" Target="https://github.com/hako/branca" TargetMode="External"/><Relationship Id="rId860" Type="http://schemas.openxmlformats.org/officeDocument/2006/relationships/hyperlink" Target="https://github.com/smancke/guble" TargetMode="External"/><Relationship Id="rId861" Type="http://schemas.openxmlformats.org/officeDocument/2006/relationships/hyperlink" Target="https://github.com/andrewstuart/goq" TargetMode="External"/><Relationship Id="rId862" Type="http://schemas.openxmlformats.org/officeDocument/2006/relationships/hyperlink" Target="https://github.com/DATA-DOG/go-txdb" TargetMode="External"/><Relationship Id="rId863" Type="http://schemas.openxmlformats.org/officeDocument/2006/relationships/hyperlink" Target="https://github.com/elgs/gojq" TargetMode="External"/><Relationship Id="rId864" Type="http://schemas.openxmlformats.org/officeDocument/2006/relationships/hyperlink" Target="https://github.com/zubairhamed/canopus" TargetMode="External"/><Relationship Id="rId865" Type="http://schemas.openxmlformats.org/officeDocument/2006/relationships/hyperlink" Target="https://github.com/antchfx/xpath" TargetMode="External"/><Relationship Id="rId866" Type="http://schemas.openxmlformats.org/officeDocument/2006/relationships/hyperlink" Target="https://github.com/VividCortex/robustly" TargetMode="External"/><Relationship Id="rId867" Type="http://schemas.openxmlformats.org/officeDocument/2006/relationships/hyperlink" Target="https://github.com/subosito/gotenv" TargetMode="External"/><Relationship Id="rId868" Type="http://schemas.openxmlformats.org/officeDocument/2006/relationships/hyperlink" Target="https://github.com/azer/logger" TargetMode="External"/><Relationship Id="rId869" Type="http://schemas.openxmlformats.org/officeDocument/2006/relationships/hyperlink" Target="https://github.com/hillu/go-yara" TargetMode="External"/><Relationship Id="rId1540" Type="http://schemas.openxmlformats.org/officeDocument/2006/relationships/hyperlink" Target="https://github.com/hgfischer/go-type-assertion-benchmark" TargetMode="External"/><Relationship Id="rId1541" Type="http://schemas.openxmlformats.org/officeDocument/2006/relationships/hyperlink" Target="https://github.com/ghostiam/binstruct" TargetMode="External"/><Relationship Id="rId1542" Type="http://schemas.openxmlformats.org/officeDocument/2006/relationships/hyperlink" Target="https://github.com/fulldump/biff" TargetMode="External"/><Relationship Id="rId1543" Type="http://schemas.openxmlformats.org/officeDocument/2006/relationships/hyperlink" Target="https://github.com/vcaesar/tt" TargetMode="External"/><Relationship Id="rId1544" Type="http://schemas.openxmlformats.org/officeDocument/2006/relationships/hyperlink" Target="https://github.com/sgreben/piecewiselinear" TargetMode="External"/><Relationship Id="rId1545" Type="http://schemas.openxmlformats.org/officeDocument/2006/relationships/hyperlink" Target="https://github.com/awoodbeck/strftime" TargetMode="External"/><Relationship Id="rId1546" Type="http://schemas.openxmlformats.org/officeDocument/2006/relationships/hyperlink" Target="https://github.com/BlackRabbitt/mspm" TargetMode="External"/><Relationship Id="rId1547" Type="http://schemas.openxmlformats.org/officeDocument/2006/relationships/hyperlink" Target="https://github.com/StudioSol/set" TargetMode="External"/><Relationship Id="rId1548" Type="http://schemas.openxmlformats.org/officeDocument/2006/relationships/hyperlink" Target="https://github.com/defcronyke/godscache" TargetMode="External"/><Relationship Id="rId1549" Type="http://schemas.openxmlformats.org/officeDocument/2006/relationships/hyperlink" Target="https://github.com/DavidGamba/go-getoptions" TargetMode="External"/><Relationship Id="rId540" Type="http://schemas.openxmlformats.org/officeDocument/2006/relationships/hyperlink" Target="https://github.com/go-critic/go-critic" TargetMode="External"/><Relationship Id="rId541" Type="http://schemas.openxmlformats.org/officeDocument/2006/relationships/hyperlink" Target="https://github.com/gravityblast/traffic" TargetMode="External"/><Relationship Id="rId542" Type="http://schemas.openxmlformats.org/officeDocument/2006/relationships/hyperlink" Target="https://github.com/ulule/limiter" TargetMode="External"/><Relationship Id="rId543" Type="http://schemas.openxmlformats.org/officeDocument/2006/relationships/hyperlink" Target="https://github.com/go-ole/go-ole" TargetMode="External"/><Relationship Id="rId544" Type="http://schemas.openxmlformats.org/officeDocument/2006/relationships/hyperlink" Target="https://github.com/scaleway/scaleway-cli" TargetMode="External"/><Relationship Id="rId545" Type="http://schemas.openxmlformats.org/officeDocument/2006/relationships/hyperlink" Target="https://github.com/doug-martin/goqu" TargetMode="External"/><Relationship Id="rId546" Type="http://schemas.openxmlformats.org/officeDocument/2006/relationships/hyperlink" Target="https://github.com/asaskevich/EventBus" TargetMode="External"/><Relationship Id="rId547" Type="http://schemas.openxmlformats.org/officeDocument/2006/relationships/hyperlink" Target="https://github.com/cavaliercoder/grab" TargetMode="External"/><Relationship Id="rId548" Type="http://schemas.openxmlformats.org/officeDocument/2006/relationships/hyperlink" Target="https://github.com/bilibili/discovery" TargetMode="External"/><Relationship Id="rId549" Type="http://schemas.openxmlformats.org/officeDocument/2006/relationships/hyperlink" Target="https://github.com/gofrs/uuid" TargetMode="External"/><Relationship Id="rId1220" Type="http://schemas.openxmlformats.org/officeDocument/2006/relationships/hyperlink" Target="https://github.com/michiwend/gomusicbrainz" TargetMode="External"/><Relationship Id="rId1221" Type="http://schemas.openxmlformats.org/officeDocument/2006/relationships/hyperlink" Target="https://github.com/thedevsaddam/retry" TargetMode="External"/><Relationship Id="rId1222" Type="http://schemas.openxmlformats.org/officeDocument/2006/relationships/hyperlink" Target="https://github.com/msempere/golarm" TargetMode="External"/><Relationship Id="rId1223" Type="http://schemas.openxmlformats.org/officeDocument/2006/relationships/hyperlink" Target="https://github.com/editorconfig/editorconfig-core-go" TargetMode="External"/><Relationship Id="rId1224" Type="http://schemas.openxmlformats.org/officeDocument/2006/relationships/hyperlink" Target="https://github.com/inancgumus/myhttp" TargetMode="External"/><Relationship Id="rId1225" Type="http://schemas.openxmlformats.org/officeDocument/2006/relationships/hyperlink" Target="https://github.com/sbstjn/allot" TargetMode="External"/><Relationship Id="rId1226" Type="http://schemas.openxmlformats.org/officeDocument/2006/relationships/hyperlink" Target="https://github.com/maddevsio/fcm" TargetMode="External"/><Relationship Id="rId1227" Type="http://schemas.openxmlformats.org/officeDocument/2006/relationships/hyperlink" Target="https://github.com/zentures/porter2" TargetMode="External"/><Relationship Id="rId1228" Type="http://schemas.openxmlformats.org/officeDocument/2006/relationships/hyperlink" Target="https://github.com/posener/tarfs" TargetMode="External"/><Relationship Id="rId1229" Type="http://schemas.openxmlformats.org/officeDocument/2006/relationships/hyperlink" Target="https://github.com/yourbasic/bit" TargetMode="External"/><Relationship Id="rId220" Type="http://schemas.openxmlformats.org/officeDocument/2006/relationships/hyperlink" Target="https://github.com/jinzhu/now" TargetMode="External"/><Relationship Id="rId221" Type="http://schemas.openxmlformats.org/officeDocument/2006/relationships/hyperlink" Target="https://github.com/volatiletech/sqlboiler" TargetMode="External"/><Relationship Id="rId222" Type="http://schemas.openxmlformats.org/officeDocument/2006/relationships/hyperlink" Target="https://github.com/spf13/afero" TargetMode="External"/><Relationship Id="rId223" Type="http://schemas.openxmlformats.org/officeDocument/2006/relationships/hyperlink" Target="https://github.com/xo/xo" TargetMode="External"/><Relationship Id="rId224" Type="http://schemas.openxmlformats.org/officeDocument/2006/relationships/hyperlink" Target="https://github.com/Humpheh/goboy" TargetMode="External"/><Relationship Id="rId225" Type="http://schemas.openxmlformats.org/officeDocument/2006/relationships/hyperlink" Target="https://github.com/xtaci/kcp-go" TargetMode="External"/><Relationship Id="rId226" Type="http://schemas.openxmlformats.org/officeDocument/2006/relationships/hyperlink" Target="https://github.com/prest/prest" TargetMode="External"/><Relationship Id="rId227" Type="http://schemas.openxmlformats.org/officeDocument/2006/relationships/hyperlink" Target="https://github.com/allegro/bigcache" TargetMode="External"/><Relationship Id="rId228" Type="http://schemas.openxmlformats.org/officeDocument/2006/relationships/hyperlink" Target="https://github.com/golang-migrate/migrate" TargetMode="External"/><Relationship Id="rId229" Type="http://schemas.openxmlformats.org/officeDocument/2006/relationships/hyperlink" Target="https://github.com/sideshow/apns2" TargetMode="External"/><Relationship Id="rId870" Type="http://schemas.openxmlformats.org/officeDocument/2006/relationships/hyperlink" Target="https://github.com/kikinteractive/go-bqstreamer" TargetMode="External"/><Relationship Id="rId871" Type="http://schemas.openxmlformats.org/officeDocument/2006/relationships/hyperlink" Target="https://github.com/antchfx/antch" TargetMode="External"/><Relationship Id="rId872" Type="http://schemas.openxmlformats.org/officeDocument/2006/relationships/hyperlink" Target="https://github.com/chrislusf/vasto" TargetMode="External"/><Relationship Id="rId873" Type="http://schemas.openxmlformats.org/officeDocument/2006/relationships/hyperlink" Target="https://github.com/Konstantin8105/c4go" TargetMode="External"/><Relationship Id="rId874" Type="http://schemas.openxmlformats.org/officeDocument/2006/relationships/hyperlink" Target="https://github.com/hawx/img" TargetMode="External"/><Relationship Id="rId875" Type="http://schemas.openxmlformats.org/officeDocument/2006/relationships/hyperlink" Target="https://github.com/ziutek/blas" TargetMode="External"/><Relationship Id="rId876" Type="http://schemas.openxmlformats.org/officeDocument/2006/relationships/hyperlink" Target="https://github.com/goxjs/gl" TargetMode="External"/><Relationship Id="rId877" Type="http://schemas.openxmlformats.org/officeDocument/2006/relationships/hyperlink" Target="https://github.com/gulien/orbit" TargetMode="External"/><Relationship Id="rId878" Type="http://schemas.openxmlformats.org/officeDocument/2006/relationships/hyperlink" Target="https://github.com/zentures/bloom" TargetMode="External"/><Relationship Id="rId879" Type="http://schemas.openxmlformats.org/officeDocument/2006/relationships/hyperlink" Target="https://github.com/rs/xlog" TargetMode="External"/><Relationship Id="rId1550" Type="http://schemas.openxmlformats.org/officeDocument/2006/relationships/hyperlink" Target="https://github.com/AmuzaTkts/jsonapi-errors" TargetMode="External"/><Relationship Id="rId1551" Type="http://schemas.openxmlformats.org/officeDocument/2006/relationships/hyperlink" Target="https://github.com/surenderthakran/gomind" TargetMode="External"/><Relationship Id="rId1552" Type="http://schemas.openxmlformats.org/officeDocument/2006/relationships/hyperlink" Target="https://github.com/two/tspool" TargetMode="External"/><Relationship Id="rId1553" Type="http://schemas.openxmlformats.org/officeDocument/2006/relationships/hyperlink" Target="https://github.com/khezen/rootfinding" TargetMode="External"/><Relationship Id="rId1554" Type="http://schemas.openxmlformats.org/officeDocument/2006/relationships/hyperlink" Target="https://github.com/txgruppi/parseargs-go" TargetMode="External"/><Relationship Id="rId1555" Type="http://schemas.openxmlformats.org/officeDocument/2006/relationships/hyperlink" Target="https://github.com/ThePaw/go-eco" TargetMode="External"/><Relationship Id="rId1556" Type="http://schemas.openxmlformats.org/officeDocument/2006/relationships/hyperlink" Target="https://github.com/chrispassas/silk" TargetMode="External"/><Relationship Id="rId1557" Type="http://schemas.openxmlformats.org/officeDocument/2006/relationships/hyperlink" Target="https://github.com/esurdam/go-sophos" TargetMode="External"/><Relationship Id="rId1558" Type="http://schemas.openxmlformats.org/officeDocument/2006/relationships/hyperlink" Target="https://github.com/zhengchun/syndfeed" TargetMode="External"/><Relationship Id="rId1559" Type="http://schemas.openxmlformats.org/officeDocument/2006/relationships/hyperlink" Target="https://github.com/hscells/doi" TargetMode="External"/><Relationship Id="rId550" Type="http://schemas.openxmlformats.org/officeDocument/2006/relationships/hyperlink" Target="https://github.com/sendgrid/sendgrid-go" TargetMode="External"/><Relationship Id="rId551" Type="http://schemas.openxmlformats.org/officeDocument/2006/relationships/hyperlink" Target="https://github.com/google/gofuzz" TargetMode="External"/><Relationship Id="rId552" Type="http://schemas.openxmlformats.org/officeDocument/2006/relationships/hyperlink" Target="https://github.com/3d0c/gmf" TargetMode="External"/><Relationship Id="rId553" Type="http://schemas.openxmlformats.org/officeDocument/2006/relationships/hyperlink" Target="https://github.com/deckarep/gosx-notifier" TargetMode="External"/><Relationship Id="rId554" Type="http://schemas.openxmlformats.org/officeDocument/2006/relationships/hyperlink" Target="https://github.com/mozillazg/go-pinyin" TargetMode="External"/><Relationship Id="rId555" Type="http://schemas.openxmlformats.org/officeDocument/2006/relationships/hyperlink" Target="https://github.com/fanux/lhttp" TargetMode="External"/><Relationship Id="rId556" Type="http://schemas.openxmlformats.org/officeDocument/2006/relationships/hyperlink" Target="https://github.com/facebookarchive/httpcontrol" TargetMode="External"/><Relationship Id="rId557" Type="http://schemas.openxmlformats.org/officeDocument/2006/relationships/hyperlink" Target="https://github.com/mainflux/mainflux" TargetMode="External"/><Relationship Id="rId558" Type="http://schemas.openxmlformats.org/officeDocument/2006/relationships/hyperlink" Target="https://github.com/ivpusic/grpool" TargetMode="External"/><Relationship Id="rId559" Type="http://schemas.openxmlformats.org/officeDocument/2006/relationships/hyperlink" Target="https://github.com/htcat/htcat" TargetMode="External"/><Relationship Id="rId1230" Type="http://schemas.openxmlformats.org/officeDocument/2006/relationships/hyperlink" Target="https://github.com/yourbasic/bloom" TargetMode="External"/><Relationship Id="rId1231" Type="http://schemas.openxmlformats.org/officeDocument/2006/relationships/hyperlink" Target="https://github.com/edwingeng/doublejump" TargetMode="External"/><Relationship Id="rId1232" Type="http://schemas.openxmlformats.org/officeDocument/2006/relationships/hyperlink" Target="https://github.com/chzyer/logex" TargetMode="External"/><Relationship Id="rId1233" Type="http://schemas.openxmlformats.org/officeDocument/2006/relationships/hyperlink" Target="https://github.com/magic003/alice" TargetMode="External"/><Relationship Id="rId1234" Type="http://schemas.openxmlformats.org/officeDocument/2006/relationships/hyperlink" Target="https://github.com/mavihq/persian" TargetMode="External"/><Relationship Id="rId1235" Type="http://schemas.openxmlformats.org/officeDocument/2006/relationships/hyperlink" Target="https://github.com/keygx/Go-gopher-Vector" TargetMode="External"/><Relationship Id="rId1236" Type="http://schemas.openxmlformats.org/officeDocument/2006/relationships/hyperlink" Target="https://github.com/sanbornm/mp" TargetMode="External"/><Relationship Id="rId1237" Type="http://schemas.openxmlformats.org/officeDocument/2006/relationships/hyperlink" Target="https://github.com/teris-io/longpoll" TargetMode="External"/><Relationship Id="rId1238" Type="http://schemas.openxmlformats.org/officeDocument/2006/relationships/hyperlink" Target="https://github.com/devfacet/gocmd" TargetMode="External"/><Relationship Id="rId1239" Type="http://schemas.openxmlformats.org/officeDocument/2006/relationships/hyperlink" Target="https://github.com/kilgaloon/leprechaun" TargetMode="External"/><Relationship Id="rId230" Type="http://schemas.openxmlformats.org/officeDocument/2006/relationships/hyperlink" Target="https://github.com/jdkato/prose" TargetMode="External"/><Relationship Id="rId231" Type="http://schemas.openxmlformats.org/officeDocument/2006/relationships/hyperlink" Target="https://github.com/anthonynsimon/bild" TargetMode="External"/><Relationship Id="rId232" Type="http://schemas.openxmlformats.org/officeDocument/2006/relationships/hyperlink" Target="https://github.com/ChimeraCoder/gojson" TargetMode="External"/><Relationship Id="rId233" Type="http://schemas.openxmlformats.org/officeDocument/2006/relationships/hyperlink" Target="https://github.com/cweill/gotests" TargetMode="External"/><Relationship Id="rId234" Type="http://schemas.openxmlformats.org/officeDocument/2006/relationships/hyperlink" Target="https://github.com/pressly/sup" TargetMode="External"/><Relationship Id="rId235" Type="http://schemas.openxmlformats.org/officeDocument/2006/relationships/hyperlink" Target="https://github.com/chrislusf/gleam" TargetMode="External"/><Relationship Id="rId236" Type="http://schemas.openxmlformats.org/officeDocument/2006/relationships/hyperlink" Target="https://github.com/rakyll/statik" TargetMode="External"/><Relationship Id="rId237" Type="http://schemas.openxmlformats.org/officeDocument/2006/relationships/hyperlink" Target="https://github.com/rs/zerolog" TargetMode="External"/><Relationship Id="rId238" Type="http://schemas.openxmlformats.org/officeDocument/2006/relationships/hyperlink" Target="https://github.com/go-qml/qml" TargetMode="External"/><Relationship Id="rId239" Type="http://schemas.openxmlformats.org/officeDocument/2006/relationships/hyperlink" Target="https://github.com/joho/godotenv" TargetMode="External"/><Relationship Id="rId880" Type="http://schemas.openxmlformats.org/officeDocument/2006/relationships/hyperlink" Target="https://github.com/distatus/battery" TargetMode="External"/><Relationship Id="rId881" Type="http://schemas.openxmlformats.org/officeDocument/2006/relationships/hyperlink" Target="https://github.com/vrecan/death" TargetMode="External"/><Relationship Id="rId882" Type="http://schemas.openxmlformats.org/officeDocument/2006/relationships/hyperlink" Target="https://github.com/wellington/go-libsass" TargetMode="External"/><Relationship Id="rId883" Type="http://schemas.openxmlformats.org/officeDocument/2006/relationships/hyperlink" Target="https://github.com/kamilsk/retry" TargetMode="External"/><Relationship Id="rId884" Type="http://schemas.openxmlformats.org/officeDocument/2006/relationships/hyperlink" Target="https://github.com/VividCortex/gohistogram" TargetMode="External"/><Relationship Id="rId885" Type="http://schemas.openxmlformats.org/officeDocument/2006/relationships/hyperlink" Target="https://github.com/topfreegames/apm" TargetMode="External"/><Relationship Id="rId886" Type="http://schemas.openxmlformats.org/officeDocument/2006/relationships/hyperlink" Target="https://github.com/sdcoffey/techan" TargetMode="External"/><Relationship Id="rId887" Type="http://schemas.openxmlformats.org/officeDocument/2006/relationships/hyperlink" Target="https://github.com/yaronsumel/grapes" TargetMode="External"/><Relationship Id="rId888" Type="http://schemas.openxmlformats.org/officeDocument/2006/relationships/hyperlink" Target="https://github.com/eaigner/shield" TargetMode="External"/><Relationship Id="rId889" Type="http://schemas.openxmlformats.org/officeDocument/2006/relationships/hyperlink" Target="https://github.com/snwfdhmp/errlog" TargetMode="External"/><Relationship Id="rId1560" Type="http://schemas.openxmlformats.org/officeDocument/2006/relationships/hyperlink" Target="https://github.com/blind-oracle/nginx-prometheus" TargetMode="External"/><Relationship Id="rId1561" Type="http://schemas.openxmlformats.org/officeDocument/2006/relationships/hyperlink" Target="https://github.com/khezen/jwc" TargetMode="External"/><Relationship Id="rId1562" Type="http://schemas.openxmlformats.org/officeDocument/2006/relationships/hyperlink" Target="https://github.com/NullHypothesis/mlgo" TargetMode="External"/><Relationship Id="rId1563" Type="http://schemas.openxmlformats.org/officeDocument/2006/relationships/hyperlink" Target="https://github.com/abrahambotros/lore" TargetMode="External"/><Relationship Id="rId1564" Type="http://schemas.openxmlformats.org/officeDocument/2006/relationships/hyperlink" Target="https://github.com/pascaldekloe/metrics" TargetMode="External"/><Relationship Id="rId1565" Type="http://schemas.openxmlformats.org/officeDocument/2006/relationships/hyperlink" Target="https://github.com/mbndr/logo" TargetMode="External"/><Relationship Id="rId1566" Type="http://schemas.openxmlformats.org/officeDocument/2006/relationships/hyperlink" Target="https://github.com/subchen/go-trylock" TargetMode="External"/><Relationship Id="rId1567" Type="http://schemas.openxmlformats.org/officeDocument/2006/relationships/hyperlink" Target="https://github.com/nikhilsaraf/go-tools" TargetMode="External"/><Relationship Id="rId1568" Type="http://schemas.openxmlformats.org/officeDocument/2006/relationships/hyperlink" Target="https://github.com/homedepot/flop" TargetMode="External"/><Relationship Id="rId1569" Type="http://schemas.openxmlformats.org/officeDocument/2006/relationships/hyperlink" Target="https://github.com/viant/asc" TargetMode="External"/><Relationship Id="rId560" Type="http://schemas.openxmlformats.org/officeDocument/2006/relationships/hyperlink" Target="https://github.com/gosuri/uitable" TargetMode="External"/><Relationship Id="rId561" Type="http://schemas.openxmlformats.org/officeDocument/2006/relationships/hyperlink" Target="https://github.com/rjeczalik/notify" TargetMode="External"/><Relationship Id="rId562" Type="http://schemas.openxmlformats.org/officeDocument/2006/relationships/hyperlink" Target="https://github.com/leekchan/accounting" TargetMode="External"/><Relationship Id="rId563" Type="http://schemas.openxmlformats.org/officeDocument/2006/relationships/hyperlink" Target="https://github.com/jarcoal/httpmock" TargetMode="External"/><Relationship Id="rId564" Type="http://schemas.openxmlformats.org/officeDocument/2006/relationships/hyperlink" Target="https://github.com/gonum/matrix" TargetMode="External"/><Relationship Id="rId565" Type="http://schemas.openxmlformats.org/officeDocument/2006/relationships/hyperlink" Target="https://github.com/vbauerster/mpb" TargetMode="External"/><Relationship Id="rId566" Type="http://schemas.openxmlformats.org/officeDocument/2006/relationships/hyperlink" Target="https://github.com/go-playground/pool" TargetMode="External"/><Relationship Id="rId567" Type="http://schemas.openxmlformats.org/officeDocument/2006/relationships/hyperlink" Target="https://github.com/Antonito/gfile" TargetMode="External"/><Relationship Id="rId568" Type="http://schemas.openxmlformats.org/officeDocument/2006/relationships/hyperlink" Target="https://github.com/willf/bitset" TargetMode="External"/><Relationship Id="rId569" Type="http://schemas.openxmlformats.org/officeDocument/2006/relationships/hyperlink" Target="https://github.com/seiflotfy/cuckoofilter" TargetMode="External"/><Relationship Id="rId1240" Type="http://schemas.openxmlformats.org/officeDocument/2006/relationships/hyperlink" Target="https://github.com/dixonwille/wlog" TargetMode="External"/><Relationship Id="rId1241" Type="http://schemas.openxmlformats.org/officeDocument/2006/relationships/hyperlink" Target="https://github.com/rs/formjson" TargetMode="External"/><Relationship Id="rId1242" Type="http://schemas.openxmlformats.org/officeDocument/2006/relationships/hyperlink" Target="https://github.com/ematvey/gostat" TargetMode="External"/><Relationship Id="rId1243" Type="http://schemas.openxmlformats.org/officeDocument/2006/relationships/hyperlink" Target="https://github.com/danieldk/go2vec" TargetMode="External"/><Relationship Id="rId1244" Type="http://schemas.openxmlformats.org/officeDocument/2006/relationships/hyperlink" Target="https://github.com/couchbase/goforestdb" TargetMode="External"/><Relationship Id="rId1245" Type="http://schemas.openxmlformats.org/officeDocument/2006/relationships/hyperlink" Target="https://github.com/alouche/rodent" TargetMode="External"/><Relationship Id="rId1246" Type="http://schemas.openxmlformats.org/officeDocument/2006/relationships/hyperlink" Target="https://github.com/GuilhermeCaruso/bellt" TargetMode="External"/><Relationship Id="rId1247" Type="http://schemas.openxmlformats.org/officeDocument/2006/relationships/hyperlink" Target="https://github.com/quangngotan95/go-m3u8" TargetMode="External"/><Relationship Id="rId1248" Type="http://schemas.openxmlformats.org/officeDocument/2006/relationships/hyperlink" Target="https://github.com/bitfield/uptimerobot" TargetMode="External"/><Relationship Id="rId1249" Type="http://schemas.openxmlformats.org/officeDocument/2006/relationships/hyperlink" Target="https://github.com/Aorioli/gcm" TargetMode="External"/><Relationship Id="rId240" Type="http://schemas.openxmlformats.org/officeDocument/2006/relationships/hyperlink" Target="https://github.com/maruel/panicparse" TargetMode="External"/><Relationship Id="rId241" Type="http://schemas.openxmlformats.org/officeDocument/2006/relationships/hyperlink" Target="https://github.com/volatiletech/authboss" TargetMode="External"/><Relationship Id="rId242" Type="http://schemas.openxmlformats.org/officeDocument/2006/relationships/hyperlink" Target="https://github.com/googleapis/google-api-go-client" TargetMode="External"/><Relationship Id="rId243" Type="http://schemas.openxmlformats.org/officeDocument/2006/relationships/hyperlink" Target="https://github.com/gobuffalo/packr" TargetMode="External"/><Relationship Id="rId244" Type="http://schemas.openxmlformats.org/officeDocument/2006/relationships/hyperlink" Target="https://github.com/mvdan/sh" TargetMode="External"/><Relationship Id="rId245" Type="http://schemas.openxmlformats.org/officeDocument/2006/relationships/hyperlink" Target="https://github.com/Terry-Mao/gopush-cluster" TargetMode="External"/><Relationship Id="rId246" Type="http://schemas.openxmlformats.org/officeDocument/2006/relationships/hyperlink" Target="https://github.com/intelsdi-x/snap" TargetMode="External"/><Relationship Id="rId247" Type="http://schemas.openxmlformats.org/officeDocument/2006/relationships/hyperlink" Target="https://github.com/Jeffail/benthos" TargetMode="External"/><Relationship Id="rId248" Type="http://schemas.openxmlformats.org/officeDocument/2006/relationships/hyperlink" Target="https://github.com/TrueFurby/go-callvis" TargetMode="External"/><Relationship Id="rId249" Type="http://schemas.openxmlformats.org/officeDocument/2006/relationships/hyperlink" Target="https://github.com/dustin/go-humanize" TargetMode="External"/><Relationship Id="rId890" Type="http://schemas.openxmlformats.org/officeDocument/2006/relationships/hyperlink" Target="https://github.com/huandu/go-sqlbuilder" TargetMode="External"/><Relationship Id="rId891" Type="http://schemas.openxmlformats.org/officeDocument/2006/relationships/hyperlink" Target="https://github.com/shomali11/util" TargetMode="External"/><Relationship Id="rId892" Type="http://schemas.openxmlformats.org/officeDocument/2006/relationships/hyperlink" Target="https://github.com/oklahomer/go-sarah" TargetMode="External"/><Relationship Id="rId893" Type="http://schemas.openxmlformats.org/officeDocument/2006/relationships/hyperlink" Target="https://github.com/bsm/redis-lock" TargetMode="External"/><Relationship Id="rId894" Type="http://schemas.openxmlformats.org/officeDocument/2006/relationships/hyperlink" Target="https://github.com/monoculum/formam" TargetMode="External"/><Relationship Id="rId895" Type="http://schemas.openxmlformats.org/officeDocument/2006/relationships/hyperlink" Target="https://github.com/go-ffmt/ffmt" TargetMode="External"/><Relationship Id="rId896" Type="http://schemas.openxmlformats.org/officeDocument/2006/relationships/hyperlink" Target="https://github.com/go-playground/stats" TargetMode="External"/><Relationship Id="rId897" Type="http://schemas.openxmlformats.org/officeDocument/2006/relationships/hyperlink" Target="https://github.com/jsgilmore/gostorm" TargetMode="External"/><Relationship Id="rId898" Type="http://schemas.openxmlformats.org/officeDocument/2006/relationships/hyperlink" Target="https://github.com/qntfy/kazaam" TargetMode="External"/><Relationship Id="rId899" Type="http://schemas.openxmlformats.org/officeDocument/2006/relationships/hyperlink" Target="https://github.com/stellar/kelp" TargetMode="External"/><Relationship Id="rId1570" Type="http://schemas.openxmlformats.org/officeDocument/2006/relationships/hyperlink" Target="https://github.com/perdata/treap" TargetMode="External"/><Relationship Id="rId1571" Type="http://schemas.openxmlformats.org/officeDocument/2006/relationships/hyperlink" Target="https://github.com/emvi/null" TargetMode="External"/><Relationship Id="rId1572" Type="http://schemas.openxmlformats.org/officeDocument/2006/relationships/hyperlink" Target="https://github.com/32leaves/bel" TargetMode="External"/><Relationship Id="rId1573" Type="http://schemas.openxmlformats.org/officeDocument/2006/relationships/hyperlink" Target="https://github.com/aandryashin/ggr" TargetMode="External"/><Relationship Id="rId1574" Type="http://schemas.openxmlformats.org/officeDocument/2006/relationships/hyperlink" Target="https://github.com/Dynom/TySug" TargetMode="External"/><Relationship Id="rId1575" Type="http://schemas.openxmlformats.org/officeDocument/2006/relationships/hyperlink" Target="https://github.com/mickep76/encoding" TargetMode="External"/><Relationship Id="rId1576" Type="http://schemas.openxmlformats.org/officeDocument/2006/relationships/hyperlink" Target="https://github.com/axelspringer/go-chronos" TargetMode="External"/><Relationship Id="rId1577" Type="http://schemas.openxmlformats.org/officeDocument/2006/relationships/hyperlink" Target="https://github.com/ndabAP/assocentity" TargetMode="External"/><Relationship Id="rId1578" Type="http://schemas.openxmlformats.org/officeDocument/2006/relationships/hyperlink" Target="https://github.com/gurukami/typ" TargetMode="External"/><Relationship Id="rId1579" Type="http://schemas.openxmlformats.org/officeDocument/2006/relationships/hyperlink" Target="https://github.com/oblq/sprbox" TargetMode="External"/><Relationship Id="rId570" Type="http://schemas.openxmlformats.org/officeDocument/2006/relationships/hyperlink" Target="https://github.com/jlaffaye/ftp" TargetMode="External"/><Relationship Id="rId571" Type="http://schemas.openxmlformats.org/officeDocument/2006/relationships/hyperlink" Target="https://github.com/ztrue/tracerr" TargetMode="External"/><Relationship Id="rId572" Type="http://schemas.openxmlformats.org/officeDocument/2006/relationships/hyperlink" Target="https://github.com/mkideal/cli" TargetMode="External"/><Relationship Id="rId573" Type="http://schemas.openxmlformats.org/officeDocument/2006/relationships/hyperlink" Target="https://github.com/InVisionApp/go-health" TargetMode="External"/><Relationship Id="rId574" Type="http://schemas.openxmlformats.org/officeDocument/2006/relationships/hyperlink" Target="https://github.com/pascaldekloe/colfer" TargetMode="External"/><Relationship Id="rId575" Type="http://schemas.openxmlformats.org/officeDocument/2006/relationships/hyperlink" Target="https://github.com/albrow/jobs" TargetMode="External"/><Relationship Id="rId576" Type="http://schemas.openxmlformats.org/officeDocument/2006/relationships/hyperlink" Target="https://github.com/kevinburke/nacl" TargetMode="External"/><Relationship Id="rId577" Type="http://schemas.openxmlformats.org/officeDocument/2006/relationships/hyperlink" Target="https://github.com/andygrunwald/go-jira" TargetMode="External"/><Relationship Id="rId578" Type="http://schemas.openxmlformats.org/officeDocument/2006/relationships/hyperlink" Target="https://github.com/go-chat-bot/bot" TargetMode="External"/><Relationship Id="rId579" Type="http://schemas.openxmlformats.org/officeDocument/2006/relationships/hyperlink" Target="https://github.com/mvdan/xurls" TargetMode="External"/><Relationship Id="rId1250" Type="http://schemas.openxmlformats.org/officeDocument/2006/relationships/hyperlink" Target="https://github.com/codemodus/parth" TargetMode="External"/><Relationship Id="rId1251" Type="http://schemas.openxmlformats.org/officeDocument/2006/relationships/hyperlink" Target="https://github.com/SimonBaeumer/commander" TargetMode="External"/><Relationship Id="rId1252" Type="http://schemas.openxmlformats.org/officeDocument/2006/relationships/hyperlink" Target="https://github.com/mamal72/golyrics" TargetMode="External"/><Relationship Id="rId1253" Type="http://schemas.openxmlformats.org/officeDocument/2006/relationships/hyperlink" Target="https://github.com/resoursea/api" TargetMode="External"/><Relationship Id="rId1254" Type="http://schemas.openxmlformats.org/officeDocument/2006/relationships/hyperlink" Target="https://github.com/sgreben/flagvar" TargetMode="External"/><Relationship Id="rId1255" Type="http://schemas.openxmlformats.org/officeDocument/2006/relationships/hyperlink" Target="https://github.com/sj14/dbbench" TargetMode="External"/><Relationship Id="rId1256" Type="http://schemas.openxmlformats.org/officeDocument/2006/relationships/hyperlink" Target="https://github.com/chmike/securecookie" TargetMode="External"/><Relationship Id="rId1257" Type="http://schemas.openxmlformats.org/officeDocument/2006/relationships/hyperlink" Target="https://github.com/dwin/goSecretBoxPassword" TargetMode="External"/><Relationship Id="rId1258" Type="http://schemas.openxmlformats.org/officeDocument/2006/relationships/hyperlink" Target="https://github.com/polera/gonameparts" TargetMode="External"/><Relationship Id="rId1259" Type="http://schemas.openxmlformats.org/officeDocument/2006/relationships/hyperlink" Target="https://github.com/theia-ide/go-language-server" TargetMode="External"/><Relationship Id="rId250" Type="http://schemas.openxmlformats.org/officeDocument/2006/relationships/hyperlink" Target="https://github.com/go-task/task" TargetMode="External"/><Relationship Id="rId251" Type="http://schemas.openxmlformats.org/officeDocument/2006/relationships/hyperlink" Target="https://github.com/fogleman/gg" TargetMode="External"/><Relationship Id="rId252" Type="http://schemas.openxmlformats.org/officeDocument/2006/relationships/hyperlink" Target="https://github.com/justinas/alice" TargetMode="External"/><Relationship Id="rId253" Type="http://schemas.openxmlformats.org/officeDocument/2006/relationships/hyperlink" Target="https://github.com/gocircuit/circuit" TargetMode="External"/><Relationship Id="rId254" Type="http://schemas.openxmlformats.org/officeDocument/2006/relationships/hyperlink" Target="https://github.com/upper/db" TargetMode="External"/><Relationship Id="rId255" Type="http://schemas.openxmlformats.org/officeDocument/2006/relationships/hyperlink" Target="https://github.com/emitter-io/emitter" TargetMode="External"/><Relationship Id="rId256" Type="http://schemas.openxmlformats.org/officeDocument/2006/relationships/hyperlink" Target="https://github.com/afex/hystrix-go" TargetMode="External"/><Relationship Id="rId257" Type="http://schemas.openxmlformats.org/officeDocument/2006/relationships/hyperlink" Target="https://github.com/jackc/pgx" TargetMode="External"/><Relationship Id="rId258" Type="http://schemas.openxmlformats.org/officeDocument/2006/relationships/hyperlink" Target="https://github.com/ashleymcnamara/gophers" TargetMode="External"/><Relationship Id="rId259" Type="http://schemas.openxmlformats.org/officeDocument/2006/relationships/hyperlink" Target="https://github.com/fogleman/pt" TargetMode="External"/><Relationship Id="rId700" Type="http://schemas.openxmlformats.org/officeDocument/2006/relationships/hyperlink" Target="https://github.com/go-gormigrate/gormigrate" TargetMode="External"/><Relationship Id="rId701" Type="http://schemas.openxmlformats.org/officeDocument/2006/relationships/hyperlink" Target="https://github.com/koyachi/go-nude" TargetMode="External"/><Relationship Id="rId702" Type="http://schemas.openxmlformats.org/officeDocument/2006/relationships/hyperlink" Target="https://github.com/go-gl/mathgl" TargetMode="External"/><Relationship Id="rId703" Type="http://schemas.openxmlformats.org/officeDocument/2006/relationships/hyperlink" Target="https://github.com/cep21/circuit" TargetMode="External"/><Relationship Id="rId704" Type="http://schemas.openxmlformats.org/officeDocument/2006/relationships/hyperlink" Target="https://github.com/smartystreets/mafsa" TargetMode="External"/><Relationship Id="rId705" Type="http://schemas.openxmlformats.org/officeDocument/2006/relationships/hyperlink" Target="https://github.com/mdlayher/raw" TargetMode="External"/><Relationship Id="rId706" Type="http://schemas.openxmlformats.org/officeDocument/2006/relationships/hyperlink" Target="https://github.com/glycerine/go-capnproto" TargetMode="External"/><Relationship Id="rId707" Type="http://schemas.openxmlformats.org/officeDocument/2006/relationships/hyperlink" Target="https://github.com/Vertamedia/chproxy" TargetMode="External"/><Relationship Id="rId708" Type="http://schemas.openxmlformats.org/officeDocument/2006/relationships/hyperlink" Target="https://github.com/valyala/fasttemplate" TargetMode="External"/><Relationship Id="rId709" Type="http://schemas.openxmlformats.org/officeDocument/2006/relationships/hyperlink" Target="https://github.com/awalterschulze/gographviz" TargetMode="External"/><Relationship Id="rId1580" Type="http://schemas.openxmlformats.org/officeDocument/2006/relationships/hyperlink" Target="https://github.com/Zaba505/sand" TargetMode="External"/><Relationship Id="rId1581" Type="http://schemas.openxmlformats.org/officeDocument/2006/relationships/hyperlink" Target="https://github.com/zitryss/go-sample" TargetMode="External"/><Relationship Id="rId1582" Type="http://schemas.openxmlformats.org/officeDocument/2006/relationships/hyperlink" Target="https://github.com/Henry-Sarabia/sliceconv" TargetMode="External"/><Relationship Id="rId1583" Type="http://schemas.openxmlformats.org/officeDocument/2006/relationships/hyperlink" Target="https://github.com/MaxHalford/gago" TargetMode="External"/><Relationship Id="rId1584" Type="http://schemas.openxmlformats.org/officeDocument/2006/relationships/hyperlink" Target="https://github.com/jaybill/sawsij" TargetMode="External"/><Relationship Id="rId1585" Type="http://schemas.openxmlformats.org/officeDocument/2006/relationships/hyperlink" Target="https://github.com/leaanthony/slicer" TargetMode="External"/><Relationship Id="rId1586" Type="http://schemas.openxmlformats.org/officeDocument/2006/relationships/hyperlink" Target="https://github.com/yaa110/sslice" TargetMode="External"/><Relationship Id="rId1587" Type="http://schemas.openxmlformats.org/officeDocument/2006/relationships/hyperlink" Target="https://github.com/percolate/retry" TargetMode="External"/><Relationship Id="rId1588" Type="http://schemas.openxmlformats.org/officeDocument/2006/relationships/hyperlink" Target="https://github.com/posener/ctxutil" TargetMode="External"/><Relationship Id="rId1589" Type="http://schemas.openxmlformats.org/officeDocument/2006/relationships/hyperlink" Target="https://github.com/edwingeng/deque" TargetMode="External"/><Relationship Id="rId10" Type="http://schemas.openxmlformats.org/officeDocument/2006/relationships/hyperlink" Target="https://github.com/prometheus/prometheus" TargetMode="External"/><Relationship Id="rId11" Type="http://schemas.openxmlformats.org/officeDocument/2006/relationships/hyperlink" Target="https://github.com/containous/traefik" TargetMode="External"/><Relationship Id="rId12" Type="http://schemas.openxmlformats.org/officeDocument/2006/relationships/hyperlink" Target="https://github.com/mholt/caddy" TargetMode="External"/><Relationship Id="rId13" Type="http://schemas.openxmlformats.org/officeDocument/2006/relationships/hyperlink" Target="https://github.com/junegunn/fzf" TargetMode="External"/><Relationship Id="rId14" Type="http://schemas.openxmlformats.org/officeDocument/2006/relationships/hyperlink" Target="https://github.com/astaxie/beego" TargetMode="External"/><Relationship Id="rId15" Type="http://schemas.openxmlformats.org/officeDocument/2006/relationships/hyperlink" Target="https://github.com/pingcap/tidb" TargetMode="External"/><Relationship Id="rId16" Type="http://schemas.openxmlformats.org/officeDocument/2006/relationships/hyperlink" Target="https://github.com/drone/drone" TargetMode="External"/><Relationship Id="rId17" Type="http://schemas.openxmlformats.org/officeDocument/2006/relationships/hyperlink" Target="https://github.com/influxdata/influxdb" TargetMode="External"/><Relationship Id="rId18" Type="http://schemas.openxmlformats.org/officeDocument/2006/relationships/hyperlink" Target="https://github.com/inconshreveable/ngrok" TargetMode="External"/><Relationship Id="rId19" Type="http://schemas.openxmlformats.org/officeDocument/2006/relationships/hyperlink" Target="https://github.com/cockroachdb/cockroach" TargetMode="External"/><Relationship Id="rId1" Type="http://schemas.openxmlformats.org/officeDocument/2006/relationships/hyperlink" Target="https://github.com/sindresorhus/awesome" TargetMode="External"/><Relationship Id="rId2" Type="http://schemas.openxmlformats.org/officeDocument/2006/relationships/hyperlink" Target="https://github.com/vinta/awesome-python" TargetMode="External"/><Relationship Id="rId3" Type="http://schemas.openxmlformats.org/officeDocument/2006/relationships/hyperlink" Target="https://github.com/moby/moby" TargetMode="External"/><Relationship Id="rId4" Type="http://schemas.openxmlformats.org/officeDocument/2006/relationships/hyperlink" Target="https://github.com/kubernetes/kubernetes" TargetMode="External"/><Relationship Id="rId5" Type="http://schemas.openxmlformats.org/officeDocument/2006/relationships/hyperlink" Target="https://github.com/avelino/awesome-go" TargetMode="External"/><Relationship Id="rId6" Type="http://schemas.openxmlformats.org/officeDocument/2006/relationships/hyperlink" Target="https://github.com/astaxie/build-web-application-with-golang" TargetMode="External"/><Relationship Id="rId7" Type="http://schemas.openxmlformats.org/officeDocument/2006/relationships/hyperlink" Target="https://github.com/gin-gonic/gin" TargetMode="External"/><Relationship Id="rId8" Type="http://schemas.openxmlformats.org/officeDocument/2006/relationships/hyperlink" Target="https://github.com/etcd-io/etcd" TargetMode="External"/><Relationship Id="rId9" Type="http://schemas.openxmlformats.org/officeDocument/2006/relationships/hyperlink" Target="https://github.com/bayandin/awesome-awesomeness" TargetMode="External"/><Relationship Id="rId580" Type="http://schemas.openxmlformats.org/officeDocument/2006/relationships/hyperlink" Target="https://github.com/aarzilli/golua" TargetMode="External"/><Relationship Id="rId581" Type="http://schemas.openxmlformats.org/officeDocument/2006/relationships/hyperlink" Target="https://github.com/xujiajun/gorouter" TargetMode="External"/><Relationship Id="rId582" Type="http://schemas.openxmlformats.org/officeDocument/2006/relationships/hyperlink" Target="https://github.com/integrii/flaggy" TargetMode="External"/><Relationship Id="rId583" Type="http://schemas.openxmlformats.org/officeDocument/2006/relationships/hyperlink" Target="https://github.com/mjibson/esc" TargetMode="External"/><Relationship Id="rId584" Type="http://schemas.openxmlformats.org/officeDocument/2006/relationships/hyperlink" Target="https://github.com/jirfag/go-queryset" TargetMode="External"/><Relationship Id="rId585" Type="http://schemas.openxmlformats.org/officeDocument/2006/relationships/hyperlink" Target="https://github.com/ungerik/go-dry" TargetMode="External"/><Relationship Id="rId586" Type="http://schemas.openxmlformats.org/officeDocument/2006/relationships/hyperlink" Target="https://github.com/shurcooL/githubv4" TargetMode="External"/><Relationship Id="rId587" Type="http://schemas.openxmlformats.org/officeDocument/2006/relationships/hyperlink" Target="https://github.com/gchaincl/dotsql" TargetMode="External"/><Relationship Id="rId588" Type="http://schemas.openxmlformats.org/officeDocument/2006/relationships/hyperlink" Target="https://github.com/tenntenn/gopher-stickers" TargetMode="External"/><Relationship Id="rId589" Type="http://schemas.openxmlformats.org/officeDocument/2006/relationships/hyperlink" Target="https://github.com/bndr/gopencils" TargetMode="External"/><Relationship Id="rId1260" Type="http://schemas.openxmlformats.org/officeDocument/2006/relationships/hyperlink" Target="https://github.com/dukex/mixpanel" TargetMode="External"/><Relationship Id="rId1261" Type="http://schemas.openxmlformats.org/officeDocument/2006/relationships/hyperlink" Target="https://github.com/asafschers/goscore" TargetMode="External"/><Relationship Id="rId1262" Type="http://schemas.openxmlformats.org/officeDocument/2006/relationships/hyperlink" Target="https://github.com/aofei/cameron" TargetMode="External"/><Relationship Id="rId260" Type="http://schemas.openxmlformats.org/officeDocument/2006/relationships/hyperlink" Target="https://github.com/tdewolff/minify" TargetMode="External"/><Relationship Id="rId261" Type="http://schemas.openxmlformats.org/officeDocument/2006/relationships/hyperlink" Target="https://github.com/ahmetb/go-linq" TargetMode="External"/><Relationship Id="rId262" Type="http://schemas.openxmlformats.org/officeDocument/2006/relationships/hyperlink" Target="https://github.com/aptly-dev/aptly" TargetMode="External"/><Relationship Id="rId263" Type="http://schemas.openxmlformats.org/officeDocument/2006/relationships/hyperlink" Target="https://github.com/yunabe/lgo" TargetMode="External"/><Relationship Id="rId264" Type="http://schemas.openxmlformats.org/officeDocument/2006/relationships/hyperlink" Target="https://github.com/hlandau/acme" TargetMode="External"/><Relationship Id="rId265" Type="http://schemas.openxmlformats.org/officeDocument/2006/relationships/hyperlink" Target="https://github.com/siddontang/go-mysql" TargetMode="External"/><Relationship Id="rId266" Type="http://schemas.openxmlformats.org/officeDocument/2006/relationships/hyperlink" Target="https://github.com/Ullaakut/cameradar" TargetMode="External"/><Relationship Id="rId267" Type="http://schemas.openxmlformats.org/officeDocument/2006/relationships/hyperlink" Target="https://github.com/go-resty/resty" TargetMode="External"/><Relationship Id="rId268" Type="http://schemas.openxmlformats.org/officeDocument/2006/relationships/hyperlink" Target="https://github.com/googleapis/google-cloud-go" TargetMode="External"/><Relationship Id="rId269" Type="http://schemas.openxmlformats.org/officeDocument/2006/relationships/hyperlink" Target="https://github.com/hajimehoshi/ebiten" TargetMode="External"/><Relationship Id="rId1263" Type="http://schemas.openxmlformats.org/officeDocument/2006/relationships/hyperlink" Target="https://github.com/pilosa/go-pilosa" TargetMode="External"/><Relationship Id="rId1264" Type="http://schemas.openxmlformats.org/officeDocument/2006/relationships/hyperlink" Target="https://github.com/InVisionApp/tabular" TargetMode="External"/><Relationship Id="rId1265" Type="http://schemas.openxmlformats.org/officeDocument/2006/relationships/hyperlink" Target="https://github.com/digitalcrab/browscap_go" TargetMode="External"/><Relationship Id="rId1266" Type="http://schemas.openxmlformats.org/officeDocument/2006/relationships/hyperlink" Target="https://github.com/blogcin/ToTo" TargetMode="External"/><Relationship Id="rId1267" Type="http://schemas.openxmlformats.org/officeDocument/2006/relationships/hyperlink" Target="https://github.com/nuveo/translate" TargetMode="External"/><Relationship Id="rId1268" Type="http://schemas.openxmlformats.org/officeDocument/2006/relationships/hyperlink" Target="https://github.com/jfilipczyk/gomatch" TargetMode="External"/><Relationship Id="rId1269" Type="http://schemas.openxmlformats.org/officeDocument/2006/relationships/hyperlink" Target="https://github.com/miolini/datacounter" TargetMode="External"/><Relationship Id="rId710" Type="http://schemas.openxmlformats.org/officeDocument/2006/relationships/hyperlink" Target="https://github.com/firstrow/tcp_server" TargetMode="External"/><Relationship Id="rId711" Type="http://schemas.openxmlformats.org/officeDocument/2006/relationships/hyperlink" Target="https://github.com/emicklei/mora" TargetMode="External"/><Relationship Id="rId712" Type="http://schemas.openxmlformats.org/officeDocument/2006/relationships/hyperlink" Target="https://github.com/go-playground/log" TargetMode="External"/><Relationship Id="rId713" Type="http://schemas.openxmlformats.org/officeDocument/2006/relationships/hyperlink" Target="https://github.com/dimiro1/ipe" TargetMode="External"/><Relationship Id="rId714" Type="http://schemas.openxmlformats.org/officeDocument/2006/relationships/hyperlink" Target="https://github.com/cskr/pubsub" TargetMode="External"/><Relationship Id="rId715" Type="http://schemas.openxmlformats.org/officeDocument/2006/relationships/hyperlink" Target="https://github.com/VividCortex/ewma" TargetMode="External"/><Relationship Id="rId716" Type="http://schemas.openxmlformats.org/officeDocument/2006/relationships/hyperlink" Target="https://github.com/qeesung/image2ascii" TargetMode="External"/><Relationship Id="rId717" Type="http://schemas.openxmlformats.org/officeDocument/2006/relationships/hyperlink" Target="https://github.com/neurosnap/sentences" TargetMode="External"/><Relationship Id="rId718" Type="http://schemas.openxmlformats.org/officeDocument/2006/relationships/hyperlink" Target="https://github.com/mdempsky/unconvert" TargetMode="External"/><Relationship Id="rId719" Type="http://schemas.openxmlformats.org/officeDocument/2006/relationships/hyperlink" Target="https://github.com/wesovilabs/koazee" TargetMode="External"/><Relationship Id="rId1590" Type="http://schemas.openxmlformats.org/officeDocument/2006/relationships/hyperlink" Target="https://github.com/mengzhuo/cookiestxt" TargetMode="External"/><Relationship Id="rId1591" Type="http://schemas.openxmlformats.org/officeDocument/2006/relationships/hyperlink" Target="https://github.com/italolelis/outboxer" TargetMode="External"/><Relationship Id="rId1592" Type="http://schemas.openxmlformats.org/officeDocument/2006/relationships/hyperlink" Target="https://github.com/playlyfe/playlyfe-go-sdk" TargetMode="External"/><Relationship Id="rId1593" Type="http://schemas.openxmlformats.org/officeDocument/2006/relationships/hyperlink" Target="https://github.com/Henry-Sarabia/blank" TargetMode="External"/><Relationship Id="rId1594" Type="http://schemas.openxmlformats.org/officeDocument/2006/relationships/hyperlink" Target="https://github.com/btnguyen2k/olaf" TargetMode="External"/><Relationship Id="rId1595" Type="http://schemas.openxmlformats.org/officeDocument/2006/relationships/hyperlink" Target="https://github.com/RangelReale/osin" TargetMode="External"/><Relationship Id="rId1596" Type="http://schemas.openxmlformats.org/officeDocument/2006/relationships/hyperlink" Target="https://github.com/zekroTJA/timedmap" TargetMode="External"/><Relationship Id="rId1597" Type="http://schemas.openxmlformats.org/officeDocument/2006/relationships/hyperlink" Target="https://github.com/pupizoid/ormlite" TargetMode="External"/><Relationship Id="rId1598" Type="http://schemas.openxmlformats.org/officeDocument/2006/relationships/hyperlink" Target="https://github.com/sbabiv/rmqconn" TargetMode="External"/><Relationship Id="rId20" Type="http://schemas.openxmlformats.org/officeDocument/2006/relationships/hyperlink" Target="https://github.com/github/hub" TargetMode="External"/><Relationship Id="rId21" Type="http://schemas.openxmlformats.org/officeDocument/2006/relationships/hyperlink" Target="https://github.com/minio/minio" TargetMode="External"/><Relationship Id="rId22" Type="http://schemas.openxmlformats.org/officeDocument/2006/relationships/hyperlink" Target="https://github.com/lukasz-madon/awesome-remote-job" TargetMode="External"/><Relationship Id="rId23" Type="http://schemas.openxmlformats.org/officeDocument/2006/relationships/hyperlink" Target="https://github.com/labstack/echo" TargetMode="External"/><Relationship Id="rId24" Type="http://schemas.openxmlformats.org/officeDocument/2006/relationships/hyperlink" Target="https://github.com/go-gitea/gitea" TargetMode="External"/><Relationship Id="rId25" Type="http://schemas.openxmlformats.org/officeDocument/2006/relationships/hyperlink" Target="https://github.com/go-kit/kit" TargetMode="External"/><Relationship Id="rId26" Type="http://schemas.openxmlformats.org/officeDocument/2006/relationships/hyperlink" Target="https://github.com/jinzhu/gorm" TargetMode="External"/><Relationship Id="rId27" Type="http://schemas.openxmlformats.org/officeDocument/2006/relationships/hyperlink" Target="https://github.com/cayleygraph/cayley" TargetMode="External"/><Relationship Id="rId28" Type="http://schemas.openxmlformats.org/officeDocument/2006/relationships/hyperlink" Target="https://github.com/golang/dep" TargetMode="External"/><Relationship Id="rId29" Type="http://schemas.openxmlformats.org/officeDocument/2006/relationships/hyperlink" Target="https://github.com/spf13/cobra" TargetMode="External"/><Relationship Id="rId590" Type="http://schemas.openxmlformats.org/officeDocument/2006/relationships/hyperlink" Target="https://github.com/go-ozzo/ozzo-dbx" TargetMode="External"/><Relationship Id="rId591" Type="http://schemas.openxmlformats.org/officeDocument/2006/relationships/hyperlink" Target="https://github.com/jcla1/gisp" TargetMode="External"/><Relationship Id="rId592" Type="http://schemas.openxmlformats.org/officeDocument/2006/relationships/hyperlink" Target="https://github.com/c9s/c6" TargetMode="External"/><Relationship Id="rId593" Type="http://schemas.openxmlformats.org/officeDocument/2006/relationships/hyperlink" Target="https://github.com/yosssi/gcss" TargetMode="External"/><Relationship Id="rId594" Type="http://schemas.openxmlformats.org/officeDocument/2006/relationships/hyperlink" Target="https://github.com/teris-io/shortid" TargetMode="External"/><Relationship Id="rId595" Type="http://schemas.openxmlformats.org/officeDocument/2006/relationships/hyperlink" Target="https://github.com/src-d/hercules" TargetMode="External"/><Relationship Id="rId596" Type="http://schemas.openxmlformats.org/officeDocument/2006/relationships/hyperlink" Target="https://github.com/DimitarPetrov/stegify" TargetMode="External"/><Relationship Id="rId597" Type="http://schemas.openxmlformats.org/officeDocument/2006/relationships/hyperlink" Target="https://github.com/azul3d/engine" TargetMode="External"/><Relationship Id="rId598" Type="http://schemas.openxmlformats.org/officeDocument/2006/relationships/hyperlink" Target="https://github.com/mustafaakin/gongular" TargetMode="External"/><Relationship Id="rId599" Type="http://schemas.openxmlformats.org/officeDocument/2006/relationships/hyperlink" Target="https://github.com/jcuga/golongpoll" TargetMode="External"/><Relationship Id="rId1270" Type="http://schemas.openxmlformats.org/officeDocument/2006/relationships/hyperlink" Target="https://github.com/OrlovEvgeny/go-mcache" TargetMode="External"/><Relationship Id="rId1271" Type="http://schemas.openxmlformats.org/officeDocument/2006/relationships/hyperlink" Target="https://github.com/Fontinalis/fonet" TargetMode="External"/><Relationship Id="rId1272" Type="http://schemas.openxmlformats.org/officeDocument/2006/relationships/hyperlink" Target="https://github.com/apache/calcite-avatica-go" TargetMode="External"/><Relationship Id="rId1273" Type="http://schemas.openxmlformats.org/officeDocument/2006/relationships/hyperlink" Target="https://github.com/agext/levenshtein" TargetMode="External"/><Relationship Id="rId1274" Type="http://schemas.openxmlformats.org/officeDocument/2006/relationships/hyperlink" Target="https://github.com/OpenPeeDeeP/xdg" TargetMode="External"/><Relationship Id="rId1275" Type="http://schemas.openxmlformats.org/officeDocument/2006/relationships/hyperlink" Target="https://github.com/antham/strumt" TargetMode="External"/><Relationship Id="rId1276" Type="http://schemas.openxmlformats.org/officeDocument/2006/relationships/hyperlink" Target="https://github.com/mozillazg/go-slugify" TargetMode="External"/><Relationship Id="rId1277" Type="http://schemas.openxmlformats.org/officeDocument/2006/relationships/hyperlink" Target="https://github.com/usk81/generic" TargetMode="External"/><Relationship Id="rId1278" Type="http://schemas.openxmlformats.org/officeDocument/2006/relationships/hyperlink" Target="https://github.com/zpatrick/rclient" TargetMode="External"/><Relationship Id="rId1279" Type="http://schemas.openxmlformats.org/officeDocument/2006/relationships/hyperlink" Target="https://github.com/bit4bit/gami" TargetMode="External"/><Relationship Id="rId270" Type="http://schemas.openxmlformats.org/officeDocument/2006/relationships/hyperlink" Target="https://github.com/laher/goxc" TargetMode="External"/><Relationship Id="rId271" Type="http://schemas.openxmlformats.org/officeDocument/2006/relationships/hyperlink" Target="https://github.com/osrg/gobgp" TargetMode="External"/><Relationship Id="rId272" Type="http://schemas.openxmlformats.org/officeDocument/2006/relationships/hyperlink" Target="https://github.com/Shopify/go-lua" TargetMode="External"/><Relationship Id="rId273" Type="http://schemas.openxmlformats.org/officeDocument/2006/relationships/hyperlink" Target="https://github.com/mkchoi212/fac" TargetMode="External"/><Relationship Id="rId274" Type="http://schemas.openxmlformats.org/officeDocument/2006/relationships/hyperlink" Target="https://github.com/GeertJohan/go.rice" TargetMode="External"/><Relationship Id="rId275" Type="http://schemas.openxmlformats.org/officeDocument/2006/relationships/hyperlink" Target="https://github.com/codesenberg/bombardier" TargetMode="External"/><Relationship Id="rId276" Type="http://schemas.openxmlformats.org/officeDocument/2006/relationships/hyperlink" Target="https://github.com/xyproto/algernon" TargetMode="External"/><Relationship Id="rId277" Type="http://schemas.openxmlformats.org/officeDocument/2006/relationships/hyperlink" Target="https://github.com/nanomsg/mangos-v1" TargetMode="External"/><Relationship Id="rId278" Type="http://schemas.openxmlformats.org/officeDocument/2006/relationships/hyperlink" Target="https://github.com/pion/webrtc" TargetMode="External"/><Relationship Id="rId279" Type="http://schemas.openxmlformats.org/officeDocument/2006/relationships/hyperlink" Target="https://github.com/matcornic/hermes" TargetMode="External"/><Relationship Id="rId720" Type="http://schemas.openxmlformats.org/officeDocument/2006/relationships/hyperlink" Target="https://github.com/roblaszczak/go-cleanarch" TargetMode="External"/><Relationship Id="rId721" Type="http://schemas.openxmlformats.org/officeDocument/2006/relationships/hyperlink" Target="https://github.com/edwingeng/wuid" TargetMode="External"/><Relationship Id="rId722" Type="http://schemas.openxmlformats.org/officeDocument/2006/relationships/hyperlink" Target="https://github.com/slotix/dataflowkit" TargetMode="External"/><Relationship Id="rId723" Type="http://schemas.openxmlformats.org/officeDocument/2006/relationships/hyperlink" Target="https://github.com/husobee/vestigo" TargetMode="External"/><Relationship Id="rId724" Type="http://schemas.openxmlformats.org/officeDocument/2006/relationships/hyperlink" Target="https://github.com/bsm/redeo" TargetMode="External"/><Relationship Id="rId725" Type="http://schemas.openxmlformats.org/officeDocument/2006/relationships/hyperlink" Target="https://github.com/jingweno/nut" TargetMode="External"/><Relationship Id="rId726" Type="http://schemas.openxmlformats.org/officeDocument/2006/relationships/hyperlink" Target="https://github.com/cosiner/gohper" TargetMode="External"/><Relationship Id="rId727" Type="http://schemas.openxmlformats.org/officeDocument/2006/relationships/hyperlink" Target="https://github.com/go-music-theory/music-theory" TargetMode="External"/><Relationship Id="rId728" Type="http://schemas.openxmlformats.org/officeDocument/2006/relationships/hyperlink" Target="https://github.com/thestrukture/IDE" TargetMode="External"/><Relationship Id="rId729" Type="http://schemas.openxmlformats.org/officeDocument/2006/relationships/hyperlink" Target="https://github.com/topfreegames/pitaya" TargetMode="External"/><Relationship Id="rId1400" Type="http://schemas.openxmlformats.org/officeDocument/2006/relationships/hyperlink" Target="https://github.com/yaronsumel/filler" TargetMode="External"/><Relationship Id="rId1401" Type="http://schemas.openxmlformats.org/officeDocument/2006/relationships/hyperlink" Target="https://github.com/mozillazg/go-httpheader" TargetMode="External"/><Relationship Id="rId1402" Type="http://schemas.openxmlformats.org/officeDocument/2006/relationships/hyperlink" Target="https://github.com/sostronk/go-stea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599"/>
  <sheetViews>
    <sheetView showGridLines="0" tabSelected="1" topLeftCell="A83" workbookViewId="0">
      <selection activeCell="B104" sqref="B104"/>
    </sheetView>
  </sheetViews>
  <sheetFormatPr baseColWidth="10" defaultColWidth="8.83203125" defaultRowHeight="14" customHeight="1" x14ac:dyDescent="0.15"/>
  <cols>
    <col min="1" max="1" width="12" style="1" customWidth="1"/>
    <col min="2" max="2" width="52.83203125" style="1" customWidth="1"/>
    <col min="3" max="3" width="8.83203125" style="20" customWidth="1"/>
    <col min="4" max="4" width="8.83203125" style="1" customWidth="1"/>
    <col min="5" max="5" width="12.6640625" style="1" customWidth="1"/>
    <col min="6" max="6" width="43.5" style="1" customWidth="1"/>
    <col min="7" max="7" width="53.33203125" style="1" customWidth="1"/>
    <col min="8" max="8" width="8.83203125" style="1" customWidth="1"/>
    <col min="9" max="9" width="20.1640625" style="1" customWidth="1"/>
    <col min="10" max="10" width="21.33203125" style="1" customWidth="1"/>
    <col min="11" max="11" width="30.33203125" style="1" customWidth="1"/>
    <col min="12" max="257" width="8.83203125" style="1" customWidth="1"/>
  </cols>
  <sheetData>
    <row r="1" spans="1:11" ht="15" customHeight="1" x14ac:dyDescent="0.15">
      <c r="A1" s="2" t="s">
        <v>0</v>
      </c>
      <c r="B1" s="2" t="s">
        <v>1</v>
      </c>
      <c r="C1" s="2" t="s">
        <v>4687</v>
      </c>
      <c r="D1" s="2" t="s">
        <v>2</v>
      </c>
      <c r="E1" s="2" t="s">
        <v>3</v>
      </c>
      <c r="F1" s="2" t="s">
        <v>4688</v>
      </c>
      <c r="G1" s="2" t="s">
        <v>4</v>
      </c>
      <c r="H1" s="2" t="s">
        <v>5</v>
      </c>
      <c r="I1" s="2" t="s">
        <v>6</v>
      </c>
      <c r="J1" s="2" t="s">
        <v>7</v>
      </c>
      <c r="K1" s="2" t="s">
        <v>8</v>
      </c>
    </row>
    <row r="2" spans="1:11" ht="16" customHeight="1" x14ac:dyDescent="0.15">
      <c r="A2" s="3">
        <v>21737465</v>
      </c>
      <c r="B2" s="4" t="str">
        <f>HYPERLINK("https://github.com/sindresorhus/awesome","https://github.com/sindresorhus/awesome")</f>
        <v>https://github.com/sindresorhus/awesome</v>
      </c>
      <c r="C2" s="18">
        <v>1</v>
      </c>
      <c r="D2" s="3">
        <v>107208</v>
      </c>
      <c r="E2" s="5" t="s">
        <v>9</v>
      </c>
      <c r="F2" s="5" t="s">
        <v>4689</v>
      </c>
      <c r="G2" s="5" t="s">
        <v>10</v>
      </c>
      <c r="H2" s="3">
        <v>14106</v>
      </c>
      <c r="I2" s="6">
        <v>41831.571261574078</v>
      </c>
      <c r="J2" s="6">
        <v>43580.540960648148</v>
      </c>
      <c r="K2" s="5" t="s">
        <v>11</v>
      </c>
    </row>
    <row r="3" spans="1:11" ht="16" customHeight="1" x14ac:dyDescent="0.15">
      <c r="A3" s="7">
        <v>21289110</v>
      </c>
      <c r="B3" s="8" t="str">
        <f>HYPERLINK("https://github.com/vinta/awesome-python","https://github.com/vinta/awesome-python")</f>
        <v>https://github.com/vinta/awesome-python</v>
      </c>
      <c r="C3" s="18">
        <v>1</v>
      </c>
      <c r="D3" s="7">
        <v>66367</v>
      </c>
      <c r="E3" s="9" t="s">
        <v>12</v>
      </c>
      <c r="F3" s="9" t="s">
        <v>4690</v>
      </c>
      <c r="G3" s="9" t="s">
        <v>13</v>
      </c>
      <c r="H3" s="7">
        <v>12809</v>
      </c>
      <c r="I3" s="10">
        <v>41817.875069444453</v>
      </c>
      <c r="J3" s="10">
        <v>43580.537106481483</v>
      </c>
      <c r="K3" s="9" t="s">
        <v>14</v>
      </c>
    </row>
    <row r="4" spans="1:11" ht="16" customHeight="1" x14ac:dyDescent="0.15">
      <c r="A4" s="7">
        <v>7691631</v>
      </c>
      <c r="B4" s="8" t="str">
        <f>HYPERLINK("https://github.com/moby/moby","https://github.com/moby/moby")</f>
        <v>https://github.com/moby/moby</v>
      </c>
      <c r="C4" s="18">
        <v>1</v>
      </c>
      <c r="D4" s="7">
        <v>53042</v>
      </c>
      <c r="E4" s="9" t="s">
        <v>15</v>
      </c>
      <c r="F4" s="9" t="s">
        <v>4691</v>
      </c>
      <c r="G4" s="9" t="s">
        <v>16</v>
      </c>
      <c r="H4" s="7">
        <v>15349</v>
      </c>
      <c r="I4" s="10">
        <v>41292.757604166669</v>
      </c>
      <c r="J4" s="10">
        <v>43580.547858796293</v>
      </c>
      <c r="K4" s="9" t="s">
        <v>17</v>
      </c>
    </row>
    <row r="5" spans="1:11" ht="16" customHeight="1" x14ac:dyDescent="0.15">
      <c r="A5" s="7">
        <v>20580498</v>
      </c>
      <c r="B5" s="8" t="str">
        <f>HYPERLINK("https://github.com/kubernetes/kubernetes","https://github.com/kubernetes/kubernetes")</f>
        <v>https://github.com/kubernetes/kubernetes</v>
      </c>
      <c r="C5" s="18">
        <v>1</v>
      </c>
      <c r="D5" s="7">
        <v>51709</v>
      </c>
      <c r="E5" s="9" t="s">
        <v>18</v>
      </c>
      <c r="F5" s="9" t="s">
        <v>4692</v>
      </c>
      <c r="G5" s="9" t="s">
        <v>19</v>
      </c>
      <c r="H5" s="7">
        <v>17852</v>
      </c>
      <c r="I5" s="10">
        <v>41796.955601851849</v>
      </c>
      <c r="J5" s="10">
        <v>43580.535671296297</v>
      </c>
      <c r="K5" s="9" t="s">
        <v>20</v>
      </c>
    </row>
    <row r="6" spans="1:11" ht="16" customHeight="1" x14ac:dyDescent="0.15">
      <c r="A6" s="7">
        <v>21540759</v>
      </c>
      <c r="B6" s="8" t="str">
        <f>HYPERLINK("https://github.com/avelino/awesome-go","https://github.com/avelino/awesome-go")</f>
        <v>https://github.com/avelino/awesome-go</v>
      </c>
      <c r="C6" s="18">
        <v>1</v>
      </c>
      <c r="D6" s="7">
        <v>42957</v>
      </c>
      <c r="E6" s="9" t="s">
        <v>21</v>
      </c>
      <c r="F6" s="9" t="s">
        <v>4693</v>
      </c>
      <c r="G6" s="9" t="s">
        <v>22</v>
      </c>
      <c r="H6" s="7">
        <v>5592</v>
      </c>
      <c r="I6" s="10">
        <v>41826.571006944447</v>
      </c>
      <c r="J6" s="10">
        <v>43580.534826388888</v>
      </c>
      <c r="K6" s="9" t="s">
        <v>23</v>
      </c>
    </row>
    <row r="7" spans="1:11" ht="16" customHeight="1" x14ac:dyDescent="0.15">
      <c r="A7" s="7">
        <v>5271882</v>
      </c>
      <c r="B7" s="8" t="str">
        <f>HYPERLINK("https://github.com/astaxie/build-web-application-with-golang","https://github.com/astaxie/build-web-application-with-golang")</f>
        <v>https://github.com/astaxie/build-web-application-with-golang</v>
      </c>
      <c r="C7" s="19"/>
      <c r="D7" s="7">
        <v>29496</v>
      </c>
      <c r="E7" s="9" t="s">
        <v>24</v>
      </c>
      <c r="F7" s="9" t="s">
        <v>4694</v>
      </c>
      <c r="G7" s="9" t="s">
        <v>25</v>
      </c>
      <c r="H7" s="7">
        <v>8173</v>
      </c>
      <c r="I7" s="10">
        <v>41123.492766203701</v>
      </c>
      <c r="J7" s="10">
        <v>43580.541041666656</v>
      </c>
      <c r="K7" s="9" t="s">
        <v>26</v>
      </c>
    </row>
    <row r="8" spans="1:11" ht="16" customHeight="1" x14ac:dyDescent="0.15">
      <c r="A8" s="7">
        <v>20904437</v>
      </c>
      <c r="B8" s="8" t="str">
        <f>HYPERLINK("https://github.com/gin-gonic/gin","https://github.com/gin-gonic/gin")</f>
        <v>https://github.com/gin-gonic/gin</v>
      </c>
      <c r="C8" s="19">
        <v>1</v>
      </c>
      <c r="D8" s="7">
        <v>26466</v>
      </c>
      <c r="E8" s="9" t="s">
        <v>27</v>
      </c>
      <c r="F8" s="9" t="s">
        <v>4695</v>
      </c>
      <c r="G8" s="9" t="s">
        <v>28</v>
      </c>
      <c r="H8" s="7">
        <v>3082</v>
      </c>
      <c r="I8" s="10">
        <v>41806.998206018521</v>
      </c>
      <c r="J8" s="10">
        <v>43580.535405092603</v>
      </c>
      <c r="K8" s="9" t="s">
        <v>29</v>
      </c>
    </row>
    <row r="9" spans="1:11" ht="16" customHeight="1" x14ac:dyDescent="0.15">
      <c r="A9" s="7">
        <v>11225014</v>
      </c>
      <c r="B9" s="8" t="str">
        <f>HYPERLINK("https://github.com/etcd-io/etcd","https://github.com/etcd-io/etcd")</f>
        <v>https://github.com/etcd-io/etcd</v>
      </c>
      <c r="C9" s="19">
        <v>1</v>
      </c>
      <c r="D9" s="7">
        <v>24395</v>
      </c>
      <c r="E9" s="9" t="s">
        <v>30</v>
      </c>
      <c r="F9" s="9" t="s">
        <v>4696</v>
      </c>
      <c r="G9" s="9" t="s">
        <v>31</v>
      </c>
      <c r="H9" s="7">
        <v>4920</v>
      </c>
      <c r="I9" s="10">
        <v>41461.914826388893</v>
      </c>
      <c r="J9" s="10">
        <v>43580.511631944442</v>
      </c>
      <c r="K9" s="9" t="s">
        <v>32</v>
      </c>
    </row>
    <row r="10" spans="1:11" ht="16" customHeight="1" x14ac:dyDescent="0.15">
      <c r="A10" s="7">
        <v>21600440</v>
      </c>
      <c r="B10" s="8" t="str">
        <f>HYPERLINK("https://github.com/bayandin/awesome-awesomeness","https://github.com/bayandin/awesome-awesomeness")</f>
        <v>https://github.com/bayandin/awesome-awesomeness</v>
      </c>
      <c r="C10" s="19">
        <v>1</v>
      </c>
      <c r="D10" s="7">
        <v>24078</v>
      </c>
      <c r="E10" s="9" t="s">
        <v>33</v>
      </c>
      <c r="F10" s="9" t="s">
        <v>4697</v>
      </c>
      <c r="G10" s="9" t="s">
        <v>34</v>
      </c>
      <c r="H10" s="7">
        <v>3017</v>
      </c>
      <c r="I10" s="10">
        <v>41828.239108796297</v>
      </c>
      <c r="J10" s="10">
        <v>43580.48101851852</v>
      </c>
      <c r="K10" s="9" t="s">
        <v>35</v>
      </c>
    </row>
    <row r="11" spans="1:11" ht="16" customHeight="1" x14ac:dyDescent="0.15">
      <c r="A11" s="7">
        <v>6838921</v>
      </c>
      <c r="B11" s="8" t="str">
        <f>HYPERLINK("https://github.com/prometheus/prometheus","https://github.com/prometheus/prometheus")</f>
        <v>https://github.com/prometheus/prometheus</v>
      </c>
      <c r="C11" s="19">
        <v>1</v>
      </c>
      <c r="D11" s="7">
        <v>23522</v>
      </c>
      <c r="E11" s="9" t="s">
        <v>36</v>
      </c>
      <c r="F11" s="9" t="s">
        <v>4698</v>
      </c>
      <c r="G11" s="9" t="s">
        <v>37</v>
      </c>
      <c r="H11" s="7">
        <v>3270</v>
      </c>
      <c r="I11" s="10">
        <v>41237.468194444453</v>
      </c>
      <c r="J11" s="10">
        <v>43580.535185185188</v>
      </c>
      <c r="K11" s="9" t="s">
        <v>38</v>
      </c>
    </row>
    <row r="12" spans="1:11" ht="16" customHeight="1" x14ac:dyDescent="0.15">
      <c r="A12" s="7">
        <v>42408804</v>
      </c>
      <c r="B12" s="8" t="str">
        <f>HYPERLINK("https://github.com/containous/traefik","https://github.com/containous/traefik")</f>
        <v>https://github.com/containous/traefik</v>
      </c>
      <c r="C12" s="19"/>
      <c r="D12" s="7">
        <v>22004</v>
      </c>
      <c r="E12" s="9" t="s">
        <v>39</v>
      </c>
      <c r="F12" s="9" t="s">
        <v>4699</v>
      </c>
      <c r="G12" s="9" t="s">
        <v>40</v>
      </c>
      <c r="H12" s="7">
        <v>2257</v>
      </c>
      <c r="I12" s="10">
        <v>42260.79446759259</v>
      </c>
      <c r="J12" s="10">
        <v>43580.520856481482</v>
      </c>
      <c r="K12" s="9" t="s">
        <v>41</v>
      </c>
    </row>
    <row r="13" spans="1:11" ht="16" customHeight="1" x14ac:dyDescent="0.15">
      <c r="A13" s="7">
        <v>29207621</v>
      </c>
      <c r="B13" s="8" t="str">
        <f>HYPERLINK("https://github.com/mholt/caddy","https://github.com/mholt/caddy")</f>
        <v>https://github.com/mholt/caddy</v>
      </c>
      <c r="C13" s="19"/>
      <c r="D13" s="7">
        <v>21561</v>
      </c>
      <c r="E13" s="9" t="s">
        <v>42</v>
      </c>
      <c r="F13" s="9" t="s">
        <v>4700</v>
      </c>
      <c r="G13" s="9" t="s">
        <v>43</v>
      </c>
      <c r="H13" s="7">
        <v>1706</v>
      </c>
      <c r="I13" s="10">
        <v>42017.822951388887</v>
      </c>
      <c r="J13" s="10">
        <v>43580.535694444443</v>
      </c>
      <c r="K13" s="9" t="s">
        <v>44</v>
      </c>
    </row>
    <row r="14" spans="1:11" ht="16" customHeight="1" x14ac:dyDescent="0.15">
      <c r="A14" s="7">
        <v>13807606</v>
      </c>
      <c r="B14" s="8" t="str">
        <f>HYPERLINK("https://github.com/junegunn/fzf","https://github.com/junegunn/fzf")</f>
        <v>https://github.com/junegunn/fzf</v>
      </c>
      <c r="C14" s="19">
        <v>1</v>
      </c>
      <c r="D14" s="7">
        <v>21064</v>
      </c>
      <c r="E14" s="9" t="s">
        <v>45</v>
      </c>
      <c r="F14" s="9" t="s">
        <v>4701</v>
      </c>
      <c r="G14" s="9" t="s">
        <v>46</v>
      </c>
      <c r="H14" s="7">
        <v>810</v>
      </c>
      <c r="I14" s="10">
        <v>41570.669710648152</v>
      </c>
      <c r="J14" s="10">
        <v>43580.527939814812</v>
      </c>
      <c r="K14" s="9" t="s">
        <v>47</v>
      </c>
    </row>
    <row r="15" spans="1:11" ht="16" customHeight="1" x14ac:dyDescent="0.15">
      <c r="A15" s="7">
        <v>3577919</v>
      </c>
      <c r="B15" s="8" t="str">
        <f>HYPERLINK("https://github.com/astaxie/beego","https://github.com/astaxie/beego")</f>
        <v>https://github.com/astaxie/beego</v>
      </c>
      <c r="C15" s="19">
        <v>1</v>
      </c>
      <c r="D15" s="7">
        <v>20028</v>
      </c>
      <c r="E15" s="9" t="s">
        <v>48</v>
      </c>
      <c r="F15" s="9" t="s">
        <v>4702</v>
      </c>
      <c r="G15" s="9" t="s">
        <v>49</v>
      </c>
      <c r="H15" s="7">
        <v>4069</v>
      </c>
      <c r="I15" s="10">
        <v>40968.10564814815</v>
      </c>
      <c r="J15" s="10">
        <v>43580.53670138889</v>
      </c>
      <c r="K15" s="9" t="s">
        <v>50</v>
      </c>
    </row>
    <row r="16" spans="1:11" ht="16" customHeight="1" x14ac:dyDescent="0.15">
      <c r="A16" s="7">
        <v>41986369</v>
      </c>
      <c r="B16" s="8" t="str">
        <f>HYPERLINK("https://github.com/pingcap/tidb","https://github.com/pingcap/tidb")</f>
        <v>https://github.com/pingcap/tidb</v>
      </c>
      <c r="C16" s="19">
        <v>1</v>
      </c>
      <c r="D16" s="7">
        <v>18325</v>
      </c>
      <c r="E16" s="9" t="s">
        <v>51</v>
      </c>
      <c r="F16" s="9" t="s">
        <v>4703</v>
      </c>
      <c r="G16" s="9" t="s">
        <v>52</v>
      </c>
      <c r="H16" s="7">
        <v>2641</v>
      </c>
      <c r="I16" s="10">
        <v>42253.167962962973</v>
      </c>
      <c r="J16" s="10">
        <v>43580.536099537043</v>
      </c>
      <c r="K16" s="9" t="s">
        <v>53</v>
      </c>
    </row>
    <row r="17" spans="1:11" ht="16" customHeight="1" x14ac:dyDescent="0.15">
      <c r="A17" s="7">
        <v>16607898</v>
      </c>
      <c r="B17" s="8" t="str">
        <f>HYPERLINK("https://github.com/drone/drone","https://github.com/drone/drone")</f>
        <v>https://github.com/drone/drone</v>
      </c>
      <c r="C17" s="19"/>
      <c r="D17" s="7">
        <v>18043</v>
      </c>
      <c r="E17" s="9" t="s">
        <v>54</v>
      </c>
      <c r="F17" s="9" t="s">
        <v>4704</v>
      </c>
      <c r="G17" s="9" t="s">
        <v>55</v>
      </c>
      <c r="H17" s="7">
        <v>1764</v>
      </c>
      <c r="I17" s="10">
        <v>41677.329675925917</v>
      </c>
      <c r="J17" s="10">
        <v>43580.537256944437</v>
      </c>
      <c r="K17" s="9" t="s">
        <v>56</v>
      </c>
    </row>
    <row r="18" spans="1:11" ht="16" customHeight="1" x14ac:dyDescent="0.15">
      <c r="A18" s="7">
        <v>13124802</v>
      </c>
      <c r="B18" s="8" t="str">
        <f>HYPERLINK("https://github.com/influxdata/influxdb","https://github.com/influxdata/influxdb")</f>
        <v>https://github.com/influxdata/influxdb</v>
      </c>
      <c r="C18" s="19">
        <v>1</v>
      </c>
      <c r="D18" s="7">
        <v>16130</v>
      </c>
      <c r="E18" s="9" t="s">
        <v>57</v>
      </c>
      <c r="F18" s="9" t="s">
        <v>4705</v>
      </c>
      <c r="G18" s="9" t="s">
        <v>58</v>
      </c>
      <c r="H18" s="7">
        <v>2312</v>
      </c>
      <c r="I18" s="10">
        <v>41543.60497685185</v>
      </c>
      <c r="J18" s="10">
        <v>43580.505659722221</v>
      </c>
      <c r="K18" s="9" t="s">
        <v>59</v>
      </c>
    </row>
    <row r="19" spans="1:11" ht="16" customHeight="1" x14ac:dyDescent="0.15">
      <c r="A19" s="7">
        <v>8900723</v>
      </c>
      <c r="B19" s="8" t="str">
        <f>HYPERLINK("https://github.com/inconshreveable/ngrok","https://github.com/inconshreveable/ngrok")</f>
        <v>https://github.com/inconshreveable/ngrok</v>
      </c>
      <c r="C19" s="19"/>
      <c r="D19" s="7">
        <v>15997</v>
      </c>
      <c r="E19" s="9" t="s">
        <v>60</v>
      </c>
      <c r="F19" s="9" t="s">
        <v>4706</v>
      </c>
      <c r="G19" s="9" t="s">
        <v>61</v>
      </c>
      <c r="H19" s="7">
        <v>2762</v>
      </c>
      <c r="I19" s="10">
        <v>41353.401192129633</v>
      </c>
      <c r="J19" s="10">
        <v>43580.421493055554</v>
      </c>
      <c r="K19" s="9" t="s">
        <v>62</v>
      </c>
    </row>
    <row r="20" spans="1:11" ht="16" customHeight="1" x14ac:dyDescent="0.15">
      <c r="A20" s="7">
        <v>16563587</v>
      </c>
      <c r="B20" s="8" t="str">
        <f>HYPERLINK("https://github.com/cockroachdb/cockroach","https://github.com/cockroachdb/cockroach")</f>
        <v>https://github.com/cockroachdb/cockroach</v>
      </c>
      <c r="C20" s="19">
        <v>1</v>
      </c>
      <c r="D20" s="7">
        <v>15983</v>
      </c>
      <c r="E20" s="9" t="s">
        <v>63</v>
      </c>
      <c r="F20" s="9" t="s">
        <v>4707</v>
      </c>
      <c r="G20" s="9" t="s">
        <v>64</v>
      </c>
      <c r="H20" s="7">
        <v>1736</v>
      </c>
      <c r="I20" s="10">
        <v>41676.013043981482</v>
      </c>
      <c r="J20" s="10">
        <v>43580.456307870372</v>
      </c>
      <c r="K20" s="9" t="s">
        <v>65</v>
      </c>
    </row>
    <row r="21" spans="1:11" ht="16" customHeight="1" x14ac:dyDescent="0.15">
      <c r="A21" s="7">
        <v>401025</v>
      </c>
      <c r="B21" s="8" t="str">
        <f>HYPERLINK("https://github.com/github/hub","https://github.com/github/hub")</f>
        <v>https://github.com/github/hub</v>
      </c>
      <c r="C21" s="19">
        <v>1</v>
      </c>
      <c r="D21" s="7">
        <v>15866</v>
      </c>
      <c r="E21" s="9" t="s">
        <v>66</v>
      </c>
      <c r="F21" s="9" t="s">
        <v>4708</v>
      </c>
      <c r="G21" s="9" t="s">
        <v>67</v>
      </c>
      <c r="H21" s="7">
        <v>1589</v>
      </c>
      <c r="I21" s="10">
        <v>40152.927372685182</v>
      </c>
      <c r="J21" s="10">
        <v>43580.544594907413</v>
      </c>
      <c r="K21" s="9" t="s">
        <v>68</v>
      </c>
    </row>
    <row r="22" spans="1:11" ht="16" customHeight="1" x14ac:dyDescent="0.15">
      <c r="A22" s="7">
        <v>29261473</v>
      </c>
      <c r="B22" s="8" t="str">
        <f>HYPERLINK("https://github.com/minio/minio","https://github.com/minio/minio")</f>
        <v>https://github.com/minio/minio</v>
      </c>
      <c r="C22" s="19"/>
      <c r="D22" s="7">
        <v>15749</v>
      </c>
      <c r="E22" s="9" t="s">
        <v>69</v>
      </c>
      <c r="F22" s="9" t="s">
        <v>4709</v>
      </c>
      <c r="G22" s="9" t="s">
        <v>70</v>
      </c>
      <c r="H22" s="7">
        <v>1462</v>
      </c>
      <c r="I22" s="10">
        <v>42018.808310185188</v>
      </c>
      <c r="J22" s="10">
        <v>43580.526805555557</v>
      </c>
      <c r="K22" s="9" t="s">
        <v>71</v>
      </c>
    </row>
    <row r="23" spans="1:11" ht="16" customHeight="1" x14ac:dyDescent="0.15">
      <c r="A23" s="7">
        <v>28699471</v>
      </c>
      <c r="B23" s="8" t="str">
        <f>HYPERLINK("https://github.com/lukasz-madon/awesome-remote-job","https://github.com/lukasz-madon/awesome-remote-job")</f>
        <v>https://github.com/lukasz-madon/awesome-remote-job</v>
      </c>
      <c r="C23" s="19"/>
      <c r="D23" s="7">
        <v>13928</v>
      </c>
      <c r="E23" s="9" t="s">
        <v>72</v>
      </c>
      <c r="F23" s="9" t="s">
        <v>4710</v>
      </c>
      <c r="G23" s="9" t="s">
        <v>73</v>
      </c>
      <c r="H23" s="7">
        <v>1392</v>
      </c>
      <c r="I23" s="10">
        <v>42006.021921296298</v>
      </c>
      <c r="J23" s="10">
        <v>43580.36886574074</v>
      </c>
      <c r="K23" s="9" t="s">
        <v>74</v>
      </c>
    </row>
    <row r="24" spans="1:11" ht="16" customHeight="1" x14ac:dyDescent="0.15">
      <c r="A24" s="7">
        <v>31504491</v>
      </c>
      <c r="B24" s="8" t="str">
        <f>HYPERLINK("https://github.com/labstack/echo","https://github.com/labstack/echo")</f>
        <v>https://github.com/labstack/echo</v>
      </c>
      <c r="C24" s="19">
        <v>1</v>
      </c>
      <c r="D24" s="7">
        <v>13626</v>
      </c>
      <c r="E24" s="9" t="s">
        <v>75</v>
      </c>
      <c r="F24" s="9" t="s">
        <v>4711</v>
      </c>
      <c r="G24" s="9" t="s">
        <v>76</v>
      </c>
      <c r="H24" s="7">
        <v>1232</v>
      </c>
      <c r="I24" s="10">
        <v>42064.738206018519</v>
      </c>
      <c r="J24" s="10">
        <v>43580.520046296297</v>
      </c>
      <c r="K24" s="9" t="s">
        <v>77</v>
      </c>
    </row>
    <row r="25" spans="1:11" ht="16" customHeight="1" x14ac:dyDescent="0.15">
      <c r="A25" s="7">
        <v>72495579</v>
      </c>
      <c r="B25" s="8" t="str">
        <f>HYPERLINK("https://github.com/go-gitea/gitea","https://github.com/go-gitea/gitea")</f>
        <v>https://github.com/go-gitea/gitea</v>
      </c>
      <c r="C25" s="19"/>
      <c r="D25" s="7">
        <v>13571</v>
      </c>
      <c r="E25" s="9" t="s">
        <v>78</v>
      </c>
      <c r="F25" s="9" t="s">
        <v>4712</v>
      </c>
      <c r="G25" s="9" t="s">
        <v>79</v>
      </c>
      <c r="H25" s="7">
        <v>1468</v>
      </c>
      <c r="I25" s="10">
        <v>42675.092662037037</v>
      </c>
      <c r="J25" s="10">
        <v>43580.545740740738</v>
      </c>
      <c r="K25" s="9" t="s">
        <v>80</v>
      </c>
    </row>
    <row r="26" spans="1:11" ht="16" customHeight="1" x14ac:dyDescent="0.15">
      <c r="A26" s="7">
        <v>30215630</v>
      </c>
      <c r="B26" s="8" t="str">
        <f>HYPERLINK("https://github.com/go-kit/kit","https://github.com/go-kit/kit")</f>
        <v>https://github.com/go-kit/kit</v>
      </c>
      <c r="C26" s="19">
        <v>1</v>
      </c>
      <c r="D26" s="7">
        <v>13416</v>
      </c>
      <c r="E26" s="9" t="s">
        <v>81</v>
      </c>
      <c r="F26" s="9" t="s">
        <v>4713</v>
      </c>
      <c r="G26" s="9" t="s">
        <v>82</v>
      </c>
      <c r="H26" s="7">
        <v>1398</v>
      </c>
      <c r="I26" s="10">
        <v>42038.000914351847</v>
      </c>
      <c r="J26" s="10">
        <v>43580.390775462962</v>
      </c>
      <c r="K26" s="9" t="s">
        <v>83</v>
      </c>
    </row>
    <row r="27" spans="1:11" ht="16" customHeight="1" x14ac:dyDescent="0.15">
      <c r="A27" s="7">
        <v>13855476</v>
      </c>
      <c r="B27" s="8" t="str">
        <f>HYPERLINK("https://github.com/jinzhu/gorm","https://github.com/jinzhu/gorm")</f>
        <v>https://github.com/jinzhu/gorm</v>
      </c>
      <c r="C27" s="19">
        <v>1</v>
      </c>
      <c r="D27" s="7">
        <v>13174</v>
      </c>
      <c r="E27" s="9" t="s">
        <v>84</v>
      </c>
      <c r="F27" s="9" t="s">
        <v>4714</v>
      </c>
      <c r="G27" s="9" t="s">
        <v>85</v>
      </c>
      <c r="H27" s="7">
        <v>1491</v>
      </c>
      <c r="I27" s="10">
        <v>41572.355300925927</v>
      </c>
      <c r="J27" s="10">
        <v>43580.516689814824</v>
      </c>
      <c r="K27" s="9" t="s">
        <v>86</v>
      </c>
    </row>
    <row r="28" spans="1:11" ht="16" customHeight="1" x14ac:dyDescent="0.15">
      <c r="A28" s="7">
        <v>20537104</v>
      </c>
      <c r="B28" s="8" t="str">
        <f>HYPERLINK("https://github.com/cayleygraph/cayley","https://github.com/cayleygraph/cayley")</f>
        <v>https://github.com/cayleygraph/cayley</v>
      </c>
      <c r="C28" s="19">
        <v>1</v>
      </c>
      <c r="D28" s="7">
        <v>12435</v>
      </c>
      <c r="E28" s="9" t="s">
        <v>87</v>
      </c>
      <c r="F28" s="9" t="s">
        <v>4715</v>
      </c>
      <c r="G28" s="9" t="s">
        <v>88</v>
      </c>
      <c r="H28" s="7">
        <v>1107</v>
      </c>
      <c r="I28" s="10">
        <v>41795.784502314818</v>
      </c>
      <c r="J28" s="10">
        <v>43580.14402777778</v>
      </c>
      <c r="K28" s="9" t="s">
        <v>89</v>
      </c>
    </row>
    <row r="29" spans="1:11" ht="16" customHeight="1" x14ac:dyDescent="0.15">
      <c r="A29" s="7">
        <v>70202506</v>
      </c>
      <c r="B29" s="8" t="str">
        <f>HYPERLINK("https://github.com/golang/dep","https://github.com/golang/dep")</f>
        <v>https://github.com/golang/dep</v>
      </c>
      <c r="C29" s="19">
        <v>1</v>
      </c>
      <c r="D29" s="7">
        <v>12019</v>
      </c>
      <c r="E29" s="9" t="s">
        <v>90</v>
      </c>
      <c r="F29" s="9" t="s">
        <v>4716</v>
      </c>
      <c r="G29" s="9" t="s">
        <v>91</v>
      </c>
      <c r="H29" s="7">
        <v>980</v>
      </c>
      <c r="I29" s="10">
        <v>42650.003368055557</v>
      </c>
      <c r="J29" s="10">
        <v>43580.390798611108</v>
      </c>
      <c r="K29" s="9" t="s">
        <v>92</v>
      </c>
    </row>
    <row r="30" spans="1:11" ht="16" customHeight="1" x14ac:dyDescent="0.15">
      <c r="A30" s="7">
        <v>12574344</v>
      </c>
      <c r="B30" s="8" t="str">
        <f>HYPERLINK("https://github.com/spf13/cobra","https://github.com/spf13/cobra")</f>
        <v>https://github.com/spf13/cobra</v>
      </c>
      <c r="C30" s="19">
        <v>1</v>
      </c>
      <c r="D30" s="7">
        <v>11650</v>
      </c>
      <c r="E30" s="9" t="s">
        <v>93</v>
      </c>
      <c r="F30" s="9" t="s">
        <v>4717</v>
      </c>
      <c r="G30" s="9" t="s">
        <v>94</v>
      </c>
      <c r="H30" s="7">
        <v>1004</v>
      </c>
      <c r="I30" s="10">
        <v>41520.86141203704</v>
      </c>
      <c r="J30" s="10">
        <v>43580.444710648153</v>
      </c>
      <c r="K30" s="9" t="s">
        <v>95</v>
      </c>
    </row>
    <row r="31" spans="1:11" ht="16" customHeight="1" x14ac:dyDescent="0.15">
      <c r="A31" s="7">
        <v>12080551</v>
      </c>
      <c r="B31" s="8" t="str">
        <f>HYPERLINK("https://github.com/tsenart/vegeta","https://github.com/tsenart/vegeta")</f>
        <v>https://github.com/tsenart/vegeta</v>
      </c>
      <c r="C31" s="19">
        <v>1</v>
      </c>
      <c r="D31" s="7">
        <v>11306</v>
      </c>
      <c r="E31" s="9" t="s">
        <v>96</v>
      </c>
      <c r="F31" s="9" t="s">
        <v>4718</v>
      </c>
      <c r="G31" s="9" t="s">
        <v>97</v>
      </c>
      <c r="H31" s="7">
        <v>710</v>
      </c>
      <c r="I31" s="10">
        <v>41499.48982638889</v>
      </c>
      <c r="J31" s="10">
        <v>43580.492928240739</v>
      </c>
      <c r="K31" s="9" t="s">
        <v>98</v>
      </c>
    </row>
    <row r="32" spans="1:11" ht="16" customHeight="1" x14ac:dyDescent="0.15">
      <c r="A32" s="7">
        <v>19994257</v>
      </c>
      <c r="B32" s="8" t="str">
        <f>HYPERLINK("https://github.com/go-delve/delve","https://github.com/go-delve/delve")</f>
        <v>https://github.com/go-delve/delve</v>
      </c>
      <c r="C32" s="19">
        <v>1</v>
      </c>
      <c r="D32" s="7">
        <v>11209</v>
      </c>
      <c r="E32" s="9" t="s">
        <v>99</v>
      </c>
      <c r="F32" s="9" t="s">
        <v>4719</v>
      </c>
      <c r="G32" s="9" t="s">
        <v>100</v>
      </c>
      <c r="H32" s="7">
        <v>987</v>
      </c>
      <c r="I32" s="10">
        <v>41779.808831018519</v>
      </c>
      <c r="J32" s="10">
        <v>43580.517384259263</v>
      </c>
      <c r="K32" s="9" t="s">
        <v>101</v>
      </c>
    </row>
    <row r="33" spans="1:11" ht="16" customHeight="1" x14ac:dyDescent="0.15">
      <c r="A33" s="7">
        <v>2945088</v>
      </c>
      <c r="B33" s="8" t="str">
        <f>HYPERLINK("https://github.com/revel/revel","https://github.com/revel/revel")</f>
        <v>https://github.com/revel/revel</v>
      </c>
      <c r="C33" s="19">
        <v>1</v>
      </c>
      <c r="D33" s="7">
        <v>10981</v>
      </c>
      <c r="E33" s="9" t="s">
        <v>102</v>
      </c>
      <c r="F33" s="9" t="s">
        <v>4720</v>
      </c>
      <c r="G33" s="9" t="s">
        <v>103</v>
      </c>
      <c r="H33" s="7">
        <v>1321</v>
      </c>
      <c r="I33" s="10">
        <v>40886.17391203704</v>
      </c>
      <c r="J33" s="10">
        <v>43580.50953703704</v>
      </c>
      <c r="K33" s="9" t="s">
        <v>104</v>
      </c>
    </row>
    <row r="34" spans="1:11" ht="16" customHeight="1" x14ac:dyDescent="0.15">
      <c r="A34" s="7">
        <v>10379607</v>
      </c>
      <c r="B34" s="8" t="str">
        <f>HYPERLINK("https://github.com/buger/goreplay","https://github.com/buger/goreplay")</f>
        <v>https://github.com/buger/goreplay</v>
      </c>
      <c r="C34" s="19"/>
      <c r="D34" s="7">
        <v>10789</v>
      </c>
      <c r="E34" s="9" t="s">
        <v>105</v>
      </c>
      <c r="F34" s="9" t="s">
        <v>4721</v>
      </c>
      <c r="G34" s="9" t="s">
        <v>6244</v>
      </c>
      <c r="H34" s="7">
        <v>1018</v>
      </c>
      <c r="I34" s="10">
        <v>41424.395219907397</v>
      </c>
      <c r="J34" s="10">
        <v>43580.493564814817</v>
      </c>
      <c r="K34" s="9" t="s">
        <v>106</v>
      </c>
    </row>
    <row r="35" spans="1:11" ht="16" customHeight="1" x14ac:dyDescent="0.15">
      <c r="A35" s="7">
        <v>13628513</v>
      </c>
      <c r="B35" s="8" t="str">
        <f>HYPERLINK("https://github.com/sirupsen/logrus","https://github.com/sirupsen/logrus")</f>
        <v>https://github.com/sirupsen/logrus</v>
      </c>
      <c r="C35" s="18">
        <v>1</v>
      </c>
      <c r="D35" s="7">
        <v>10669</v>
      </c>
      <c r="E35" s="9" t="s">
        <v>107</v>
      </c>
      <c r="F35" s="9" t="s">
        <v>4722</v>
      </c>
      <c r="G35" s="9" t="s">
        <v>108</v>
      </c>
      <c r="H35" s="7">
        <v>1272</v>
      </c>
      <c r="I35" s="10">
        <v>41563.797858796293</v>
      </c>
      <c r="J35" s="10">
        <v>43580.514606481483</v>
      </c>
      <c r="K35" s="9" t="s">
        <v>109</v>
      </c>
    </row>
    <row r="36" spans="1:11" ht="16" customHeight="1" x14ac:dyDescent="0.15">
      <c r="A36" s="7">
        <v>11393110</v>
      </c>
      <c r="B36" s="8" t="str">
        <f>HYPERLINK("https://github.com/urfave/cli","https://github.com/urfave/cli")</f>
        <v>https://github.com/urfave/cli</v>
      </c>
      <c r="C36" s="19">
        <v>1</v>
      </c>
      <c r="D36" s="7">
        <v>10542</v>
      </c>
      <c r="E36" s="9" t="s">
        <v>110</v>
      </c>
      <c r="F36" s="9" t="s">
        <v>4723</v>
      </c>
      <c r="G36" s="9" t="s">
        <v>111</v>
      </c>
      <c r="H36" s="7">
        <v>870</v>
      </c>
      <c r="I36" s="10">
        <v>41468.813958333332</v>
      </c>
      <c r="J36" s="10">
        <v>43580.411643518521</v>
      </c>
      <c r="K36" s="9" t="s">
        <v>112</v>
      </c>
    </row>
    <row r="37" spans="1:11" ht="16" customHeight="1" x14ac:dyDescent="0.15">
      <c r="A37" s="7">
        <v>18062944</v>
      </c>
      <c r="B37" s="8" t="str">
        <f>HYPERLINK("https://github.com/fatih/vim-go","https://github.com/fatih/vim-go")</f>
        <v>https://github.com/fatih/vim-go</v>
      </c>
      <c r="C37" s="19"/>
      <c r="D37" s="7">
        <v>10285</v>
      </c>
      <c r="E37" s="9" t="s">
        <v>113</v>
      </c>
      <c r="F37" s="11" t="s">
        <v>4724</v>
      </c>
      <c r="G37" s="11" t="s">
        <v>114</v>
      </c>
      <c r="H37" s="7">
        <v>1056</v>
      </c>
      <c r="I37" s="10">
        <v>41722.550300925926</v>
      </c>
      <c r="J37" s="10">
        <v>43580.498020833344</v>
      </c>
      <c r="K37" s="9" t="s">
        <v>115</v>
      </c>
    </row>
    <row r="38" spans="1:11" ht="16" customHeight="1" x14ac:dyDescent="0.15">
      <c r="A38" s="7">
        <v>52595226</v>
      </c>
      <c r="B38" s="8" t="str">
        <f>HYPERLINK("https://github.com/xtaci/kcptun","https://github.com/xtaci/kcptun")</f>
        <v>https://github.com/xtaci/kcptun</v>
      </c>
      <c r="C38" s="19"/>
      <c r="D38" s="7">
        <v>10130</v>
      </c>
      <c r="E38" s="12" t="s">
        <v>116</v>
      </c>
      <c r="F38" s="17" t="s">
        <v>6243</v>
      </c>
      <c r="G38" s="13" t="s">
        <v>117</v>
      </c>
      <c r="H38" s="14">
        <v>1969</v>
      </c>
      <c r="I38" s="10">
        <v>42426.413032407407</v>
      </c>
      <c r="J38" s="10">
        <v>43580.395983796298</v>
      </c>
      <c r="K38" s="9" t="s">
        <v>118</v>
      </c>
    </row>
    <row r="39" spans="1:11" ht="16" customHeight="1" x14ac:dyDescent="0.15">
      <c r="A39" s="7">
        <v>15345331</v>
      </c>
      <c r="B39" s="8" t="str">
        <f>HYPERLINK("https://github.com/boltdb/bolt","https://github.com/boltdb/bolt")</f>
        <v>https://github.com/boltdb/bolt</v>
      </c>
      <c r="C39" s="19">
        <v>1</v>
      </c>
      <c r="D39" s="7">
        <v>9664</v>
      </c>
      <c r="E39" s="9" t="s">
        <v>119</v>
      </c>
      <c r="F39" s="15" t="s">
        <v>4725</v>
      </c>
      <c r="G39" s="15" t="s">
        <v>120</v>
      </c>
      <c r="H39" s="7">
        <v>1007</v>
      </c>
      <c r="I39" s="10">
        <v>41628.768217592587</v>
      </c>
      <c r="J39" s="10">
        <v>43580.239733796298</v>
      </c>
      <c r="K39" s="9" t="s">
        <v>121</v>
      </c>
    </row>
    <row r="40" spans="1:11" ht="16" customHeight="1" x14ac:dyDescent="0.15">
      <c r="A40" s="7">
        <v>41349039</v>
      </c>
      <c r="B40" s="8" t="str">
        <f>HYPERLINK("https://github.com/dgraph-io/dgraph","https://github.com/dgraph-io/dgraph")</f>
        <v>https://github.com/dgraph-io/dgraph</v>
      </c>
      <c r="C40" s="19">
        <v>1</v>
      </c>
      <c r="D40" s="7">
        <v>9398</v>
      </c>
      <c r="E40" s="9" t="s">
        <v>122</v>
      </c>
      <c r="F40" s="9" t="s">
        <v>4726</v>
      </c>
      <c r="G40" s="9" t="s">
        <v>123</v>
      </c>
      <c r="H40" s="7">
        <v>643</v>
      </c>
      <c r="I40" s="10">
        <v>42241.302731481483</v>
      </c>
      <c r="J40" s="10">
        <v>43580.379976851851</v>
      </c>
      <c r="K40" s="9" t="s">
        <v>124</v>
      </c>
    </row>
    <row r="41" spans="1:11" ht="16" customHeight="1" x14ac:dyDescent="0.15">
      <c r="A41" s="7">
        <v>14956897</v>
      </c>
      <c r="B41" s="8" t="str">
        <f>HYPERLINK("https://github.com/julienschmidt/httprouter","https://github.com/julienschmidt/httprouter")</f>
        <v>https://github.com/julienschmidt/httprouter</v>
      </c>
      <c r="C41" s="19">
        <v>1</v>
      </c>
      <c r="D41" s="7">
        <v>9070</v>
      </c>
      <c r="E41" s="9" t="s">
        <v>125</v>
      </c>
      <c r="F41" s="9" t="s">
        <v>4727</v>
      </c>
      <c r="G41" s="9" t="s">
        <v>126</v>
      </c>
      <c r="H41" s="7">
        <v>900</v>
      </c>
      <c r="I41" s="10">
        <v>41613.632581018523</v>
      </c>
      <c r="J41" s="10">
        <v>43580.521655092591</v>
      </c>
      <c r="K41" s="9" t="s">
        <v>127</v>
      </c>
    </row>
    <row r="42" spans="1:11" ht="16" customHeight="1" x14ac:dyDescent="0.15">
      <c r="A42" s="7">
        <v>8966356</v>
      </c>
      <c r="B42" s="8" t="str">
        <f>HYPERLINK("https://github.com/hashicorp/packer","https://github.com/hashicorp/packer")</f>
        <v>https://github.com/hashicorp/packer</v>
      </c>
      <c r="C42" s="19"/>
      <c r="D42" s="7">
        <v>8821</v>
      </c>
      <c r="E42" s="9" t="s">
        <v>128</v>
      </c>
      <c r="F42" s="9" t="s">
        <v>4728</v>
      </c>
      <c r="G42" s="9" t="s">
        <v>129</v>
      </c>
      <c r="H42" s="7">
        <v>2406</v>
      </c>
      <c r="I42" s="10">
        <v>41356.238229166673</v>
      </c>
      <c r="J42" s="10">
        <v>43580.474768518521</v>
      </c>
      <c r="K42" s="9" t="s">
        <v>130</v>
      </c>
    </row>
    <row r="43" spans="1:11" ht="16" customHeight="1" x14ac:dyDescent="0.15">
      <c r="A43" s="7">
        <v>6051812</v>
      </c>
      <c r="B43" s="8" t="str">
        <f>HYPERLINK("https://github.com/gorilla/mux","https://github.com/gorilla/mux")</f>
        <v>https://github.com/gorilla/mux</v>
      </c>
      <c r="C43" s="19"/>
      <c r="D43" s="7">
        <v>8682</v>
      </c>
      <c r="E43" s="9" t="s">
        <v>131</v>
      </c>
      <c r="F43" s="9" t="s">
        <v>4729</v>
      </c>
      <c r="G43" s="9" t="s">
        <v>132</v>
      </c>
      <c r="H43" s="7">
        <v>981</v>
      </c>
      <c r="I43" s="10">
        <v>41184.897499999999</v>
      </c>
      <c r="J43" s="10">
        <v>43580.507337962961</v>
      </c>
      <c r="K43" s="9" t="s">
        <v>133</v>
      </c>
    </row>
    <row r="44" spans="1:11" ht="16" customHeight="1" x14ac:dyDescent="0.15">
      <c r="A44" s="7">
        <v>26509369</v>
      </c>
      <c r="B44" s="8" t="str">
        <f>HYPERLINK("https://github.com/rkt/rkt","https://github.com/rkt/rkt")</f>
        <v>https://github.com/rkt/rkt</v>
      </c>
      <c r="C44" s="19"/>
      <c r="D44" s="7">
        <v>8580</v>
      </c>
      <c r="E44" s="9" t="s">
        <v>134</v>
      </c>
      <c r="F44" s="9" t="s">
        <v>4730</v>
      </c>
      <c r="G44" s="9" t="s">
        <v>135</v>
      </c>
      <c r="H44" s="7">
        <v>818</v>
      </c>
      <c r="I44" s="10">
        <v>41954.967569444438</v>
      </c>
      <c r="J44" s="10">
        <v>43580.493171296293</v>
      </c>
      <c r="K44" s="9" t="s">
        <v>136</v>
      </c>
    </row>
    <row r="45" spans="1:11" ht="16" customHeight="1" x14ac:dyDescent="0.15">
      <c r="A45" s="7">
        <v>44498957</v>
      </c>
      <c r="B45" s="8" t="str">
        <f>HYPERLINK("https://github.com/valyala/fasthttp","https://github.com/valyala/fasthttp")</f>
        <v>https://github.com/valyala/fasthttp</v>
      </c>
      <c r="C45" s="19">
        <v>1</v>
      </c>
      <c r="D45" s="7">
        <v>8559</v>
      </c>
      <c r="E45" s="9" t="s">
        <v>137</v>
      </c>
      <c r="F45" s="9" t="s">
        <v>4731</v>
      </c>
      <c r="G45" s="9" t="s">
        <v>138</v>
      </c>
      <c r="H45" s="7">
        <v>756</v>
      </c>
      <c r="I45" s="10">
        <v>42295.930520833332</v>
      </c>
      <c r="J45" s="10">
        <v>43580.269849537042</v>
      </c>
      <c r="K45" s="9" t="s">
        <v>139</v>
      </c>
    </row>
    <row r="46" spans="1:11" ht="16" customHeight="1" x14ac:dyDescent="0.15">
      <c r="A46" s="7">
        <v>30245748</v>
      </c>
      <c r="B46" s="8" t="str">
        <f>HYPERLINK("https://github.com/gizak/termui","https://github.com/gizak/termui")</f>
        <v>https://github.com/gizak/termui</v>
      </c>
      <c r="C46" s="19"/>
      <c r="D46" s="7">
        <v>8544</v>
      </c>
      <c r="E46" s="9" t="s">
        <v>140</v>
      </c>
      <c r="F46" s="9" t="s">
        <v>4732</v>
      </c>
      <c r="G46" s="9" t="s">
        <v>141</v>
      </c>
      <c r="H46" s="7">
        <v>520</v>
      </c>
      <c r="I46" s="10">
        <v>42038.589895833327</v>
      </c>
      <c r="J46" s="10">
        <v>43580.042731481481</v>
      </c>
      <c r="K46" s="9" t="s">
        <v>142</v>
      </c>
    </row>
    <row r="47" spans="1:11" ht="16" customHeight="1" x14ac:dyDescent="0.15">
      <c r="A47" s="7">
        <v>77419377</v>
      </c>
      <c r="B47" s="8" t="str">
        <f>HYPERLINK("https://github.com/bcicen/ctop","https://github.com/bcicen/ctop")</f>
        <v>https://github.com/bcicen/ctop</v>
      </c>
      <c r="C47" s="19"/>
      <c r="D47" s="7">
        <v>8353</v>
      </c>
      <c r="E47" s="9" t="s">
        <v>143</v>
      </c>
      <c r="F47" s="9" t="s">
        <v>4733</v>
      </c>
      <c r="G47" s="9" t="s">
        <v>144</v>
      </c>
      <c r="H47" s="7">
        <v>307</v>
      </c>
      <c r="I47" s="10">
        <v>42731.101354166669</v>
      </c>
      <c r="J47" s="10">
        <v>43580.52952546296</v>
      </c>
      <c r="K47" s="9" t="s">
        <v>145</v>
      </c>
    </row>
    <row r="48" spans="1:11" ht="16" customHeight="1" x14ac:dyDescent="0.15">
      <c r="A48" s="7">
        <v>18369373</v>
      </c>
      <c r="B48" s="8" t="str">
        <f>HYPERLINK("https://github.com/spf13/viper","https://github.com/spf13/viper")</f>
        <v>https://github.com/spf13/viper</v>
      </c>
      <c r="C48" s="19">
        <v>1</v>
      </c>
      <c r="D48" s="7">
        <v>8247</v>
      </c>
      <c r="E48" s="9" t="s">
        <v>146</v>
      </c>
      <c r="F48" s="9" t="s">
        <v>4734</v>
      </c>
      <c r="G48" s="9" t="s">
        <v>147</v>
      </c>
      <c r="H48" s="7">
        <v>787</v>
      </c>
      <c r="I48" s="10">
        <v>41731.606631944444</v>
      </c>
      <c r="J48" s="10">
        <v>43580.540648148148</v>
      </c>
      <c r="K48" s="9" t="s">
        <v>148</v>
      </c>
    </row>
    <row r="49" spans="1:11" ht="16" customHeight="1" x14ac:dyDescent="0.15">
      <c r="A49" s="7">
        <v>12418999</v>
      </c>
      <c r="B49" s="8" t="str">
        <f>HYPERLINK("https://github.com/gopherjs/gopherjs","https://github.com/gopherjs/gopherjs")</f>
        <v>https://github.com/gopherjs/gopherjs</v>
      </c>
      <c r="C49" s="19"/>
      <c r="D49" s="7">
        <v>8192</v>
      </c>
      <c r="E49" s="9" t="s">
        <v>149</v>
      </c>
      <c r="F49" s="9" t="s">
        <v>4735</v>
      </c>
      <c r="G49" s="9" t="s">
        <v>150</v>
      </c>
      <c r="H49" s="7">
        <v>381</v>
      </c>
      <c r="I49" s="10">
        <v>41513.933310185188</v>
      </c>
      <c r="J49" s="10">
        <v>43580.540671296287</v>
      </c>
      <c r="K49" s="9" t="s">
        <v>151</v>
      </c>
    </row>
    <row r="50" spans="1:11" ht="16" customHeight="1" x14ac:dyDescent="0.15">
      <c r="A50" s="7">
        <v>27729907</v>
      </c>
      <c r="B50" s="8" t="str">
        <f>HYPERLINK("https://github.com/grpc/grpc-go","https://github.com/grpc/grpc-go")</f>
        <v>https://github.com/grpc/grpc-go</v>
      </c>
      <c r="C50" s="19">
        <v>1</v>
      </c>
      <c r="D50" s="7">
        <v>8107</v>
      </c>
      <c r="E50" s="9" t="s">
        <v>152</v>
      </c>
      <c r="F50" s="9" t="s">
        <v>4736</v>
      </c>
      <c r="G50" s="9" t="s">
        <v>153</v>
      </c>
      <c r="H50" s="7">
        <v>1590</v>
      </c>
      <c r="I50" s="10">
        <v>41981.791365740741</v>
      </c>
      <c r="J50" s="10">
        <v>43580.450046296297</v>
      </c>
      <c r="K50" s="9" t="s">
        <v>154</v>
      </c>
    </row>
    <row r="51" spans="1:11" ht="16" customHeight="1" x14ac:dyDescent="0.15">
      <c r="A51" s="7">
        <v>80465011</v>
      </c>
      <c r="B51" s="8" t="str">
        <f>HYPERLINK("https://github.com/asciimoo/wuzz","https://github.com/asciimoo/wuzz")</f>
        <v>https://github.com/asciimoo/wuzz</v>
      </c>
      <c r="C51" s="19"/>
      <c r="D51" s="7">
        <v>8070</v>
      </c>
      <c r="E51" s="9" t="s">
        <v>155</v>
      </c>
      <c r="F51" s="9" t="s">
        <v>4737</v>
      </c>
      <c r="G51" s="9" t="s">
        <v>156</v>
      </c>
      <c r="H51" s="7">
        <v>275</v>
      </c>
      <c r="I51" s="10">
        <v>42765.890277777777</v>
      </c>
      <c r="J51" s="10">
        <v>43580.190625000003</v>
      </c>
      <c r="K51" s="9" t="s">
        <v>157</v>
      </c>
    </row>
    <row r="52" spans="1:11" ht="16" customHeight="1" x14ac:dyDescent="0.15">
      <c r="A52" s="7">
        <v>11008207</v>
      </c>
      <c r="B52" s="8" t="str">
        <f>HYPERLINK("https://github.com/vitessio/vitess","https://github.com/vitessio/vitess")</f>
        <v>https://github.com/vitessio/vitess</v>
      </c>
      <c r="C52" s="19">
        <v>1</v>
      </c>
      <c r="D52" s="7">
        <v>7876</v>
      </c>
      <c r="E52" s="9" t="s">
        <v>158</v>
      </c>
      <c r="F52" s="9" t="s">
        <v>4738</v>
      </c>
      <c r="G52" s="9" t="s">
        <v>159</v>
      </c>
      <c r="H52" s="7">
        <v>1012</v>
      </c>
      <c r="I52" s="10">
        <v>41452.88921296296</v>
      </c>
      <c r="J52" s="10">
        <v>43580.473553240743</v>
      </c>
      <c r="K52" s="9" t="s">
        <v>160</v>
      </c>
    </row>
    <row r="53" spans="1:11" ht="16" customHeight="1" x14ac:dyDescent="0.15">
      <c r="A53" s="7">
        <v>56342508</v>
      </c>
      <c r="B53" s="8" t="str">
        <f>HYPERLINK("https://github.com/jaegertracing/jaeger","https://github.com/jaegertracing/jaeger")</f>
        <v>https://github.com/jaegertracing/jaeger</v>
      </c>
      <c r="C53" s="19">
        <v>1</v>
      </c>
      <c r="D53" s="7">
        <v>7839</v>
      </c>
      <c r="E53" s="9" t="s">
        <v>161</v>
      </c>
      <c r="F53" s="9" t="s">
        <v>4739</v>
      </c>
      <c r="G53" s="9" t="s">
        <v>162</v>
      </c>
      <c r="H53" s="7">
        <v>753</v>
      </c>
      <c r="I53" s="10">
        <v>42475.784050925933</v>
      </c>
      <c r="J53" s="10">
        <v>43580.426365740743</v>
      </c>
      <c r="K53" s="9" t="s">
        <v>163</v>
      </c>
    </row>
    <row r="54" spans="1:11" ht="16" customHeight="1" x14ac:dyDescent="0.15">
      <c r="A54" s="7">
        <v>21827146</v>
      </c>
      <c r="B54" s="8" t="str">
        <f>HYPERLINK("https://github.com/chrislusf/seaweedfs","https://github.com/chrislusf/seaweedfs")</f>
        <v>https://github.com/chrislusf/seaweedfs</v>
      </c>
      <c r="C54" s="19"/>
      <c r="D54" s="7">
        <v>7683</v>
      </c>
      <c r="E54" s="9" t="s">
        <v>164</v>
      </c>
      <c r="F54" s="9" t="s">
        <v>4740</v>
      </c>
      <c r="G54" s="9" t="s">
        <v>165</v>
      </c>
      <c r="H54" s="7">
        <v>1031</v>
      </c>
      <c r="I54" s="10">
        <v>41834.695567129631</v>
      </c>
      <c r="J54" s="10">
        <v>43580.516180555547</v>
      </c>
      <c r="K54" s="9" t="s">
        <v>166</v>
      </c>
    </row>
    <row r="55" spans="1:11" ht="16" customHeight="1" x14ac:dyDescent="0.15">
      <c r="A55" s="7">
        <v>21641241</v>
      </c>
      <c r="B55" s="8" t="str">
        <f>HYPERLINK("https://github.com/Masterminds/glide","https://github.com/Masterminds/glide")</f>
        <v>https://github.com/Masterminds/glide</v>
      </c>
      <c r="C55" s="19">
        <v>1</v>
      </c>
      <c r="D55" s="7">
        <v>7601</v>
      </c>
      <c r="E55" s="9" t="s">
        <v>167</v>
      </c>
      <c r="F55" s="9" t="s">
        <v>4741</v>
      </c>
      <c r="G55" s="9" t="s">
        <v>168</v>
      </c>
      <c r="H55" s="7">
        <v>508</v>
      </c>
      <c r="I55" s="10">
        <v>41829.251967592587</v>
      </c>
      <c r="J55" s="10">
        <v>43580.305590277778</v>
      </c>
      <c r="K55" s="9" t="s">
        <v>169</v>
      </c>
    </row>
    <row r="56" spans="1:11" ht="16" customHeight="1" x14ac:dyDescent="0.15">
      <c r="A56" s="7">
        <v>105279544</v>
      </c>
      <c r="B56" s="8" t="str">
        <f>HYPERLINK("https://github.com/gocolly/colly","https://github.com/gocolly/colly")</f>
        <v>https://github.com/gocolly/colly</v>
      </c>
      <c r="C56" s="19">
        <v>1</v>
      </c>
      <c r="D56" s="7">
        <v>7456</v>
      </c>
      <c r="E56" s="9" t="s">
        <v>170</v>
      </c>
      <c r="F56" s="9" t="s">
        <v>4742</v>
      </c>
      <c r="G56" s="9" t="s">
        <v>171</v>
      </c>
      <c r="H56" s="7">
        <v>571</v>
      </c>
      <c r="I56" s="10">
        <v>43007.589456018519</v>
      </c>
      <c r="J56" s="10">
        <v>43580.361770833333</v>
      </c>
      <c r="K56" s="9" t="s">
        <v>172</v>
      </c>
    </row>
    <row r="57" spans="1:11" ht="16" customHeight="1" x14ac:dyDescent="0.15">
      <c r="A57" s="7">
        <v>7083242</v>
      </c>
      <c r="B57" s="8" t="str">
        <f>HYPERLINK("https://github.com/go-sql-driver/mysql","https://github.com/go-sql-driver/mysql")</f>
        <v>https://github.com/go-sql-driver/mysql</v>
      </c>
      <c r="C57" s="19">
        <v>1</v>
      </c>
      <c r="D57" s="7">
        <v>7415</v>
      </c>
      <c r="E57" s="9" t="s">
        <v>173</v>
      </c>
      <c r="F57" s="9" t="s">
        <v>4743</v>
      </c>
      <c r="G57" s="9" t="s">
        <v>174</v>
      </c>
      <c r="H57" s="7">
        <v>1375</v>
      </c>
      <c r="I57" s="10">
        <v>41252.856886574067</v>
      </c>
      <c r="J57" s="10">
        <v>43580.480671296304</v>
      </c>
      <c r="K57" s="9" t="s">
        <v>175</v>
      </c>
    </row>
    <row r="58" spans="1:11" ht="16" customHeight="1" x14ac:dyDescent="0.15">
      <c r="A58" s="7">
        <v>11593442</v>
      </c>
      <c r="B58" s="8" t="str">
        <f>HYPERLINK("https://github.com/golang/groupcache","https://github.com/golang/groupcache")</f>
        <v>https://github.com/golang/groupcache</v>
      </c>
      <c r="C58" s="19">
        <v>1</v>
      </c>
      <c r="D58" s="7">
        <v>7367</v>
      </c>
      <c r="E58" s="9" t="s">
        <v>176</v>
      </c>
      <c r="F58" s="9" t="s">
        <v>4744</v>
      </c>
      <c r="G58" s="9" t="s">
        <v>177</v>
      </c>
      <c r="H58" s="7">
        <v>865</v>
      </c>
      <c r="I58" s="10">
        <v>41477.913275462961</v>
      </c>
      <c r="J58" s="10">
        <v>43580.532939814817</v>
      </c>
      <c r="K58" s="9" t="s">
        <v>178</v>
      </c>
    </row>
    <row r="59" spans="1:11" ht="16" customHeight="1" x14ac:dyDescent="0.15">
      <c r="A59" s="7">
        <v>6247705</v>
      </c>
      <c r="B59" s="8" t="str">
        <f>HYPERLINK("https://github.com/stretchr/testify","https://github.com/stretchr/testify")</f>
        <v>https://github.com/stretchr/testify</v>
      </c>
      <c r="C59" s="19">
        <v>1</v>
      </c>
      <c r="D59" s="7">
        <v>7279</v>
      </c>
      <c r="E59" s="9" t="s">
        <v>179</v>
      </c>
      <c r="F59" s="9" t="s">
        <v>4745</v>
      </c>
      <c r="G59" s="9" t="s">
        <v>180</v>
      </c>
      <c r="H59" s="7">
        <v>657</v>
      </c>
      <c r="I59" s="10">
        <v>41198.69672453704</v>
      </c>
      <c r="J59" s="10">
        <v>43580.487754629627</v>
      </c>
      <c r="K59" s="9" t="s">
        <v>181</v>
      </c>
    </row>
    <row r="60" spans="1:11" ht="16" customHeight="1" x14ac:dyDescent="0.15">
      <c r="A60" s="7">
        <v>5594766</v>
      </c>
      <c r="B60" s="8" t="str">
        <f>HYPERLINK("https://github.com/PuerkitoBio/goquery","https://github.com/PuerkitoBio/goquery")</f>
        <v>https://github.com/PuerkitoBio/goquery</v>
      </c>
      <c r="C60" s="19">
        <v>1</v>
      </c>
      <c r="D60" s="7">
        <v>7108</v>
      </c>
      <c r="E60" s="9" t="s">
        <v>182</v>
      </c>
      <c r="F60" s="9" t="s">
        <v>4746</v>
      </c>
      <c r="G60" s="9" t="s">
        <v>183</v>
      </c>
      <c r="H60" s="7">
        <v>605</v>
      </c>
      <c r="I60" s="10">
        <v>41150.093738425923</v>
      </c>
      <c r="J60" s="10">
        <v>43580.508043981477</v>
      </c>
      <c r="K60" s="9" t="s">
        <v>184</v>
      </c>
    </row>
    <row r="61" spans="1:11" ht="16" customHeight="1" x14ac:dyDescent="0.15">
      <c r="A61" s="7">
        <v>102969245</v>
      </c>
      <c r="B61" s="8" t="str">
        <f>HYPERLINK("https://github.com/golang-standards/project-layout","https://github.com/golang-standards/project-layout")</f>
        <v>https://github.com/golang-standards/project-layout</v>
      </c>
      <c r="C61" s="19">
        <v>1</v>
      </c>
      <c r="D61" s="7">
        <v>6934</v>
      </c>
      <c r="E61" s="9" t="s">
        <v>185</v>
      </c>
      <c r="F61" s="9" t="s">
        <v>4747</v>
      </c>
      <c r="G61" s="9" t="s">
        <v>186</v>
      </c>
      <c r="H61" s="7">
        <v>605</v>
      </c>
      <c r="I61" s="10">
        <v>42987.689884259264</v>
      </c>
      <c r="J61" s="10">
        <v>43580.437673611108</v>
      </c>
      <c r="K61" s="9" t="s">
        <v>187</v>
      </c>
    </row>
    <row r="62" spans="1:11" ht="16" customHeight="1" x14ac:dyDescent="0.15">
      <c r="A62" s="7">
        <v>16930617</v>
      </c>
      <c r="B62" s="8" t="str">
        <f>HYPERLINK("https://github.com/andlabs/ui","https://github.com/andlabs/ui")</f>
        <v>https://github.com/andlabs/ui</v>
      </c>
      <c r="C62" s="19"/>
      <c r="D62" s="7">
        <v>6657</v>
      </c>
      <c r="E62" s="9" t="s">
        <v>188</v>
      </c>
      <c r="F62" s="9" t="s">
        <v>4748</v>
      </c>
      <c r="G62" s="9" t="s">
        <v>189</v>
      </c>
      <c r="H62" s="7">
        <v>575</v>
      </c>
      <c r="I62" s="10">
        <v>41687.988888888889</v>
      </c>
      <c r="J62" s="10">
        <v>43580.394745370373</v>
      </c>
      <c r="K62" s="9" t="s">
        <v>190</v>
      </c>
    </row>
    <row r="63" spans="1:11" ht="16" customHeight="1" x14ac:dyDescent="0.15">
      <c r="A63" s="7">
        <v>19205896</v>
      </c>
      <c r="B63" s="8" t="str">
        <f>HYPERLINK("https://github.com/restic/restic","https://github.com/restic/restic")</f>
        <v>https://github.com/restic/restic</v>
      </c>
      <c r="C63" s="19">
        <v>1</v>
      </c>
      <c r="D63" s="7">
        <v>6571</v>
      </c>
      <c r="E63" s="9" t="s">
        <v>191</v>
      </c>
      <c r="F63" s="9" t="s">
        <v>4749</v>
      </c>
      <c r="G63" s="9" t="s">
        <v>192</v>
      </c>
      <c r="H63" s="7">
        <v>477</v>
      </c>
      <c r="I63" s="10">
        <v>41756.588865740741</v>
      </c>
      <c r="J63" s="10">
        <v>43580.517708333333</v>
      </c>
      <c r="K63" s="9" t="s">
        <v>193</v>
      </c>
    </row>
    <row r="64" spans="1:11" ht="16" customHeight="1" x14ac:dyDescent="0.15">
      <c r="A64" s="7">
        <v>52034309</v>
      </c>
      <c r="B64" s="8" t="str">
        <f>HYPERLINK("https://github.com/uber-go/zap","https://github.com/uber-go/zap")</f>
        <v>https://github.com/uber-go/zap</v>
      </c>
      <c r="C64" s="19">
        <v>1</v>
      </c>
      <c r="D64" s="7">
        <v>6542</v>
      </c>
      <c r="E64" s="9" t="s">
        <v>194</v>
      </c>
      <c r="F64" s="9" t="s">
        <v>4750</v>
      </c>
      <c r="G64" s="9" t="s">
        <v>195</v>
      </c>
      <c r="H64" s="7">
        <v>497</v>
      </c>
      <c r="I64" s="10">
        <v>42418.828425925924</v>
      </c>
      <c r="J64" s="10">
        <v>43580.507268518522</v>
      </c>
      <c r="K64" s="9" t="s">
        <v>196</v>
      </c>
    </row>
    <row r="65" spans="1:11" ht="16" customHeight="1" x14ac:dyDescent="0.15">
      <c r="A65" s="7">
        <v>15452925</v>
      </c>
      <c r="B65" s="8" t="str">
        <f>HYPERLINK("https://github.com/sjwhitworth/golearn","https://github.com/sjwhitworth/golearn")</f>
        <v>https://github.com/sjwhitworth/golearn</v>
      </c>
      <c r="C65" s="19">
        <v>1</v>
      </c>
      <c r="D65" s="7">
        <v>6463</v>
      </c>
      <c r="E65" s="9" t="s">
        <v>197</v>
      </c>
      <c r="F65" s="9" t="s">
        <v>4751</v>
      </c>
      <c r="G65" s="9" t="s">
        <v>198</v>
      </c>
      <c r="H65" s="7">
        <v>878</v>
      </c>
      <c r="I65" s="10">
        <v>41634.545995370368</v>
      </c>
      <c r="J65" s="10">
        <v>43580.135914351849</v>
      </c>
      <c r="K65" s="9" t="s">
        <v>199</v>
      </c>
    </row>
    <row r="66" spans="1:11" ht="16" customHeight="1" x14ac:dyDescent="0.15">
      <c r="A66" s="7">
        <v>35093606</v>
      </c>
      <c r="B66" s="8" t="str">
        <f>HYPERLINK("https://github.com/dariubs/GoBooks","https://github.com/dariubs/GoBooks")</f>
        <v>https://github.com/dariubs/GoBooks</v>
      </c>
      <c r="C66" s="19">
        <v>1</v>
      </c>
      <c r="D66" s="7">
        <v>6359</v>
      </c>
      <c r="E66" s="9" t="s">
        <v>200</v>
      </c>
      <c r="F66" s="9" t="s">
        <v>4752</v>
      </c>
      <c r="G66" s="9" t="s">
        <v>201</v>
      </c>
      <c r="H66" s="7">
        <v>824</v>
      </c>
      <c r="I66" s="10">
        <v>42129.448333333326</v>
      </c>
      <c r="J66" s="10">
        <v>43580.453530092593</v>
      </c>
      <c r="K66" s="9" t="s">
        <v>202</v>
      </c>
    </row>
    <row r="67" spans="1:11" ht="16" customHeight="1" x14ac:dyDescent="0.15">
      <c r="A67" s="7">
        <v>19922293</v>
      </c>
      <c r="B67" s="8" t="str">
        <f>HYPERLINK("https://github.com/urfave/negroni","https://github.com/urfave/negroni")</f>
        <v>https://github.com/urfave/negroni</v>
      </c>
      <c r="C67" s="19">
        <v>1</v>
      </c>
      <c r="D67" s="7">
        <v>6174</v>
      </c>
      <c r="E67" s="9" t="s">
        <v>203</v>
      </c>
      <c r="F67" s="9" t="s">
        <v>4753</v>
      </c>
      <c r="G67" s="9" t="s">
        <v>204</v>
      </c>
      <c r="H67" s="7">
        <v>506</v>
      </c>
      <c r="I67" s="10">
        <v>41777.923032407409</v>
      </c>
      <c r="J67" s="10">
        <v>43580.229386574072</v>
      </c>
      <c r="K67" s="9" t="s">
        <v>205</v>
      </c>
    </row>
    <row r="68" spans="1:11" ht="16" customHeight="1" x14ac:dyDescent="0.15">
      <c r="A68" s="7">
        <v>7877397</v>
      </c>
      <c r="B68" s="8" t="str">
        <f>HYPERLINK("https://github.com/jmoiron/sqlx","https://github.com/jmoiron/sqlx")</f>
        <v>https://github.com/jmoiron/sqlx</v>
      </c>
      <c r="C68" s="19">
        <v>1</v>
      </c>
      <c r="D68" s="7">
        <v>6149</v>
      </c>
      <c r="E68" s="9" t="s">
        <v>206</v>
      </c>
      <c r="F68" s="9" t="s">
        <v>4754</v>
      </c>
      <c r="G68" s="9" t="s">
        <v>207</v>
      </c>
      <c r="H68" s="7">
        <v>518</v>
      </c>
      <c r="I68" s="10">
        <v>41302.819444444453</v>
      </c>
      <c r="J68" s="10">
        <v>43580.481157407397</v>
      </c>
      <c r="K68" s="9" t="s">
        <v>208</v>
      </c>
    </row>
    <row r="69" spans="1:11" ht="16" customHeight="1" x14ac:dyDescent="0.15">
      <c r="A69" s="7">
        <v>53171300</v>
      </c>
      <c r="B69" s="8" t="str">
        <f>HYPERLINK("https://github.com/tidwall/tile38","https://github.com/tidwall/tile38")</f>
        <v>https://github.com/tidwall/tile38</v>
      </c>
      <c r="C69" s="19"/>
      <c r="D69" s="7">
        <v>6110</v>
      </c>
      <c r="E69" s="9" t="s">
        <v>209</v>
      </c>
      <c r="F69" s="9" t="s">
        <v>4755</v>
      </c>
      <c r="G69" s="9" t="s">
        <v>210</v>
      </c>
      <c r="H69" s="7">
        <v>323</v>
      </c>
      <c r="I69" s="10">
        <v>42433.963703703703</v>
      </c>
      <c r="J69" s="10">
        <v>43580.272719907407</v>
      </c>
      <c r="K69" s="9" t="s">
        <v>211</v>
      </c>
    </row>
    <row r="70" spans="1:11" ht="16" customHeight="1" x14ac:dyDescent="0.15">
      <c r="A70" s="7">
        <v>13234395</v>
      </c>
      <c r="B70" s="8" t="str">
        <f>HYPERLINK("https://github.com/kelseyhightower/confd","https://github.com/kelseyhightower/confd")</f>
        <v>https://github.com/kelseyhightower/confd</v>
      </c>
      <c r="C70" s="19"/>
      <c r="D70" s="7">
        <v>6088</v>
      </c>
      <c r="E70" s="9" t="s">
        <v>212</v>
      </c>
      <c r="F70" s="9" t="s">
        <v>6245</v>
      </c>
      <c r="G70" s="9" t="s">
        <v>213</v>
      </c>
      <c r="H70" s="7">
        <v>1007</v>
      </c>
      <c r="I70" s="10">
        <v>41548.170937499999</v>
      </c>
      <c r="J70" s="10">
        <v>43580.502418981479</v>
      </c>
      <c r="K70" s="9" t="s">
        <v>214</v>
      </c>
    </row>
    <row r="71" spans="1:11" ht="16" customHeight="1" x14ac:dyDescent="0.15">
      <c r="A71" s="7">
        <v>26516975</v>
      </c>
      <c r="B71" s="8" t="str">
        <f>HYPERLINK("https://github.com/tylertreat/comcast","https://github.com/tylertreat/comcast")</f>
        <v>https://github.com/tylertreat/comcast</v>
      </c>
      <c r="C71" s="19"/>
      <c r="D71" s="7">
        <v>6035</v>
      </c>
      <c r="E71" s="9" t="s">
        <v>215</v>
      </c>
      <c r="F71" s="9" t="s">
        <v>4756</v>
      </c>
      <c r="G71" s="9" t="s">
        <v>216</v>
      </c>
      <c r="H71" s="7">
        <v>269</v>
      </c>
      <c r="I71" s="10">
        <v>41955.136087962957</v>
      </c>
      <c r="J71" s="10">
        <v>43578.163703703707</v>
      </c>
      <c r="K71" s="9" t="s">
        <v>217</v>
      </c>
    </row>
    <row r="72" spans="1:11" ht="16" customHeight="1" x14ac:dyDescent="0.15">
      <c r="A72" s="7">
        <v>29371034</v>
      </c>
      <c r="B72" s="8" t="str">
        <f>HYPERLINK("https://github.com/micro/micro","https://github.com/micro/micro")</f>
        <v>https://github.com/micro/micro</v>
      </c>
      <c r="C72" s="19">
        <v>1</v>
      </c>
      <c r="D72" s="7">
        <v>6013</v>
      </c>
      <c r="E72" s="9" t="s">
        <v>218</v>
      </c>
      <c r="F72" s="9" t="s">
        <v>4757</v>
      </c>
      <c r="G72" s="9" t="s">
        <v>219</v>
      </c>
      <c r="H72" s="7">
        <v>485</v>
      </c>
      <c r="I72" s="10">
        <v>42020.941134259258</v>
      </c>
      <c r="J72" s="10">
        <v>43580.515625</v>
      </c>
      <c r="K72" s="9" t="s">
        <v>220</v>
      </c>
    </row>
    <row r="73" spans="1:11" ht="16" customHeight="1" x14ac:dyDescent="0.15">
      <c r="A73" s="7">
        <v>24968828</v>
      </c>
      <c r="B73" s="8" t="str">
        <f>HYPERLINK("https://github.com/sosedoff/pgweb","https://github.com/sosedoff/pgweb")</f>
        <v>https://github.com/sosedoff/pgweb</v>
      </c>
      <c r="C73" s="19"/>
      <c r="D73" s="7">
        <v>5846</v>
      </c>
      <c r="E73" s="9" t="s">
        <v>221</v>
      </c>
      <c r="F73" s="9" t="s">
        <v>4758</v>
      </c>
      <c r="G73" s="9" t="s">
        <v>222</v>
      </c>
      <c r="H73" s="7">
        <v>414</v>
      </c>
      <c r="I73" s="10">
        <v>41921.070509259262</v>
      </c>
      <c r="J73" s="10">
        <v>43579.892222222217</v>
      </c>
      <c r="K73" s="9" t="s">
        <v>223</v>
      </c>
    </row>
    <row r="74" spans="1:11" ht="16" customHeight="1" x14ac:dyDescent="0.15">
      <c r="A74" s="7">
        <v>4022652</v>
      </c>
      <c r="B74" s="8" t="str">
        <f>HYPERLINK("https://github.com/gomodule/redigo","https://github.com/gomodule/redigo")</f>
        <v>https://github.com/gomodule/redigo</v>
      </c>
      <c r="C74" s="19">
        <v>1</v>
      </c>
      <c r="D74" s="7">
        <v>5827</v>
      </c>
      <c r="E74" s="9" t="s">
        <v>224</v>
      </c>
      <c r="F74" s="9"/>
      <c r="G74" s="9" t="s">
        <v>225</v>
      </c>
      <c r="H74" s="7">
        <v>857</v>
      </c>
      <c r="I74" s="10">
        <v>41013.18886574074</v>
      </c>
      <c r="J74" s="10">
        <v>43580.397858796299</v>
      </c>
      <c r="K74" s="9" t="s">
        <v>226</v>
      </c>
    </row>
    <row r="75" spans="1:11" ht="16" customHeight="1" x14ac:dyDescent="0.15">
      <c r="A75" s="7">
        <v>9787757</v>
      </c>
      <c r="B75" s="8" t="str">
        <f>HYPERLINK("https://github.com/tools/godep","https://github.com/tools/godep")</f>
        <v>https://github.com/tools/godep</v>
      </c>
      <c r="C75" s="19">
        <v>1</v>
      </c>
      <c r="D75" s="7">
        <v>5628</v>
      </c>
      <c r="E75" s="9" t="s">
        <v>227</v>
      </c>
      <c r="F75" s="9" t="s">
        <v>4759</v>
      </c>
      <c r="G75" s="9" t="s">
        <v>228</v>
      </c>
      <c r="H75" s="7">
        <v>482</v>
      </c>
      <c r="I75" s="10">
        <v>41395.330266203702</v>
      </c>
      <c r="J75" s="10">
        <v>43580.135682870372</v>
      </c>
      <c r="K75" s="9" t="s">
        <v>229</v>
      </c>
    </row>
    <row r="76" spans="1:11" ht="16" customHeight="1" x14ac:dyDescent="0.15">
      <c r="A76" s="7">
        <v>80087836</v>
      </c>
      <c r="B76" s="8" t="str">
        <f>HYPERLINK("https://github.com/dgraph-io/badger","https://github.com/dgraph-io/badger")</f>
        <v>https://github.com/dgraph-io/badger</v>
      </c>
      <c r="C76" s="19">
        <v>1</v>
      </c>
      <c r="D76" s="7">
        <v>5626</v>
      </c>
      <c r="E76" s="9" t="s">
        <v>230</v>
      </c>
      <c r="F76" s="9" t="s">
        <v>4760</v>
      </c>
      <c r="G76" s="9" t="s">
        <v>231</v>
      </c>
      <c r="H76" s="7">
        <v>398</v>
      </c>
      <c r="I76" s="10">
        <v>42761.215150462973</v>
      </c>
      <c r="J76" s="10">
        <v>43580.334074074082</v>
      </c>
      <c r="K76" s="9" t="s">
        <v>232</v>
      </c>
    </row>
    <row r="77" spans="1:11" ht="16" customHeight="1" x14ac:dyDescent="0.15">
      <c r="A77" s="7">
        <v>18893367</v>
      </c>
      <c r="B77" s="8" t="str">
        <f>HYPERLINK("https://github.com/blevesearch/bleve","https://github.com/blevesearch/bleve")</f>
        <v>https://github.com/blevesearch/bleve</v>
      </c>
      <c r="C77" s="19">
        <v>1</v>
      </c>
      <c r="D77" s="7">
        <v>5601</v>
      </c>
      <c r="E77" s="9" t="s">
        <v>233</v>
      </c>
      <c r="F77" s="9" t="s">
        <v>4761</v>
      </c>
      <c r="G77" s="9" t="s">
        <v>234</v>
      </c>
      <c r="H77" s="7">
        <v>424</v>
      </c>
      <c r="I77" s="10">
        <v>41746.876597222217</v>
      </c>
      <c r="J77" s="10">
        <v>43580.172349537039</v>
      </c>
      <c r="K77" s="9" t="s">
        <v>235</v>
      </c>
    </row>
    <row r="78" spans="1:11" ht="16" customHeight="1" x14ac:dyDescent="0.15">
      <c r="A78" s="7">
        <v>31660590</v>
      </c>
      <c r="B78" s="8" t="str">
        <f>HYPERLINK("https://github.com/emirpasic/gods","https://github.com/emirpasic/gods")</f>
        <v>https://github.com/emirpasic/gods</v>
      </c>
      <c r="C78" s="19">
        <v>1</v>
      </c>
      <c r="D78" s="7">
        <v>5589</v>
      </c>
      <c r="E78" s="9" t="s">
        <v>236</v>
      </c>
      <c r="F78" s="9" t="s">
        <v>4762</v>
      </c>
      <c r="G78" s="9" t="s">
        <v>237</v>
      </c>
      <c r="H78" s="7">
        <v>601</v>
      </c>
      <c r="I78" s="10">
        <v>42067.597129629627</v>
      </c>
      <c r="J78" s="10">
        <v>43580.33965277778</v>
      </c>
      <c r="K78" s="9" t="s">
        <v>238</v>
      </c>
    </row>
    <row r="79" spans="1:11" ht="16" customHeight="1" x14ac:dyDescent="0.15">
      <c r="A79" s="7">
        <v>5179099</v>
      </c>
      <c r="B79" s="8" t="str">
        <f>HYPERLINK("https://github.com/go-redis/redis","https://github.com/go-redis/redis")</f>
        <v>https://github.com/go-redis/redis</v>
      </c>
      <c r="C79" s="19">
        <v>1</v>
      </c>
      <c r="D79" s="7">
        <v>5569</v>
      </c>
      <c r="E79" s="9" t="s">
        <v>239</v>
      </c>
      <c r="F79" s="9" t="s">
        <v>4763</v>
      </c>
      <c r="G79" s="9" t="s">
        <v>240</v>
      </c>
      <c r="H79" s="7">
        <v>760</v>
      </c>
      <c r="I79" s="10">
        <v>41115.542812500003</v>
      </c>
      <c r="J79" s="10">
        <v>43580.50371527778</v>
      </c>
      <c r="K79" s="9" t="s">
        <v>241</v>
      </c>
    </row>
    <row r="80" spans="1:11" ht="16" customHeight="1" x14ac:dyDescent="0.15">
      <c r="A80" s="7">
        <v>6443435</v>
      </c>
      <c r="B80" s="8" t="str">
        <f>HYPERLINK("https://github.com/nats-io/gnatsd","https://github.com/nats-io/gnatsd")</f>
        <v>https://github.com/nats-io/gnatsd</v>
      </c>
      <c r="C80" s="19"/>
      <c r="D80" s="7">
        <v>5564</v>
      </c>
      <c r="E80" s="9" t="s">
        <v>242</v>
      </c>
      <c r="F80" s="9" t="s">
        <v>4764</v>
      </c>
      <c r="G80" s="9" t="s">
        <v>243</v>
      </c>
      <c r="H80" s="7">
        <v>589</v>
      </c>
      <c r="I80" s="10">
        <v>41211.67527777778</v>
      </c>
      <c r="J80" s="10">
        <v>43580.500069444453</v>
      </c>
      <c r="K80" s="9" t="s">
        <v>244</v>
      </c>
    </row>
    <row r="81" spans="1:11" ht="16" customHeight="1" x14ac:dyDescent="0.15">
      <c r="A81" s="7">
        <v>67213524</v>
      </c>
      <c r="B81" s="8" t="str">
        <f>HYPERLINK("https://github.com/rakyll/hey","https://github.com/rakyll/hey")</f>
        <v>https://github.com/rakyll/hey</v>
      </c>
      <c r="C81" s="19"/>
      <c r="D81" s="7">
        <v>5552</v>
      </c>
      <c r="E81" s="9" t="s">
        <v>245</v>
      </c>
      <c r="F81" s="9" t="s">
        <v>4765</v>
      </c>
      <c r="G81" s="9" t="s">
        <v>246</v>
      </c>
      <c r="H81" s="7">
        <v>421</v>
      </c>
      <c r="I81" s="10">
        <v>42615.433437500003</v>
      </c>
      <c r="J81" s="10">
        <v>43580.53361111111</v>
      </c>
      <c r="K81" s="9" t="s">
        <v>247</v>
      </c>
    </row>
    <row r="82" spans="1:11" ht="16" customHeight="1" x14ac:dyDescent="0.15">
      <c r="A82" s="7">
        <v>26836182</v>
      </c>
      <c r="B82" s="8" t="str">
        <f>HYPERLINK("https://github.com/therecipe/qt","https://github.com/therecipe/qt")</f>
        <v>https://github.com/therecipe/qt</v>
      </c>
      <c r="C82" s="19"/>
      <c r="D82" s="7">
        <v>5500</v>
      </c>
      <c r="E82" s="9" t="s">
        <v>248</v>
      </c>
      <c r="F82" s="9" t="s">
        <v>4766</v>
      </c>
      <c r="G82" s="9" t="s">
        <v>249</v>
      </c>
      <c r="H82" s="7">
        <v>382</v>
      </c>
      <c r="I82" s="10">
        <v>41962.002175925933</v>
      </c>
      <c r="J82" s="10">
        <v>43580.484479166669</v>
      </c>
      <c r="K82" s="9" t="s">
        <v>250</v>
      </c>
    </row>
    <row r="83" spans="1:11" ht="16" customHeight="1" x14ac:dyDescent="0.15">
      <c r="A83" s="7">
        <v>44344606</v>
      </c>
      <c r="B83" s="8" t="str">
        <f>HYPERLINK("https://github.com/go-chi/chi","https://github.com/go-chi/chi")</f>
        <v>https://github.com/go-chi/chi</v>
      </c>
      <c r="C83" s="19"/>
      <c r="D83" s="7">
        <v>5484</v>
      </c>
      <c r="E83" s="9" t="s">
        <v>251</v>
      </c>
      <c r="F83" s="9" t="s">
        <v>4767</v>
      </c>
      <c r="G83" s="9" t="s">
        <v>252</v>
      </c>
      <c r="H83" s="7">
        <v>368</v>
      </c>
      <c r="I83" s="10">
        <v>42292.865613425929</v>
      </c>
      <c r="J83" s="10">
        <v>43580.478888888887</v>
      </c>
      <c r="K83" s="9" t="s">
        <v>253</v>
      </c>
    </row>
    <row r="84" spans="1:11" ht="16" customHeight="1" x14ac:dyDescent="0.15">
      <c r="A84" s="7">
        <v>4059138</v>
      </c>
      <c r="B84" s="8" t="str">
        <f>HYPERLINK("https://github.com/dgrijalva/jwt-go","https://github.com/dgrijalva/jwt-go")</f>
        <v>https://github.com/dgrijalva/jwt-go</v>
      </c>
      <c r="C84" s="19">
        <v>1</v>
      </c>
      <c r="D84" s="7">
        <v>5306</v>
      </c>
      <c r="E84" s="9" t="s">
        <v>254</v>
      </c>
      <c r="F84" s="9" t="s">
        <v>4768</v>
      </c>
      <c r="G84" s="9" t="s">
        <v>255</v>
      </c>
      <c r="H84" s="7">
        <v>505</v>
      </c>
      <c r="I84" s="10">
        <v>41017.070706018523</v>
      </c>
      <c r="J84" s="10">
        <v>43580.332685185182</v>
      </c>
      <c r="K84" s="9" t="s">
        <v>256</v>
      </c>
    </row>
    <row r="85" spans="1:11" ht="16" customHeight="1" x14ac:dyDescent="0.15">
      <c r="A85" s="7">
        <v>20553267</v>
      </c>
      <c r="B85" s="8" t="str">
        <f>HYPERLINK("https://github.com/peco/peco","https://github.com/peco/peco")</f>
        <v>https://github.com/peco/peco</v>
      </c>
      <c r="C85" s="19">
        <v>1</v>
      </c>
      <c r="D85" s="7">
        <v>5288</v>
      </c>
      <c r="E85" s="9" t="s">
        <v>257</v>
      </c>
      <c r="F85" s="9" t="s">
        <v>4769</v>
      </c>
      <c r="G85" s="9" t="s">
        <v>258</v>
      </c>
      <c r="H85" s="7">
        <v>173</v>
      </c>
      <c r="I85" s="10">
        <v>41796.254537037043</v>
      </c>
      <c r="J85" s="10">
        <v>43580.519953703697</v>
      </c>
      <c r="K85" s="9" t="s">
        <v>259</v>
      </c>
    </row>
    <row r="86" spans="1:11" ht="16" customHeight="1" x14ac:dyDescent="0.15">
      <c r="A86" s="7">
        <v>6753728</v>
      </c>
      <c r="B86" s="8" t="str">
        <f>HYPERLINK("https://github.com/visualfc/liteide","https://github.com/visualfc/liteide")</f>
        <v>https://github.com/visualfc/liteide</v>
      </c>
      <c r="C86" s="19"/>
      <c r="D86" s="7">
        <v>5276</v>
      </c>
      <c r="E86" s="9" t="s">
        <v>260</v>
      </c>
      <c r="F86" s="9" t="s">
        <v>4770</v>
      </c>
      <c r="G86" s="9" t="s">
        <v>261</v>
      </c>
      <c r="H86" s="7">
        <v>697</v>
      </c>
      <c r="I86" s="10">
        <v>41232.079456018517</v>
      </c>
      <c r="J86" s="10">
        <v>43580.335104166668</v>
      </c>
      <c r="K86" s="9" t="s">
        <v>262</v>
      </c>
    </row>
    <row r="87" spans="1:11" ht="16" customHeight="1" x14ac:dyDescent="0.15">
      <c r="A87" s="7">
        <v>120227732</v>
      </c>
      <c r="B87" s="8" t="str">
        <f>HYPERLINK("https://github.com/fyne-io/fyne","https://github.com/fyne-io/fyne")</f>
        <v>https://github.com/fyne-io/fyne</v>
      </c>
      <c r="C87" s="19"/>
      <c r="D87" s="7">
        <v>5223</v>
      </c>
      <c r="E87" s="9" t="s">
        <v>263</v>
      </c>
      <c r="F87" s="9" t="s">
        <v>4771</v>
      </c>
      <c r="G87" s="9" t="s">
        <v>264</v>
      </c>
      <c r="H87" s="7">
        <v>181</v>
      </c>
      <c r="I87" s="10">
        <v>43135.921712962961</v>
      </c>
      <c r="J87" s="10">
        <v>43580.546099537038</v>
      </c>
      <c r="K87" s="9" t="s">
        <v>265</v>
      </c>
    </row>
    <row r="88" spans="1:11" ht="16" customHeight="1" x14ac:dyDescent="0.15">
      <c r="A88" s="7">
        <v>25923208</v>
      </c>
      <c r="B88" s="8" t="str">
        <f>HYPERLINK("https://github.com/Workiva/go-datastructures","https://github.com/Workiva/go-datastructures")</f>
        <v>https://github.com/Workiva/go-datastructures</v>
      </c>
      <c r="C88" s="19">
        <v>1</v>
      </c>
      <c r="D88" s="7">
        <v>4893</v>
      </c>
      <c r="E88" s="9" t="s">
        <v>266</v>
      </c>
      <c r="F88" s="9"/>
      <c r="G88" s="16"/>
      <c r="H88" s="7">
        <v>545</v>
      </c>
      <c r="I88" s="10">
        <v>41941.580057870371</v>
      </c>
      <c r="J88" s="10">
        <v>43580.411307870367</v>
      </c>
      <c r="K88" s="9" t="s">
        <v>267</v>
      </c>
    </row>
    <row r="89" spans="1:11" ht="16" customHeight="1" x14ac:dyDescent="0.15">
      <c r="A89" s="7">
        <v>3698588</v>
      </c>
      <c r="B89" s="8" t="str">
        <f>HYPERLINK("https://github.com/lib/pq","https://github.com/lib/pq")</f>
        <v>https://github.com/lib/pq</v>
      </c>
      <c r="C89" s="19">
        <v>1</v>
      </c>
      <c r="D89" s="7">
        <v>4884</v>
      </c>
      <c r="E89" s="9" t="s">
        <v>268</v>
      </c>
      <c r="F89" s="9" t="s">
        <v>4772</v>
      </c>
      <c r="G89" s="9" t="s">
        <v>269</v>
      </c>
      <c r="H89" s="7">
        <v>627</v>
      </c>
      <c r="I89" s="10">
        <v>40980.78497685185</v>
      </c>
      <c r="J89" s="10">
        <v>43580.305833333332</v>
      </c>
      <c r="K89" s="9" t="s">
        <v>270</v>
      </c>
    </row>
    <row r="90" spans="1:11" ht="16" customHeight="1" x14ac:dyDescent="0.15">
      <c r="A90" s="7">
        <v>26109545</v>
      </c>
      <c r="B90" s="8" t="str">
        <f>HYPERLINK("https://github.com/odeke-em/drive","https://github.com/odeke-em/drive")</f>
        <v>https://github.com/odeke-em/drive</v>
      </c>
      <c r="C90" s="19"/>
      <c r="D90" s="7">
        <v>4827</v>
      </c>
      <c r="E90" s="9" t="s">
        <v>271</v>
      </c>
      <c r="F90" s="9" t="s">
        <v>4773</v>
      </c>
      <c r="G90" s="9" t="s">
        <v>272</v>
      </c>
      <c r="H90" s="7">
        <v>343</v>
      </c>
      <c r="I90" s="10">
        <v>41946.345960648148</v>
      </c>
      <c r="J90" s="10">
        <v>43580.437928240739</v>
      </c>
      <c r="K90" s="9" t="s">
        <v>273</v>
      </c>
    </row>
    <row r="91" spans="1:11" ht="16" customHeight="1" x14ac:dyDescent="0.15">
      <c r="A91" s="7">
        <v>75135036</v>
      </c>
      <c r="B91" s="8" t="str">
        <f>HYPERLINK("https://github.com/json-iterator/go","https://github.com/json-iterator/go")</f>
        <v>https://github.com/json-iterator/go</v>
      </c>
      <c r="C91" s="19">
        <v>1</v>
      </c>
      <c r="D91" s="7">
        <v>4822</v>
      </c>
      <c r="E91" s="9" t="s">
        <v>274</v>
      </c>
      <c r="F91" s="9" t="s">
        <v>4774</v>
      </c>
      <c r="G91" s="9" t="s">
        <v>275</v>
      </c>
      <c r="H91" s="7">
        <v>416</v>
      </c>
      <c r="I91" s="10">
        <v>42704.021111111113</v>
      </c>
      <c r="J91" s="10">
        <v>43580.393969907411</v>
      </c>
      <c r="K91" s="9" t="s">
        <v>276</v>
      </c>
    </row>
    <row r="92" spans="1:11" ht="16" customHeight="1" x14ac:dyDescent="0.15">
      <c r="A92" s="7">
        <v>18858585</v>
      </c>
      <c r="B92" s="8" t="str">
        <f>HYPERLINK("https://github.com/mailhog/MailHog","https://github.com/mailhog/MailHog")</f>
        <v>https://github.com/mailhog/MailHog</v>
      </c>
      <c r="C92" s="19"/>
      <c r="D92" s="7">
        <v>4752</v>
      </c>
      <c r="E92" s="9" t="s">
        <v>277</v>
      </c>
      <c r="F92" s="9" t="s">
        <v>4775</v>
      </c>
      <c r="G92" s="9" t="s">
        <v>278</v>
      </c>
      <c r="H92" s="7">
        <v>307</v>
      </c>
      <c r="I92" s="10">
        <v>41745.936678240738</v>
      </c>
      <c r="J92" s="10">
        <v>43580.536678240736</v>
      </c>
      <c r="K92" s="9" t="s">
        <v>279</v>
      </c>
    </row>
    <row r="93" spans="1:11" ht="16" customHeight="1" x14ac:dyDescent="0.15">
      <c r="A93" s="7">
        <v>44264925</v>
      </c>
      <c r="B93" s="8" t="str">
        <f>HYPERLINK("https://github.com/Microsoft/vscode-go","https://github.com/Microsoft/vscode-go")</f>
        <v>https://github.com/Microsoft/vscode-go</v>
      </c>
      <c r="C93" s="19"/>
      <c r="D93" s="7">
        <v>4746</v>
      </c>
      <c r="E93" s="9" t="s">
        <v>280</v>
      </c>
      <c r="F93" s="9" t="s">
        <v>4776</v>
      </c>
      <c r="G93" s="9" t="s">
        <v>281</v>
      </c>
      <c r="H93" s="7">
        <v>558</v>
      </c>
      <c r="I93" s="10">
        <v>42291.732060185182</v>
      </c>
      <c r="J93" s="10">
        <v>43580.438252314823</v>
      </c>
      <c r="K93" s="9" t="s">
        <v>282</v>
      </c>
    </row>
    <row r="94" spans="1:11" ht="16" customHeight="1" x14ac:dyDescent="0.15">
      <c r="A94" s="7">
        <v>39332913</v>
      </c>
      <c r="B94" s="8" t="str">
        <f>HYPERLINK("https://github.com/graphql-go/graphql","https://github.com/graphql-go/graphql")</f>
        <v>https://github.com/graphql-go/graphql</v>
      </c>
      <c r="C94" s="19">
        <v>1</v>
      </c>
      <c r="D94" s="7">
        <v>4720</v>
      </c>
      <c r="E94" s="9" t="s">
        <v>283</v>
      </c>
      <c r="F94" s="9" t="s">
        <v>4777</v>
      </c>
      <c r="G94" s="9" t="s">
        <v>284</v>
      </c>
      <c r="H94" s="7">
        <v>418</v>
      </c>
      <c r="I94" s="10">
        <v>42204.517858796287</v>
      </c>
      <c r="J94" s="10">
        <v>43580.527754629627</v>
      </c>
      <c r="K94" s="9" t="s">
        <v>285</v>
      </c>
    </row>
    <row r="95" spans="1:11" ht="16" customHeight="1" x14ac:dyDescent="0.15">
      <c r="A95" s="7">
        <v>27576132</v>
      </c>
      <c r="B95" s="8" t="str">
        <f>HYPERLINK("https://github.com/aws/aws-sdk-go","https://github.com/aws/aws-sdk-go")</f>
        <v>https://github.com/aws/aws-sdk-go</v>
      </c>
      <c r="C95" s="19"/>
      <c r="D95" s="7">
        <v>4708</v>
      </c>
      <c r="E95" s="9" t="s">
        <v>286</v>
      </c>
      <c r="F95" s="9" t="s">
        <v>4778</v>
      </c>
      <c r="G95" s="9" t="s">
        <v>287</v>
      </c>
      <c r="H95" s="7">
        <v>1134</v>
      </c>
      <c r="I95" s="10">
        <v>41978.228946759264</v>
      </c>
      <c r="J95" s="10">
        <v>43579.987569444442</v>
      </c>
      <c r="K95" s="9" t="s">
        <v>288</v>
      </c>
    </row>
    <row r="96" spans="1:11" ht="16" customHeight="1" x14ac:dyDescent="0.15">
      <c r="A96" s="7">
        <v>9950667</v>
      </c>
      <c r="B96" s="8" t="str">
        <f>HYPERLINK("https://github.com/go-xorm/xorm","https://github.com/go-xorm/xorm")</f>
        <v>https://github.com/go-xorm/xorm</v>
      </c>
      <c r="C96" s="19">
        <v>1</v>
      </c>
      <c r="D96" s="7">
        <v>4696</v>
      </c>
      <c r="E96" s="9" t="s">
        <v>289</v>
      </c>
      <c r="F96" s="9" t="s">
        <v>4779</v>
      </c>
      <c r="G96" s="9" t="s">
        <v>290</v>
      </c>
      <c r="H96" s="7">
        <v>596</v>
      </c>
      <c r="I96" s="10">
        <v>41403.107685185183</v>
      </c>
      <c r="J96" s="10">
        <v>43580.426828703698</v>
      </c>
      <c r="K96" s="9" t="s">
        <v>291</v>
      </c>
    </row>
    <row r="97" spans="1:11" ht="16" customHeight="1" x14ac:dyDescent="0.15">
      <c r="A97" s="7">
        <v>756967</v>
      </c>
      <c r="B97" s="8" t="str">
        <f>HYPERLINK("https://github.com/nsf/gocode","https://github.com/nsf/gocode")</f>
        <v>https://github.com/nsf/gocode</v>
      </c>
      <c r="C97" s="19"/>
      <c r="D97" s="7">
        <v>4665</v>
      </c>
      <c r="E97" s="9" t="s">
        <v>292</v>
      </c>
      <c r="F97" s="9" t="s">
        <v>4780</v>
      </c>
      <c r="G97" s="9" t="s">
        <v>293</v>
      </c>
      <c r="H97" s="7">
        <v>616</v>
      </c>
      <c r="I97" s="10">
        <v>40364.009212962963</v>
      </c>
      <c r="J97" s="10">
        <v>43580.076516203713</v>
      </c>
      <c r="K97" s="9" t="s">
        <v>294</v>
      </c>
    </row>
    <row r="98" spans="1:11" ht="16" customHeight="1" x14ac:dyDescent="0.15">
      <c r="A98" s="7">
        <v>83678416</v>
      </c>
      <c r="B98" s="8" t="str">
        <f>HYPERLINK("https://github.com/xo/usql","https://github.com/xo/usql")</f>
        <v>https://github.com/xo/usql</v>
      </c>
      <c r="C98" s="19">
        <v>1</v>
      </c>
      <c r="D98" s="7">
        <v>4593</v>
      </c>
      <c r="E98" s="9" t="s">
        <v>295</v>
      </c>
      <c r="F98" s="9" t="s">
        <v>4781</v>
      </c>
      <c r="G98" s="9" t="s">
        <v>296</v>
      </c>
      <c r="H98" s="7">
        <v>153</v>
      </c>
      <c r="I98" s="10">
        <v>42796.543993055559</v>
      </c>
      <c r="J98" s="10">
        <v>43580.339270833327</v>
      </c>
      <c r="K98" s="9" t="s">
        <v>297</v>
      </c>
    </row>
    <row r="99" spans="1:11" ht="16" customHeight="1" x14ac:dyDescent="0.15">
      <c r="A99" s="7">
        <v>869754</v>
      </c>
      <c r="B99" s="8" t="str">
        <f>HYPERLINK("https://github.com/go-lang-plugin-org/go-lang-idea-plugin","https://github.com/go-lang-plugin-org/go-lang-idea-plugin")</f>
        <v>https://github.com/go-lang-plugin-org/go-lang-idea-plugin</v>
      </c>
      <c r="C99" s="19"/>
      <c r="D99" s="7">
        <v>4532</v>
      </c>
      <c r="E99" s="9" t="s">
        <v>298</v>
      </c>
      <c r="F99" s="9" t="s">
        <v>4782</v>
      </c>
      <c r="G99" s="9" t="s">
        <v>299</v>
      </c>
      <c r="H99" s="7">
        <v>565</v>
      </c>
      <c r="I99" s="10">
        <v>40419.347233796303</v>
      </c>
      <c r="J99" s="10">
        <v>43579.416759259257</v>
      </c>
      <c r="K99" s="9" t="s">
        <v>300</v>
      </c>
    </row>
    <row r="100" spans="1:11" ht="16" customHeight="1" x14ac:dyDescent="0.15">
      <c r="A100" s="7">
        <v>6098927</v>
      </c>
      <c r="B100" s="8" t="str">
        <f>HYPERLINK("https://github.com/robertkrimen/otto","https://github.com/robertkrimen/otto")</f>
        <v>https://github.com/robertkrimen/otto</v>
      </c>
      <c r="C100" s="19"/>
      <c r="D100" s="7">
        <v>4524</v>
      </c>
      <c r="E100" s="9" t="s">
        <v>301</v>
      </c>
      <c r="F100" s="9" t="s">
        <v>4783</v>
      </c>
      <c r="G100" s="9" t="s">
        <v>302</v>
      </c>
      <c r="H100" s="7">
        <v>399</v>
      </c>
      <c r="I100" s="10">
        <v>41188.07545138889</v>
      </c>
      <c r="J100" s="10">
        <v>43580.541909722233</v>
      </c>
      <c r="K100" s="9" t="s">
        <v>303</v>
      </c>
    </row>
    <row r="101" spans="1:11" ht="16" customHeight="1" x14ac:dyDescent="0.15">
      <c r="A101" s="7">
        <v>27051771</v>
      </c>
      <c r="B101" s="8" t="str">
        <f>HYPERLINK("https://github.com/golang/protobuf","https://github.com/golang/protobuf")</f>
        <v>https://github.com/golang/protobuf</v>
      </c>
      <c r="C101" s="19">
        <v>1</v>
      </c>
      <c r="D101" s="7">
        <v>4512</v>
      </c>
      <c r="E101" s="9" t="s">
        <v>304</v>
      </c>
      <c r="F101" s="9" t="s">
        <v>4784</v>
      </c>
      <c r="G101" s="9" t="s">
        <v>305</v>
      </c>
      <c r="H101" s="7">
        <v>952</v>
      </c>
      <c r="I101" s="10">
        <v>41966.963460648149</v>
      </c>
      <c r="J101" s="10">
        <v>43580.459907407407</v>
      </c>
      <c r="K101" s="9" t="s">
        <v>306</v>
      </c>
    </row>
    <row r="102" spans="1:11" ht="16" customHeight="1" x14ac:dyDescent="0.15">
      <c r="A102" s="7">
        <v>10270722</v>
      </c>
      <c r="B102" s="8" t="str">
        <f>HYPERLINK("https://github.com/google/go-github","https://github.com/google/go-github")</f>
        <v>https://github.com/google/go-github</v>
      </c>
      <c r="C102" s="19"/>
      <c r="D102" s="7">
        <v>4506</v>
      </c>
      <c r="E102" s="9" t="s">
        <v>307</v>
      </c>
      <c r="F102" s="9" t="s">
        <v>4785</v>
      </c>
      <c r="G102" s="9" t="s">
        <v>308</v>
      </c>
      <c r="H102" s="7">
        <v>1042</v>
      </c>
      <c r="I102" s="10">
        <v>41418.696504629632</v>
      </c>
      <c r="J102" s="10">
        <v>43580.497337962966</v>
      </c>
      <c r="K102" s="9" t="s">
        <v>309</v>
      </c>
    </row>
    <row r="103" spans="1:11" ht="16" customHeight="1" x14ac:dyDescent="0.15">
      <c r="A103" s="7">
        <v>33822149</v>
      </c>
      <c r="B103" s="8" t="str">
        <f>HYPERLINK("https://github.com/kardianos/govendor","https://github.com/kardianos/govendor")</f>
        <v>https://github.com/kardianos/govendor</v>
      </c>
      <c r="C103" s="19">
        <v>1</v>
      </c>
      <c r="D103" s="7">
        <v>4497</v>
      </c>
      <c r="E103" s="9" t="s">
        <v>310</v>
      </c>
      <c r="F103" s="9" t="s">
        <v>4786</v>
      </c>
      <c r="G103" s="9" t="s">
        <v>311</v>
      </c>
      <c r="H103" s="7">
        <v>353</v>
      </c>
      <c r="I103" s="10">
        <v>42106.643518518518</v>
      </c>
      <c r="J103" s="10">
        <v>43580.413645833331</v>
      </c>
      <c r="K103" s="9" t="s">
        <v>312</v>
      </c>
    </row>
    <row r="104" spans="1:11" ht="16" customHeight="1" x14ac:dyDescent="0.15">
      <c r="A104" s="7">
        <v>95011980</v>
      </c>
      <c r="B104" s="8" t="str">
        <f>HYPERLINK("https://github.com/go-ego/riot","https://github.com/go-ego/riot")</f>
        <v>https://github.com/go-ego/riot</v>
      </c>
      <c r="C104" s="19">
        <v>1</v>
      </c>
      <c r="D104" s="7">
        <v>4466</v>
      </c>
      <c r="E104" s="9" t="s">
        <v>313</v>
      </c>
      <c r="F104" s="9" t="s">
        <v>4787</v>
      </c>
      <c r="G104" s="9" t="s">
        <v>314</v>
      </c>
      <c r="H104" s="7">
        <v>274</v>
      </c>
      <c r="I104" s="10">
        <v>42907.595821759263</v>
      </c>
      <c r="J104" s="10">
        <v>43580.306481481479</v>
      </c>
      <c r="K104" s="9" t="s">
        <v>315</v>
      </c>
    </row>
    <row r="105" spans="1:11" ht="16" customHeight="1" x14ac:dyDescent="0.15">
      <c r="A105" s="7">
        <v>48643510</v>
      </c>
      <c r="B105" s="8" t="str">
        <f>HYPERLINK("https://github.com/pkg/errors","https://github.com/pkg/errors")</f>
        <v>https://github.com/pkg/errors</v>
      </c>
      <c r="C105" s="19">
        <v>1</v>
      </c>
      <c r="D105" s="7">
        <v>4374</v>
      </c>
      <c r="E105" s="9" t="s">
        <v>316</v>
      </c>
      <c r="F105" s="9" t="s">
        <v>4788</v>
      </c>
      <c r="G105" s="9" t="s">
        <v>317</v>
      </c>
      <c r="H105" s="7">
        <v>296</v>
      </c>
      <c r="I105" s="10">
        <v>42365.503912037027</v>
      </c>
      <c r="J105" s="10">
        <v>43580.022557870368</v>
      </c>
      <c r="K105" s="9" t="s">
        <v>318</v>
      </c>
    </row>
    <row r="106" spans="1:11" ht="16" customHeight="1" x14ac:dyDescent="0.15">
      <c r="A106" s="7">
        <v>23247808</v>
      </c>
      <c r="B106" s="8" t="str">
        <f>HYPERLINK("https://github.com/rqlite/rqlite","https://github.com/rqlite/rqlite")</f>
        <v>https://github.com/rqlite/rqlite</v>
      </c>
      <c r="C106" s="19"/>
      <c r="D106" s="7">
        <v>4364</v>
      </c>
      <c r="E106" s="9" t="s">
        <v>319</v>
      </c>
      <c r="F106" s="9" t="s">
        <v>4789</v>
      </c>
      <c r="G106" s="9" t="s">
        <v>320</v>
      </c>
      <c r="H106" s="7">
        <v>243</v>
      </c>
      <c r="I106" s="10">
        <v>41874.188402777778</v>
      </c>
      <c r="J106" s="10">
        <v>43580.386284722219</v>
      </c>
      <c r="K106" s="9" t="s">
        <v>321</v>
      </c>
    </row>
    <row r="107" spans="1:11" ht="16" customHeight="1" x14ac:dyDescent="0.15">
      <c r="A107" s="7">
        <v>38518423</v>
      </c>
      <c r="B107" s="8" t="str">
        <f>HYPERLINK("https://github.com/flike/kingshard","https://github.com/flike/kingshard")</f>
        <v>https://github.com/flike/kingshard</v>
      </c>
      <c r="C107" s="19"/>
      <c r="D107" s="7">
        <v>4354</v>
      </c>
      <c r="E107" s="9" t="s">
        <v>322</v>
      </c>
      <c r="F107" s="9" t="s">
        <v>4790</v>
      </c>
      <c r="G107" s="9" t="s">
        <v>323</v>
      </c>
      <c r="H107" s="7">
        <v>881</v>
      </c>
      <c r="I107" s="10">
        <v>42189.098981481482</v>
      </c>
      <c r="J107" s="10">
        <v>43580.543587962973</v>
      </c>
      <c r="K107" s="9" t="s">
        <v>324</v>
      </c>
    </row>
    <row r="108" spans="1:11" ht="16" customHeight="1" x14ac:dyDescent="0.15">
      <c r="A108" s="7">
        <v>65434192</v>
      </c>
      <c r="B108" s="8" t="str">
        <f>HYPERLINK("https://github.com/tidwall/gjson","https://github.com/tidwall/gjson")</f>
        <v>https://github.com/tidwall/gjson</v>
      </c>
      <c r="C108" s="19"/>
      <c r="D108" s="7">
        <v>4341</v>
      </c>
      <c r="E108" s="9" t="s">
        <v>325</v>
      </c>
      <c r="F108" s="9" t="s">
        <v>4791</v>
      </c>
      <c r="G108" s="9" t="s">
        <v>326</v>
      </c>
      <c r="H108" s="7">
        <v>277</v>
      </c>
      <c r="I108" s="10">
        <v>42593.131099537037</v>
      </c>
      <c r="J108" s="10">
        <v>43580.392569444448</v>
      </c>
      <c r="K108" s="9" t="s">
        <v>327</v>
      </c>
    </row>
    <row r="109" spans="1:11" ht="16" customHeight="1" x14ac:dyDescent="0.15">
      <c r="A109" s="7">
        <v>2902935</v>
      </c>
      <c r="B109" s="8" t="str">
        <f>HYPERLINK("https://github.com/moovweb/gvm","https://github.com/moovweb/gvm")</f>
        <v>https://github.com/moovweb/gvm</v>
      </c>
      <c r="C109" s="19"/>
      <c r="D109" s="7">
        <v>4261</v>
      </c>
      <c r="E109" s="9" t="s">
        <v>328</v>
      </c>
      <c r="F109" s="9" t="s">
        <v>4792</v>
      </c>
      <c r="G109" s="9" t="s">
        <v>329</v>
      </c>
      <c r="H109" s="7">
        <v>260</v>
      </c>
      <c r="I109" s="10">
        <v>40880.106990740736</v>
      </c>
      <c r="J109" s="10">
        <v>43580.488078703696</v>
      </c>
      <c r="K109" s="9" t="s">
        <v>330</v>
      </c>
    </row>
    <row r="110" spans="1:11" ht="16" customHeight="1" x14ac:dyDescent="0.15">
      <c r="A110" s="7">
        <v>69269563</v>
      </c>
      <c r="B110" s="8" t="str">
        <f>HYPERLINK("https://github.com/go-vgo/robotgo","https://github.com/go-vgo/robotgo")</f>
        <v>https://github.com/go-vgo/robotgo</v>
      </c>
      <c r="C110" s="19"/>
      <c r="D110" s="7">
        <v>4187</v>
      </c>
      <c r="E110" s="9" t="s">
        <v>331</v>
      </c>
      <c r="F110" s="9" t="s">
        <v>4793</v>
      </c>
      <c r="G110" s="9" t="s">
        <v>332</v>
      </c>
      <c r="H110" s="7">
        <v>359</v>
      </c>
      <c r="I110" s="10">
        <v>42639.685370370367</v>
      </c>
      <c r="J110" s="10">
        <v>43580.297534722216</v>
      </c>
      <c r="K110" s="9" t="s">
        <v>333</v>
      </c>
    </row>
    <row r="111" spans="1:11" ht="16" customHeight="1" x14ac:dyDescent="0.15">
      <c r="A111" s="7">
        <v>100781035</v>
      </c>
      <c r="B111" s="8" t="str">
        <f>HYPERLINK("https://github.com/zserge/webview","https://github.com/zserge/webview")</f>
        <v>https://github.com/zserge/webview</v>
      </c>
      <c r="C111" s="19"/>
      <c r="D111" s="7">
        <v>4161</v>
      </c>
      <c r="E111" s="9" t="s">
        <v>334</v>
      </c>
      <c r="F111" s="9" t="s">
        <v>4794</v>
      </c>
      <c r="G111" s="9" t="s">
        <v>335</v>
      </c>
      <c r="H111" s="7">
        <v>280</v>
      </c>
      <c r="I111" s="10">
        <v>42966.351388888892</v>
      </c>
      <c r="J111" s="10">
        <v>43580.053831018522</v>
      </c>
      <c r="K111" s="9" t="s">
        <v>336</v>
      </c>
    </row>
    <row r="112" spans="1:11" ht="16" customHeight="1" x14ac:dyDescent="0.15">
      <c r="A112" s="7">
        <v>87617508</v>
      </c>
      <c r="B112" s="8" t="str">
        <f>HYPERLINK("https://github.com/casbin/casbin","https://github.com/casbin/casbin")</f>
        <v>https://github.com/casbin/casbin</v>
      </c>
      <c r="C112" s="19"/>
      <c r="D112" s="7">
        <v>4160</v>
      </c>
      <c r="E112" s="9" t="s">
        <v>337</v>
      </c>
      <c r="F112" s="9" t="s">
        <v>4795</v>
      </c>
      <c r="G112" s="9" t="s">
        <v>338</v>
      </c>
      <c r="H112" s="7">
        <v>435</v>
      </c>
      <c r="I112" s="10">
        <v>42833.327349537038</v>
      </c>
      <c r="J112" s="10">
        <v>43580.523125</v>
      </c>
      <c r="K112" s="9" t="s">
        <v>339</v>
      </c>
    </row>
    <row r="113" spans="1:11" ht="16" customHeight="1" x14ac:dyDescent="0.15">
      <c r="A113" s="7">
        <v>11206255</v>
      </c>
      <c r="B113" s="8" t="str">
        <f>HYPERLINK("https://github.com/Shopify/sarama","https://github.com/Shopify/sarama")</f>
        <v>https://github.com/Shopify/sarama</v>
      </c>
      <c r="C113" s="19"/>
      <c r="D113" s="7">
        <v>4146</v>
      </c>
      <c r="E113" s="9" t="s">
        <v>340</v>
      </c>
      <c r="F113" s="9" t="s">
        <v>4796</v>
      </c>
      <c r="G113" s="9" t="s">
        <v>341</v>
      </c>
      <c r="H113" s="7">
        <v>755</v>
      </c>
      <c r="I113" s="10">
        <v>41460.786550925928</v>
      </c>
      <c r="J113" s="10">
        <v>43580.432546296302</v>
      </c>
      <c r="K113" s="9" t="s">
        <v>342</v>
      </c>
    </row>
    <row r="114" spans="1:11" ht="16" customHeight="1" x14ac:dyDescent="0.15">
      <c r="A114" s="7">
        <v>15625102</v>
      </c>
      <c r="B114" s="8" t="str">
        <f>HYPERLINK("https://github.com/jroimartin/gocui","https://github.com/jroimartin/gocui")</f>
        <v>https://github.com/jroimartin/gocui</v>
      </c>
      <c r="C114" s="19"/>
      <c r="D114" s="7">
        <v>4122</v>
      </c>
      <c r="E114" s="9" t="s">
        <v>343</v>
      </c>
      <c r="F114" s="9" t="s">
        <v>4797</v>
      </c>
      <c r="G114" s="9" t="s">
        <v>344</v>
      </c>
      <c r="H114" s="7">
        <v>249</v>
      </c>
      <c r="I114" s="10">
        <v>41643.118287037039</v>
      </c>
      <c r="J114" s="10">
        <v>43579.224699074082</v>
      </c>
      <c r="K114" s="9" t="s">
        <v>345</v>
      </c>
    </row>
    <row r="115" spans="1:11" ht="16" customHeight="1" x14ac:dyDescent="0.15">
      <c r="A115" s="7">
        <v>31566326</v>
      </c>
      <c r="B115" s="8" t="str">
        <f>HYPERLINK("https://github.com/fogleman/nes","https://github.com/fogleman/nes")</f>
        <v>https://github.com/fogleman/nes</v>
      </c>
      <c r="C115" s="19"/>
      <c r="D115" s="7">
        <v>4010</v>
      </c>
      <c r="E115" s="9" t="s">
        <v>346</v>
      </c>
      <c r="F115" s="9" t="s">
        <v>4798</v>
      </c>
      <c r="G115" s="9" t="s">
        <v>347</v>
      </c>
      <c r="H115" s="7">
        <v>328</v>
      </c>
      <c r="I115" s="10">
        <v>42065.927928240737</v>
      </c>
      <c r="J115" s="10">
        <v>43579.26462962963</v>
      </c>
      <c r="K115" s="9" t="s">
        <v>348</v>
      </c>
    </row>
    <row r="116" spans="1:11" ht="16" customHeight="1" x14ac:dyDescent="0.15">
      <c r="A116" s="7">
        <v>77071454</v>
      </c>
      <c r="B116" s="8" t="str">
        <f>HYPERLINK("https://github.com/goreleaser/goreleaser","https://github.com/goreleaser/goreleaser")</f>
        <v>https://github.com/goreleaser/goreleaser</v>
      </c>
      <c r="C116" s="19"/>
      <c r="D116" s="7">
        <v>4005</v>
      </c>
      <c r="E116" s="9" t="s">
        <v>349</v>
      </c>
      <c r="F116" s="9" t="s">
        <v>4799</v>
      </c>
      <c r="G116" s="9" t="s">
        <v>350</v>
      </c>
      <c r="H116" s="7">
        <v>251</v>
      </c>
      <c r="I116" s="10">
        <v>42725.717812499999</v>
      </c>
      <c r="J116" s="10">
        <v>43580.377569444441</v>
      </c>
      <c r="K116" s="9" t="s">
        <v>351</v>
      </c>
    </row>
    <row r="117" spans="1:11" ht="16" customHeight="1" x14ac:dyDescent="0.15">
      <c r="A117" s="7">
        <v>16800723</v>
      </c>
      <c r="B117" s="8" t="str">
        <f>HYPERLINK("https://github.com/a8m/go-lang-cheat-sheet","https://github.com/a8m/go-lang-cheat-sheet")</f>
        <v>https://github.com/a8m/go-lang-cheat-sheet</v>
      </c>
      <c r="C117" s="19"/>
      <c r="D117" s="7">
        <v>3880</v>
      </c>
      <c r="E117" s="9" t="s">
        <v>352</v>
      </c>
      <c r="F117" s="9" t="s">
        <v>4800</v>
      </c>
      <c r="G117" s="9" t="s">
        <v>353</v>
      </c>
      <c r="H117" s="7">
        <v>514</v>
      </c>
      <c r="I117" s="10">
        <v>41683.475671296299</v>
      </c>
      <c r="J117" s="10">
        <v>43578.791724537034</v>
      </c>
      <c r="K117" s="9" t="s">
        <v>354</v>
      </c>
    </row>
    <row r="118" spans="1:11" ht="16" customHeight="1" x14ac:dyDescent="0.15">
      <c r="A118" s="7">
        <v>44739044</v>
      </c>
      <c r="B118" s="8" t="str">
        <f>HYPERLINK("https://github.com/src-d/go-git","https://github.com/src-d/go-git")</f>
        <v>https://github.com/src-d/go-git</v>
      </c>
      <c r="C118" s="19"/>
      <c r="D118" s="7">
        <v>3801</v>
      </c>
      <c r="E118" s="9" t="s">
        <v>355</v>
      </c>
      <c r="F118" s="9" t="s">
        <v>4801</v>
      </c>
      <c r="G118" s="9" t="s">
        <v>356</v>
      </c>
      <c r="H118" s="7">
        <v>390</v>
      </c>
      <c r="I118" s="10">
        <v>42299.446909722217</v>
      </c>
      <c r="J118" s="10">
        <v>43580.26666666667</v>
      </c>
      <c r="K118" s="9" t="s">
        <v>357</v>
      </c>
    </row>
    <row r="119" spans="1:11" ht="16" customHeight="1" x14ac:dyDescent="0.15">
      <c r="A119" s="7">
        <v>29156642</v>
      </c>
      <c r="B119" s="8" t="str">
        <f>HYPERLINK("https://github.com/adnanh/webhook","https://github.com/adnanh/webhook")</f>
        <v>https://github.com/adnanh/webhook</v>
      </c>
      <c r="C119" s="19"/>
      <c r="D119" s="7">
        <v>3767</v>
      </c>
      <c r="E119" s="9" t="s">
        <v>358</v>
      </c>
      <c r="F119" s="9" t="s">
        <v>4802</v>
      </c>
      <c r="G119" s="9" t="s">
        <v>359</v>
      </c>
      <c r="H119" s="7">
        <v>323</v>
      </c>
      <c r="I119" s="10">
        <v>42016.874432870369</v>
      </c>
      <c r="J119" s="10">
        <v>43580.545983796299</v>
      </c>
      <c r="K119" s="9" t="s">
        <v>360</v>
      </c>
    </row>
    <row r="120" spans="1:11" ht="16" customHeight="1" x14ac:dyDescent="0.15">
      <c r="A120" s="7">
        <v>7039626</v>
      </c>
      <c r="B120" s="8" t="str">
        <f>HYPERLINK("https://github.com/olivere/elastic","https://github.com/olivere/elastic")</f>
        <v>https://github.com/olivere/elastic</v>
      </c>
      <c r="C120" s="19"/>
      <c r="D120" s="7">
        <v>3737</v>
      </c>
      <c r="E120" s="9" t="s">
        <v>361</v>
      </c>
      <c r="F120" s="9" t="s">
        <v>4803</v>
      </c>
      <c r="G120" s="9" t="s">
        <v>362</v>
      </c>
      <c r="H120" s="7">
        <v>702</v>
      </c>
      <c r="I120" s="10">
        <v>41249.719131944446</v>
      </c>
      <c r="J120" s="10">
        <v>43580.387499999997</v>
      </c>
      <c r="K120" s="9" t="s">
        <v>363</v>
      </c>
    </row>
    <row r="121" spans="1:11" ht="16" customHeight="1" x14ac:dyDescent="0.15">
      <c r="A121" s="7">
        <v>66841911</v>
      </c>
      <c r="B121" s="8" t="str">
        <f>HYPERLINK("https://github.com/360EntSecGroup-Skylar/excelize","https://github.com/360EntSecGroup-Skylar/excelize")</f>
        <v>https://github.com/360EntSecGroup-Skylar/excelize</v>
      </c>
      <c r="C121" s="19"/>
      <c r="D121" s="7">
        <v>3714</v>
      </c>
      <c r="E121" s="9" t="s">
        <v>364</v>
      </c>
      <c r="F121" s="9" t="s">
        <v>4804</v>
      </c>
      <c r="G121" s="9" t="s">
        <v>365</v>
      </c>
      <c r="H121" s="7">
        <v>383</v>
      </c>
      <c r="I121" s="10">
        <v>42611.522361111107</v>
      </c>
      <c r="J121" s="10">
        <v>43580.516574074078</v>
      </c>
      <c r="K121" s="9" t="s">
        <v>366</v>
      </c>
    </row>
    <row r="122" spans="1:11" ht="16" customHeight="1" x14ac:dyDescent="0.15">
      <c r="A122" s="7">
        <v>21108219</v>
      </c>
      <c r="B122" s="8" t="str">
        <f>HYPERLINK("https://github.com/dropbox/godropbox","https://github.com/dropbox/godropbox")</f>
        <v>https://github.com/dropbox/godropbox</v>
      </c>
      <c r="C122" s="19"/>
      <c r="D122" s="7">
        <v>3701</v>
      </c>
      <c r="E122" s="9" t="s">
        <v>367</v>
      </c>
      <c r="F122" s="9" t="s">
        <v>4805</v>
      </c>
      <c r="G122" s="9" t="s">
        <v>368</v>
      </c>
      <c r="H122" s="7">
        <v>374</v>
      </c>
      <c r="I122" s="10">
        <v>41812.964918981481</v>
      </c>
      <c r="J122" s="10">
        <v>43580.518182870372</v>
      </c>
      <c r="K122" s="9" t="s">
        <v>369</v>
      </c>
    </row>
    <row r="123" spans="1:11" ht="16" customHeight="1" x14ac:dyDescent="0.15">
      <c r="A123" s="7">
        <v>1812190</v>
      </c>
      <c r="B123" s="8" t="str">
        <f>HYPERLINK("https://github.com/russross/blackfriday","https://github.com/russross/blackfriday")</f>
        <v>https://github.com/russross/blackfriday</v>
      </c>
      <c r="C123" s="19"/>
      <c r="D123" s="7">
        <v>3688</v>
      </c>
      <c r="E123" s="9" t="s">
        <v>370</v>
      </c>
      <c r="F123" s="9" t="s">
        <v>4806</v>
      </c>
      <c r="G123" s="9" t="s">
        <v>371</v>
      </c>
      <c r="H123" s="7">
        <v>472</v>
      </c>
      <c r="I123" s="10">
        <v>40690.936782407407</v>
      </c>
      <c r="J123" s="10">
        <v>43580.086909722217</v>
      </c>
      <c r="K123" s="9" t="s">
        <v>372</v>
      </c>
    </row>
    <row r="124" spans="1:11" ht="16" customHeight="1" x14ac:dyDescent="0.15">
      <c r="A124" s="7">
        <v>23664475</v>
      </c>
      <c r="B124" s="8" t="str">
        <f>HYPERLINK("https://github.com/Shopify/toxiproxy","https://github.com/Shopify/toxiproxy")</f>
        <v>https://github.com/Shopify/toxiproxy</v>
      </c>
      <c r="C124" s="19"/>
      <c r="D124" s="7">
        <v>3643</v>
      </c>
      <c r="E124" s="9" t="s">
        <v>373</v>
      </c>
      <c r="F124" s="9" t="s">
        <v>4807</v>
      </c>
      <c r="G124" s="9" t="s">
        <v>374</v>
      </c>
      <c r="H124" s="7">
        <v>198</v>
      </c>
      <c r="I124" s="10">
        <v>41886.580995370372</v>
      </c>
      <c r="J124" s="10">
        <v>43579.718576388892</v>
      </c>
      <c r="K124" s="9" t="s">
        <v>375</v>
      </c>
    </row>
    <row r="125" spans="1:11" ht="16" customHeight="1" x14ac:dyDescent="0.15">
      <c r="A125" s="7">
        <v>115614847</v>
      </c>
      <c r="B125" s="8" t="str">
        <f>HYPERLINK("https://github.com/gaia-pipeline/gaia","https://github.com/gaia-pipeline/gaia")</f>
        <v>https://github.com/gaia-pipeline/gaia</v>
      </c>
      <c r="C125" s="19"/>
      <c r="D125" s="7">
        <v>3611</v>
      </c>
      <c r="E125" s="9" t="s">
        <v>376</v>
      </c>
      <c r="F125" s="9" t="s">
        <v>4808</v>
      </c>
      <c r="G125" s="9" t="s">
        <v>377</v>
      </c>
      <c r="H125" s="7">
        <v>145</v>
      </c>
      <c r="I125" s="10">
        <v>43097.459386574083</v>
      </c>
      <c r="J125" s="10">
        <v>43580.305335648147</v>
      </c>
      <c r="K125" s="9" t="s">
        <v>378</v>
      </c>
    </row>
    <row r="126" spans="1:11" ht="16" customHeight="1" x14ac:dyDescent="0.15">
      <c r="A126" s="7">
        <v>18906266</v>
      </c>
      <c r="B126" s="8" t="str">
        <f>HYPERLINK("https://github.com/shirou/gopsutil","https://github.com/shirou/gopsutil")</f>
        <v>https://github.com/shirou/gopsutil</v>
      </c>
      <c r="C126" s="19"/>
      <c r="D126" s="7">
        <v>3592</v>
      </c>
      <c r="E126" s="9" t="s">
        <v>379</v>
      </c>
      <c r="F126" s="9" t="s">
        <v>380</v>
      </c>
      <c r="G126" s="9" t="s">
        <v>380</v>
      </c>
      <c r="H126" s="7">
        <v>674</v>
      </c>
      <c r="I126" s="10">
        <v>41747.316296296303</v>
      </c>
      <c r="J126" s="10">
        <v>43580.366967592592</v>
      </c>
      <c r="K126" s="9" t="s">
        <v>381</v>
      </c>
    </row>
    <row r="127" spans="1:11" ht="16" customHeight="1" x14ac:dyDescent="0.15">
      <c r="A127" s="7">
        <v>815644</v>
      </c>
      <c r="B127" s="8" t="str">
        <f>HYPERLINK("https://github.com/miekg/dns","https://github.com/miekg/dns")</f>
        <v>https://github.com/miekg/dns</v>
      </c>
      <c r="C127" s="19"/>
      <c r="D127" s="7">
        <v>3573</v>
      </c>
      <c r="E127" s="9" t="s">
        <v>382</v>
      </c>
      <c r="F127" s="9" t="s">
        <v>4809</v>
      </c>
      <c r="G127" s="9" t="s">
        <v>383</v>
      </c>
      <c r="H127" s="7">
        <v>604</v>
      </c>
      <c r="I127" s="10">
        <v>40393.914155092592</v>
      </c>
      <c r="J127" s="10">
        <v>43580.54583333333</v>
      </c>
      <c r="K127" s="9" t="s">
        <v>384</v>
      </c>
    </row>
    <row r="128" spans="1:11" ht="16" customHeight="1" x14ac:dyDescent="0.15">
      <c r="A128" s="7">
        <v>39473685</v>
      </c>
      <c r="B128" s="8" t="str">
        <f>HYPERLINK("https://github.com/uber-archive/go-torch","https://github.com/uber-archive/go-torch")</f>
        <v>https://github.com/uber-archive/go-torch</v>
      </c>
      <c r="C128" s="19"/>
      <c r="D128" s="7">
        <v>3573</v>
      </c>
      <c r="E128" s="9" t="s">
        <v>385</v>
      </c>
      <c r="F128" s="9" t="s">
        <v>4810</v>
      </c>
      <c r="G128" s="9" t="s">
        <v>386</v>
      </c>
      <c r="H128" s="7">
        <v>193</v>
      </c>
      <c r="I128" s="10">
        <v>42206.951180555552</v>
      </c>
      <c r="J128" s="10">
        <v>43579.269224537027</v>
      </c>
      <c r="K128" s="9" t="s">
        <v>387</v>
      </c>
    </row>
    <row r="129" spans="1:11" ht="16" customHeight="1" x14ac:dyDescent="0.15">
      <c r="A129" s="7">
        <v>22629932</v>
      </c>
      <c r="B129" s="8" t="str">
        <f>HYPERLINK("https://github.com/alecthomas/gometalinter","https://github.com/alecthomas/gometalinter")</f>
        <v>https://github.com/alecthomas/gometalinter</v>
      </c>
      <c r="C129" s="19"/>
      <c r="D129" s="7">
        <v>3559</v>
      </c>
      <c r="E129" s="9" t="s">
        <v>388</v>
      </c>
      <c r="F129" s="9" t="s">
        <v>4811</v>
      </c>
      <c r="G129" s="9" t="s">
        <v>389</v>
      </c>
      <c r="H129" s="7">
        <v>279</v>
      </c>
      <c r="I129" s="10">
        <v>41856.174479166657</v>
      </c>
      <c r="J129" s="10">
        <v>43580.544768518521</v>
      </c>
      <c r="K129" s="9" t="s">
        <v>390</v>
      </c>
    </row>
    <row r="130" spans="1:11" ht="16" customHeight="1" x14ac:dyDescent="0.15">
      <c r="A130" s="7">
        <v>26726495</v>
      </c>
      <c r="B130" s="8" t="str">
        <f>HYPERLINK("https://github.com/go-swagger/go-swagger","https://github.com/go-swagger/go-swagger")</f>
        <v>https://github.com/go-swagger/go-swagger</v>
      </c>
      <c r="C130" s="19"/>
      <c r="D130" s="7">
        <v>3531</v>
      </c>
      <c r="E130" s="9" t="s">
        <v>391</v>
      </c>
      <c r="F130" s="9" t="s">
        <v>4812</v>
      </c>
      <c r="G130" s="9" t="s">
        <v>392</v>
      </c>
      <c r="H130" s="7">
        <v>587</v>
      </c>
      <c r="I130" s="10">
        <v>41959.842534722222</v>
      </c>
      <c r="J130" s="10">
        <v>43580.551076388889</v>
      </c>
      <c r="K130" s="9" t="s">
        <v>393</v>
      </c>
    </row>
    <row r="131" spans="1:11" ht="16" customHeight="1" x14ac:dyDescent="0.15">
      <c r="A131" s="7">
        <v>33208063</v>
      </c>
      <c r="B131" s="8" t="str">
        <f>HYPERLINK("https://github.com/centrifugal/centrifugo","https://github.com/centrifugal/centrifugo")</f>
        <v>https://github.com/centrifugal/centrifugo</v>
      </c>
      <c r="C131" s="19"/>
      <c r="D131" s="7">
        <v>3472</v>
      </c>
      <c r="E131" s="9" t="s">
        <v>394</v>
      </c>
      <c r="F131" s="9" t="s">
        <v>4813</v>
      </c>
      <c r="G131" s="9" t="s">
        <v>395</v>
      </c>
      <c r="H131" s="7">
        <v>305</v>
      </c>
      <c r="I131" s="10">
        <v>42094.851956018523</v>
      </c>
      <c r="J131" s="10">
        <v>43580.436030092591</v>
      </c>
      <c r="K131" s="9" t="s">
        <v>396</v>
      </c>
    </row>
    <row r="132" spans="1:11" ht="16" customHeight="1" x14ac:dyDescent="0.15">
      <c r="A132" s="7">
        <v>123572362</v>
      </c>
      <c r="B132" s="8" t="str">
        <f>HYPERLINK("https://github.com/quii/learn-go-with-tests","https://github.com/quii/learn-go-with-tests")</f>
        <v>https://github.com/quii/learn-go-with-tests</v>
      </c>
      <c r="C132" s="19"/>
      <c r="D132" s="7">
        <v>3466</v>
      </c>
      <c r="E132" s="9" t="s">
        <v>397</v>
      </c>
      <c r="F132" s="9" t="s">
        <v>4814</v>
      </c>
      <c r="G132" s="9" t="s">
        <v>398</v>
      </c>
      <c r="H132" s="7">
        <v>371</v>
      </c>
      <c r="I132" s="10">
        <v>43161.486967592587</v>
      </c>
      <c r="J132" s="10">
        <v>43580.551087962973</v>
      </c>
      <c r="K132" s="9" t="s">
        <v>399</v>
      </c>
    </row>
    <row r="133" spans="1:11" ht="16" customHeight="1" x14ac:dyDescent="0.15">
      <c r="A133" s="7">
        <v>54453471</v>
      </c>
      <c r="B133" s="8" t="str">
        <f t="shared" ref="B133:B134" si="0">HYPERLINK("https://github.com/appleboy/gorush","https://github.com/appleboy/gorush")</f>
        <v>https://github.com/appleboy/gorush</v>
      </c>
      <c r="C133" s="19"/>
      <c r="D133" s="7">
        <v>3456</v>
      </c>
      <c r="E133" s="9" t="s">
        <v>400</v>
      </c>
      <c r="F133" s="9" t="s">
        <v>4815</v>
      </c>
      <c r="G133" s="9" t="s">
        <v>401</v>
      </c>
      <c r="H133" s="7">
        <v>343</v>
      </c>
      <c r="I133" s="10">
        <v>42451.302314814813</v>
      </c>
      <c r="J133" s="10">
        <v>43580.55773148148</v>
      </c>
      <c r="K133" s="9" t="s">
        <v>402</v>
      </c>
    </row>
    <row r="134" spans="1:11" ht="16" customHeight="1" x14ac:dyDescent="0.15">
      <c r="A134" s="7">
        <v>54453471</v>
      </c>
      <c r="B134" s="8" t="str">
        <f t="shared" si="0"/>
        <v>https://github.com/appleboy/gorush</v>
      </c>
      <c r="C134" s="19"/>
      <c r="D134" s="7">
        <v>3455</v>
      </c>
      <c r="E134" s="9" t="s">
        <v>400</v>
      </c>
      <c r="F134" s="9" t="s">
        <v>4815</v>
      </c>
      <c r="G134" s="9" t="s">
        <v>401</v>
      </c>
      <c r="H134" s="7">
        <v>342</v>
      </c>
      <c r="I134" s="10">
        <v>42451.302314814813</v>
      </c>
      <c r="J134" s="10">
        <v>43580.353483796287</v>
      </c>
      <c r="K134" s="9" t="s">
        <v>402</v>
      </c>
    </row>
    <row r="135" spans="1:11" ht="16" customHeight="1" x14ac:dyDescent="0.15">
      <c r="A135" s="7">
        <v>15479087</v>
      </c>
      <c r="B135" s="8" t="str">
        <f>HYPERLINK("https://github.com/OctoLinker/OctoLinker","https://github.com/OctoLinker/OctoLinker")</f>
        <v>https://github.com/OctoLinker/OctoLinker</v>
      </c>
      <c r="C135" s="19"/>
      <c r="D135" s="7">
        <v>3445</v>
      </c>
      <c r="E135" s="9" t="s">
        <v>403</v>
      </c>
      <c r="F135" s="9" t="s">
        <v>4816</v>
      </c>
      <c r="G135" s="9" t="s">
        <v>404</v>
      </c>
      <c r="H135" s="7">
        <v>231</v>
      </c>
      <c r="I135" s="10">
        <v>41635.751296296286</v>
      </c>
      <c r="J135" s="10">
        <v>43579.680763888893</v>
      </c>
      <c r="K135" s="9" t="s">
        <v>405</v>
      </c>
    </row>
    <row r="136" spans="1:11" ht="16" customHeight="1" x14ac:dyDescent="0.15">
      <c r="A136" s="7">
        <v>59101986</v>
      </c>
      <c r="B136" s="8" t="str">
        <f>HYPERLINK("https://github.com/smallnest/rpcx","https://github.com/smallnest/rpcx")</f>
        <v>https://github.com/smallnest/rpcx</v>
      </c>
      <c r="C136" s="19"/>
      <c r="D136" s="7">
        <v>3407</v>
      </c>
      <c r="E136" s="9" t="s">
        <v>406</v>
      </c>
      <c r="F136" s="9" t="s">
        <v>4817</v>
      </c>
      <c r="G136" s="9" t="s">
        <v>407</v>
      </c>
      <c r="H136" s="7">
        <v>579</v>
      </c>
      <c r="I136" s="10">
        <v>42508.398668981477</v>
      </c>
      <c r="J136" s="10">
        <v>43580.536782407413</v>
      </c>
      <c r="K136" s="9" t="s">
        <v>408</v>
      </c>
    </row>
    <row r="137" spans="1:11" ht="16" customHeight="1" x14ac:dyDescent="0.15">
      <c r="A137" s="7">
        <v>914796</v>
      </c>
      <c r="B137" s="8" t="str">
        <f>HYPERLINK("https://github.com/lxn/walk","https://github.com/lxn/walk")</f>
        <v>https://github.com/lxn/walk</v>
      </c>
      <c r="C137" s="19"/>
      <c r="D137" s="7">
        <v>3402</v>
      </c>
      <c r="E137" s="9" t="s">
        <v>409</v>
      </c>
      <c r="F137" s="9" t="s">
        <v>4818</v>
      </c>
      <c r="G137" s="9" t="s">
        <v>410</v>
      </c>
      <c r="H137" s="7">
        <v>516</v>
      </c>
      <c r="I137" s="10">
        <v>40437.341539351852</v>
      </c>
      <c r="J137" s="10">
        <v>43580.407233796293</v>
      </c>
      <c r="K137" s="9" t="s">
        <v>411</v>
      </c>
    </row>
    <row r="138" spans="1:11" ht="16" customHeight="1" x14ac:dyDescent="0.15">
      <c r="A138" s="7">
        <v>3165783</v>
      </c>
      <c r="B138" s="8" t="str">
        <f>HYPERLINK("https://github.com/nsf/termbox-go","https://github.com/nsf/termbox-go")</f>
        <v>https://github.com/nsf/termbox-go</v>
      </c>
      <c r="C138" s="19"/>
      <c r="D138" s="7">
        <v>3364</v>
      </c>
      <c r="E138" s="9" t="s">
        <v>412</v>
      </c>
      <c r="F138" s="9" t="s">
        <v>4819</v>
      </c>
      <c r="G138" s="9" t="s">
        <v>413</v>
      </c>
      <c r="H138" s="7">
        <v>274</v>
      </c>
      <c r="I138" s="10">
        <v>40920.877118055563</v>
      </c>
      <c r="J138" s="10">
        <v>43579.606874999998</v>
      </c>
      <c r="K138" s="9" t="s">
        <v>414</v>
      </c>
    </row>
    <row r="139" spans="1:11" ht="16" customHeight="1" x14ac:dyDescent="0.15">
      <c r="A139" s="7">
        <v>27579614</v>
      </c>
      <c r="B139" s="8" t="str">
        <f>HYPERLINK("https://github.com/goadesign/goa","https://github.com/goadesign/goa")</f>
        <v>https://github.com/goadesign/goa</v>
      </c>
      <c r="C139" s="19"/>
      <c r="D139" s="7">
        <v>3356</v>
      </c>
      <c r="E139" s="9" t="s">
        <v>415</v>
      </c>
      <c r="F139" s="9" t="s">
        <v>4820</v>
      </c>
      <c r="G139" s="9" t="s">
        <v>416</v>
      </c>
      <c r="H139" s="7">
        <v>370</v>
      </c>
      <c r="I139" s="10">
        <v>41978.304085648153</v>
      </c>
      <c r="J139" s="10">
        <v>43580.389872685177</v>
      </c>
      <c r="K139" s="9" t="s">
        <v>417</v>
      </c>
    </row>
    <row r="140" spans="1:11" ht="16" customHeight="1" x14ac:dyDescent="0.15">
      <c r="A140" s="7">
        <v>81354891</v>
      </c>
      <c r="B140" s="8" t="str">
        <f>HYPERLINK("https://github.com/gchaincl/httplab","https://github.com/gchaincl/httplab")</f>
        <v>https://github.com/gchaincl/httplab</v>
      </c>
      <c r="C140" s="19"/>
      <c r="D140" s="7">
        <v>3328</v>
      </c>
      <c r="E140" s="9" t="s">
        <v>418</v>
      </c>
      <c r="F140" s="9" t="s">
        <v>4821</v>
      </c>
      <c r="G140" s="9" t="s">
        <v>419</v>
      </c>
      <c r="H140" s="7">
        <v>111</v>
      </c>
      <c r="I140" s="10">
        <v>42774.717581018522</v>
      </c>
      <c r="J140" s="10">
        <v>43579.966736111113</v>
      </c>
      <c r="K140" s="9" t="s">
        <v>420</v>
      </c>
    </row>
    <row r="141" spans="1:11" ht="16" customHeight="1" x14ac:dyDescent="0.15">
      <c r="A141" s="7">
        <v>21034555</v>
      </c>
      <c r="B141" s="8" t="str">
        <f t="shared" ref="B141:B142" si="1">HYPERLINK("https://github.com/asaskevich/govalidator","https://github.com/asaskevich/govalidator")</f>
        <v>https://github.com/asaskevich/govalidator</v>
      </c>
      <c r="C141" s="19"/>
      <c r="D141" s="7">
        <v>3313</v>
      </c>
      <c r="E141" s="9" t="s">
        <v>421</v>
      </c>
      <c r="F141" s="9" t="s">
        <v>4822</v>
      </c>
      <c r="G141" s="9" t="s">
        <v>422</v>
      </c>
      <c r="H141" s="7">
        <v>343</v>
      </c>
      <c r="I141" s="10">
        <v>41810.448182870372</v>
      </c>
      <c r="J141" s="10">
        <v>43580.558738425927</v>
      </c>
      <c r="K141" s="9" t="s">
        <v>423</v>
      </c>
    </row>
    <row r="142" spans="1:11" ht="16" customHeight="1" x14ac:dyDescent="0.15">
      <c r="A142" s="7">
        <v>21034555</v>
      </c>
      <c r="B142" s="8" t="str">
        <f t="shared" si="1"/>
        <v>https://github.com/asaskevich/govalidator</v>
      </c>
      <c r="C142" s="19"/>
      <c r="D142" s="7">
        <v>3312</v>
      </c>
      <c r="E142" s="9" t="s">
        <v>421</v>
      </c>
      <c r="F142" s="9" t="s">
        <v>4822</v>
      </c>
      <c r="G142" s="9" t="s">
        <v>422</v>
      </c>
      <c r="H142" s="7">
        <v>343</v>
      </c>
      <c r="I142" s="10">
        <v>41810.448182870372</v>
      </c>
      <c r="J142" s="10">
        <v>43580.112615740742</v>
      </c>
      <c r="K142" s="9" t="s">
        <v>423</v>
      </c>
    </row>
    <row r="143" spans="1:11" ht="16" customHeight="1" x14ac:dyDescent="0.15">
      <c r="A143" s="7">
        <v>8282363</v>
      </c>
      <c r="B143" s="8" t="str">
        <f>HYPERLINK("https://github.com/ant0ine/go-json-rest","https://github.com/ant0ine/go-json-rest")</f>
        <v>https://github.com/ant0ine/go-json-rest</v>
      </c>
      <c r="C143" s="19"/>
      <c r="D143" s="7">
        <v>3291</v>
      </c>
      <c r="E143" s="9" t="s">
        <v>424</v>
      </c>
      <c r="F143" s="9" t="s">
        <v>4823</v>
      </c>
      <c r="G143" s="9" t="s">
        <v>425</v>
      </c>
      <c r="H143" s="7">
        <v>362</v>
      </c>
      <c r="I143" s="10">
        <v>41324.135937500003</v>
      </c>
      <c r="J143" s="10">
        <v>43578.305393518523</v>
      </c>
      <c r="K143" s="9" t="s">
        <v>426</v>
      </c>
    </row>
    <row r="144" spans="1:11" ht="16" customHeight="1" x14ac:dyDescent="0.15">
      <c r="A144" s="7">
        <v>37038121</v>
      </c>
      <c r="B144" s="8" t="str">
        <f>HYPERLINK("https://github.com/go-acme/lego","https://github.com/go-acme/lego")</f>
        <v>https://github.com/go-acme/lego</v>
      </c>
      <c r="C144" s="19"/>
      <c r="D144" s="7">
        <v>3287</v>
      </c>
      <c r="E144" s="9" t="s">
        <v>427</v>
      </c>
      <c r="F144" s="9" t="s">
        <v>4824</v>
      </c>
      <c r="G144" s="9" t="s">
        <v>428</v>
      </c>
      <c r="H144" s="7">
        <v>429</v>
      </c>
      <c r="I144" s="10">
        <v>42163.02547453704</v>
      </c>
      <c r="J144" s="10">
        <v>43579.663854166669</v>
      </c>
      <c r="K144" s="9" t="s">
        <v>429</v>
      </c>
    </row>
    <row r="145" spans="1:11" ht="16" customHeight="1" x14ac:dyDescent="0.15">
      <c r="A145" s="7">
        <v>14460330</v>
      </c>
      <c r="B145" s="8" t="str">
        <f>HYPERLINK("https://github.com/mitchellh/gox","https://github.com/mitchellh/gox")</f>
        <v>https://github.com/mitchellh/gox</v>
      </c>
      <c r="C145" s="19"/>
      <c r="D145" s="7">
        <v>3208</v>
      </c>
      <c r="E145" s="9" t="s">
        <v>430</v>
      </c>
      <c r="F145" s="9" t="s">
        <v>4825</v>
      </c>
      <c r="G145" s="9" t="s">
        <v>431</v>
      </c>
      <c r="H145" s="7">
        <v>244</v>
      </c>
      <c r="I145" s="10">
        <v>41595.133043981477</v>
      </c>
      <c r="J145" s="10">
        <v>43579.564317129632</v>
      </c>
      <c r="K145" s="9" t="s">
        <v>432</v>
      </c>
    </row>
    <row r="146" spans="1:11" ht="16" customHeight="1" x14ac:dyDescent="0.15">
      <c r="A146" s="7">
        <v>2755696</v>
      </c>
      <c r="B146" s="8" t="str">
        <f>HYPERLINK("https://github.com/mattn/go-sqlite3","https://github.com/mattn/go-sqlite3")</f>
        <v>https://github.com/mattn/go-sqlite3</v>
      </c>
      <c r="C146" s="19"/>
      <c r="D146" s="7">
        <v>3192</v>
      </c>
      <c r="E146" s="9" t="s">
        <v>433</v>
      </c>
      <c r="F146" s="9" t="s">
        <v>4826</v>
      </c>
      <c r="G146" s="9" t="s">
        <v>434</v>
      </c>
      <c r="H146" s="7">
        <v>623</v>
      </c>
      <c r="I146" s="10">
        <v>40858.525578703702</v>
      </c>
      <c r="J146" s="10">
        <v>43580.383252314823</v>
      </c>
      <c r="K146" s="9" t="s">
        <v>435</v>
      </c>
    </row>
    <row r="147" spans="1:11" ht="16" customHeight="1" x14ac:dyDescent="0.15">
      <c r="A147" s="7">
        <v>2281177</v>
      </c>
      <c r="B147" s="8" t="str">
        <f>HYPERLINK("https://github.com/DisposaBoy/GoSublime","https://github.com/DisposaBoy/GoSublime")</f>
        <v>https://github.com/DisposaBoy/GoSublime</v>
      </c>
      <c r="C147" s="19"/>
      <c r="D147" s="7">
        <v>3185</v>
      </c>
      <c r="E147" s="9" t="s">
        <v>436</v>
      </c>
      <c r="F147" s="9" t="s">
        <v>4827</v>
      </c>
      <c r="G147" s="9" t="s">
        <v>437</v>
      </c>
      <c r="H147" s="7">
        <v>280</v>
      </c>
      <c r="I147" s="10">
        <v>40782.93378472222</v>
      </c>
      <c r="J147" s="10">
        <v>43579.331180555557</v>
      </c>
      <c r="K147" s="9" t="s">
        <v>438</v>
      </c>
    </row>
    <row r="148" spans="1:11" ht="16" customHeight="1" x14ac:dyDescent="0.15">
      <c r="A148" s="7">
        <v>1966991</v>
      </c>
      <c r="B148" s="8" t="str">
        <f>HYPERLINK("https://github.com/tealeg/xlsx","https://github.com/tealeg/xlsx")</f>
        <v>https://github.com/tealeg/xlsx</v>
      </c>
      <c r="C148" s="19"/>
      <c r="D148" s="7">
        <v>3138</v>
      </c>
      <c r="E148" s="9" t="s">
        <v>439</v>
      </c>
      <c r="F148" s="9" t="s">
        <v>4828</v>
      </c>
      <c r="G148" s="9" t="s">
        <v>440</v>
      </c>
      <c r="H148" s="7">
        <v>539</v>
      </c>
      <c r="I148" s="10">
        <v>40722.63921296296</v>
      </c>
      <c r="J148" s="10">
        <v>43580.345578703702</v>
      </c>
      <c r="K148" s="9" t="s">
        <v>441</v>
      </c>
    </row>
    <row r="149" spans="1:11" ht="16" customHeight="1" x14ac:dyDescent="0.15">
      <c r="A149" s="7">
        <v>33452903</v>
      </c>
      <c r="B149" s="8" t="str">
        <f>HYPERLINK("https://github.com/RichardKnop/machinery","https://github.com/RichardKnop/machinery")</f>
        <v>https://github.com/RichardKnop/machinery</v>
      </c>
      <c r="C149" s="19"/>
      <c r="D149" s="7">
        <v>3101</v>
      </c>
      <c r="E149" s="9" t="s">
        <v>442</v>
      </c>
      <c r="F149" s="9" t="s">
        <v>4829</v>
      </c>
      <c r="G149" s="9" t="s">
        <v>443</v>
      </c>
      <c r="H149" s="7">
        <v>390</v>
      </c>
      <c r="I149" s="10">
        <v>42099.824004629627</v>
      </c>
      <c r="J149" s="10">
        <v>43580.519479166673</v>
      </c>
      <c r="K149" s="9" t="s">
        <v>444</v>
      </c>
    </row>
    <row r="150" spans="1:11" ht="16" customHeight="1" x14ac:dyDescent="0.15">
      <c r="A150" s="7">
        <v>7515336</v>
      </c>
      <c r="B150" s="8" t="str">
        <f>HYPERLINK("https://github.com/davecgh/go-spew","https://github.com/davecgh/go-spew")</f>
        <v>https://github.com/davecgh/go-spew</v>
      </c>
      <c r="C150" s="19"/>
      <c r="D150" s="7">
        <v>3100</v>
      </c>
      <c r="E150" s="9" t="s">
        <v>445</v>
      </c>
      <c r="F150" s="9" t="s">
        <v>4830</v>
      </c>
      <c r="G150" s="9" t="s">
        <v>446</v>
      </c>
      <c r="H150" s="7">
        <v>188</v>
      </c>
      <c r="I150" s="10">
        <v>41283.221087962957</v>
      </c>
      <c r="J150" s="10">
        <v>43580.176041666673</v>
      </c>
      <c r="K150" s="9" t="s">
        <v>447</v>
      </c>
    </row>
    <row r="151" spans="1:11" ht="16" customHeight="1" x14ac:dyDescent="0.15">
      <c r="A151" s="7">
        <v>79921099</v>
      </c>
      <c r="B151" s="8" t="str">
        <f>HYPERLINK("https://github.com/chromedp/chromedp","https://github.com/chromedp/chromedp")</f>
        <v>https://github.com/chromedp/chromedp</v>
      </c>
      <c r="C151" s="19"/>
      <c r="D151" s="7">
        <v>3061</v>
      </c>
      <c r="E151" s="9" t="s">
        <v>448</v>
      </c>
      <c r="F151" s="9" t="s">
        <v>4831</v>
      </c>
      <c r="G151" s="9" t="s">
        <v>449</v>
      </c>
      <c r="H151" s="7">
        <v>256</v>
      </c>
      <c r="I151" s="10">
        <v>42759.621180555558</v>
      </c>
      <c r="J151" s="10">
        <v>43580.416851851849</v>
      </c>
      <c r="K151" s="9" t="s">
        <v>450</v>
      </c>
    </row>
    <row r="152" spans="1:11" ht="16" customHeight="1" x14ac:dyDescent="0.15">
      <c r="A152" s="7">
        <v>3104806</v>
      </c>
      <c r="B152" s="8" t="str">
        <f>HYPERLINK("https://github.com/go-gorp/gorp","https://github.com/go-gorp/gorp")</f>
        <v>https://github.com/go-gorp/gorp</v>
      </c>
      <c r="C152" s="19"/>
      <c r="D152" s="7">
        <v>3025</v>
      </c>
      <c r="E152" s="9" t="s">
        <v>451</v>
      </c>
      <c r="F152" s="9" t="s">
        <v>4832</v>
      </c>
      <c r="G152" s="9" t="s">
        <v>452</v>
      </c>
      <c r="H152" s="7">
        <v>346</v>
      </c>
      <c r="I152" s="10">
        <v>40912.826493055552</v>
      </c>
      <c r="J152" s="10">
        <v>43579.080833333333</v>
      </c>
      <c r="K152" s="9" t="s">
        <v>453</v>
      </c>
    </row>
    <row r="153" spans="1:11" ht="16" customHeight="1" x14ac:dyDescent="0.15">
      <c r="A153" s="7">
        <v>30711774</v>
      </c>
      <c r="B153" s="8" t="str">
        <f>HYPERLINK("https://github.com/go-playground/validator","https://github.com/go-playground/validator")</f>
        <v>https://github.com/go-playground/validator</v>
      </c>
      <c r="C153" s="19"/>
      <c r="D153" s="7">
        <v>2987</v>
      </c>
      <c r="E153" s="9" t="s">
        <v>454</v>
      </c>
      <c r="F153" s="9" t="s">
        <v>4833</v>
      </c>
      <c r="G153" s="9" t="s">
        <v>455</v>
      </c>
      <c r="H153" s="7">
        <v>261</v>
      </c>
      <c r="I153" s="10">
        <v>42047.689143518517</v>
      </c>
      <c r="J153" s="10">
        <v>43580.53292824074</v>
      </c>
      <c r="K153" s="9" t="s">
        <v>456</v>
      </c>
    </row>
    <row r="154" spans="1:11" ht="16" customHeight="1" x14ac:dyDescent="0.15">
      <c r="A154" s="7">
        <v>10443324</v>
      </c>
      <c r="B154" s="8" t="str">
        <f>HYPERLINK("https://github.com/golang/lint","https://github.com/golang/lint")</f>
        <v>https://github.com/golang/lint</v>
      </c>
      <c r="C154" s="19"/>
      <c r="D154" s="7">
        <v>2985</v>
      </c>
      <c r="E154" s="9" t="s">
        <v>457</v>
      </c>
      <c r="F154" s="9" t="s">
        <v>4834</v>
      </c>
      <c r="G154" s="9" t="s">
        <v>458</v>
      </c>
      <c r="H154" s="7">
        <v>387</v>
      </c>
      <c r="I154" s="10">
        <v>41427.948344907411</v>
      </c>
      <c r="J154" s="10">
        <v>43580.299490740741</v>
      </c>
      <c r="K154" s="9" t="s">
        <v>459</v>
      </c>
    </row>
    <row r="155" spans="1:11" ht="16" customHeight="1" x14ac:dyDescent="0.15">
      <c r="A155" s="7">
        <v>7767488</v>
      </c>
      <c r="B155" s="8" t="str">
        <f>HYPERLINK("https://github.com/syndtr/goleveldb","https://github.com/syndtr/goleveldb")</f>
        <v>https://github.com/syndtr/goleveldb</v>
      </c>
      <c r="C155" s="19"/>
      <c r="D155" s="7">
        <v>2955</v>
      </c>
      <c r="E155" s="9" t="s">
        <v>460</v>
      </c>
      <c r="F155" s="9" t="s">
        <v>4835</v>
      </c>
      <c r="G155" s="9" t="s">
        <v>461</v>
      </c>
      <c r="H155" s="7">
        <v>430</v>
      </c>
      <c r="I155" s="10">
        <v>41297.172893518517</v>
      </c>
      <c r="J155" s="10">
        <v>43580.209432870368</v>
      </c>
      <c r="K155" s="9" t="s">
        <v>462</v>
      </c>
    </row>
    <row r="156" spans="1:11" ht="16" customHeight="1" x14ac:dyDescent="0.15">
      <c r="A156" s="7">
        <v>63139140</v>
      </c>
      <c r="B156" s="8" t="str">
        <f>HYPERLINK("https://github.com/oxequa/realize","https://github.com/oxequa/realize")</f>
        <v>https://github.com/oxequa/realize</v>
      </c>
      <c r="C156" s="19"/>
      <c r="D156" s="7">
        <v>2952</v>
      </c>
      <c r="E156" s="9" t="s">
        <v>463</v>
      </c>
      <c r="F156" s="9" t="s">
        <v>4836</v>
      </c>
      <c r="G156" s="9" t="s">
        <v>464</v>
      </c>
      <c r="H156" s="7">
        <v>137</v>
      </c>
      <c r="I156" s="10">
        <v>42563.338483796288</v>
      </c>
      <c r="J156" s="10">
        <v>43580.236932870372</v>
      </c>
      <c r="K156" s="9" t="s">
        <v>465</v>
      </c>
    </row>
    <row r="157" spans="1:11" ht="16" customHeight="1" x14ac:dyDescent="0.15">
      <c r="A157" s="7">
        <v>19296225</v>
      </c>
      <c r="B157" s="8" t="str">
        <f>HYPERLINK("https://github.com/siddontang/ledisdb","https://github.com/siddontang/ledisdb")</f>
        <v>https://github.com/siddontang/ledisdb</v>
      </c>
      <c r="C157" s="19"/>
      <c r="D157" s="7">
        <v>2951</v>
      </c>
      <c r="E157" s="9" t="s">
        <v>466</v>
      </c>
      <c r="F157" s="9" t="s">
        <v>4837</v>
      </c>
      <c r="G157" s="9" t="s">
        <v>467</v>
      </c>
      <c r="H157" s="7">
        <v>346</v>
      </c>
      <c r="I157" s="10">
        <v>41759.029965277783</v>
      </c>
      <c r="J157" s="10">
        <v>43580.381354166668</v>
      </c>
      <c r="K157" s="9" t="s">
        <v>468</v>
      </c>
    </row>
    <row r="158" spans="1:11" ht="16" customHeight="1" x14ac:dyDescent="0.15">
      <c r="A158" s="7">
        <v>10757154</v>
      </c>
      <c r="B158" s="8" t="str">
        <f>HYPERLINK("https://github.com/satori/go.uuid","https://github.com/satori/go.uuid")</f>
        <v>https://github.com/satori/go.uuid</v>
      </c>
      <c r="C158" s="19"/>
      <c r="D158" s="7">
        <v>2928</v>
      </c>
      <c r="E158" s="9" t="s">
        <v>469</v>
      </c>
      <c r="F158" s="9" t="s">
        <v>4838</v>
      </c>
      <c r="G158" s="9" t="s">
        <v>470</v>
      </c>
      <c r="H158" s="7">
        <v>399</v>
      </c>
      <c r="I158" s="10">
        <v>41443.332002314812</v>
      </c>
      <c r="J158" s="10">
        <v>43580.328796296293</v>
      </c>
      <c r="K158" s="9" t="s">
        <v>471</v>
      </c>
    </row>
    <row r="159" spans="1:11" ht="16" customHeight="1" x14ac:dyDescent="0.15">
      <c r="A159" s="7">
        <v>16907502</v>
      </c>
      <c r="B159" s="8" t="str">
        <f>HYPERLINK("https://github.com/fatih/color","https://github.com/fatih/color")</f>
        <v>https://github.com/fatih/color</v>
      </c>
      <c r="C159" s="19"/>
      <c r="D159" s="7">
        <v>2920</v>
      </c>
      <c r="E159" s="9" t="s">
        <v>472</v>
      </c>
      <c r="F159" s="9" t="s">
        <v>4839</v>
      </c>
      <c r="G159" s="9" t="s">
        <v>473</v>
      </c>
      <c r="H159" s="7">
        <v>315</v>
      </c>
      <c r="I159" s="10">
        <v>41687.384432870371</v>
      </c>
      <c r="J159" s="10">
        <v>43579.218194444453</v>
      </c>
      <c r="K159" s="9" t="s">
        <v>474</v>
      </c>
    </row>
    <row r="160" spans="1:11" ht="16" customHeight="1" x14ac:dyDescent="0.15">
      <c r="A160" s="7">
        <v>19799491</v>
      </c>
      <c r="B160" s="8" t="str">
        <f>HYPERLINK("https://github.com/tendermint/tendermint","https://github.com/tendermint/tendermint")</f>
        <v>https://github.com/tendermint/tendermint</v>
      </c>
      <c r="C160" s="19"/>
      <c r="D160" s="7">
        <v>2895</v>
      </c>
      <c r="E160" s="9" t="s">
        <v>475</v>
      </c>
      <c r="F160" s="9" t="s">
        <v>4840</v>
      </c>
      <c r="G160" s="9" t="s">
        <v>476</v>
      </c>
      <c r="H160" s="7">
        <v>809</v>
      </c>
      <c r="I160" s="10">
        <v>41773.973321759258</v>
      </c>
      <c r="J160" s="10">
        <v>43580.446226851847</v>
      </c>
      <c r="K160" s="9" t="s">
        <v>477</v>
      </c>
    </row>
    <row r="161" spans="1:11" ht="16" customHeight="1" x14ac:dyDescent="0.15">
      <c r="A161" s="7">
        <v>115436884</v>
      </c>
      <c r="B161" s="8" t="str">
        <f>HYPERLINK("https://github.com/spiral/roadrunner","https://github.com/spiral/roadrunner")</f>
        <v>https://github.com/spiral/roadrunner</v>
      </c>
      <c r="C161" s="19"/>
      <c r="D161" s="7">
        <v>2853</v>
      </c>
      <c r="E161" s="9" t="s">
        <v>478</v>
      </c>
      <c r="F161" s="9" t="s">
        <v>4841</v>
      </c>
      <c r="G161" s="9" t="s">
        <v>479</v>
      </c>
      <c r="H161" s="7">
        <v>100</v>
      </c>
      <c r="I161" s="10">
        <v>43095.675810185188</v>
      </c>
      <c r="J161" s="10">
        <v>43580.246018518519</v>
      </c>
      <c r="K161" s="9" t="s">
        <v>480</v>
      </c>
    </row>
    <row r="162" spans="1:11" ht="16" customHeight="1" x14ac:dyDescent="0.15">
      <c r="A162" s="7">
        <v>70646781</v>
      </c>
      <c r="B162" s="8" t="str">
        <f>HYPERLINK("https://github.com/maxence-charriere/app","https://github.com/maxence-charriere/app")</f>
        <v>https://github.com/maxence-charriere/app</v>
      </c>
      <c r="C162" s="19"/>
      <c r="D162" s="7">
        <v>2842</v>
      </c>
      <c r="E162" s="9" t="s">
        <v>481</v>
      </c>
      <c r="F162" s="9" t="s">
        <v>4842</v>
      </c>
      <c r="G162" s="9" t="s">
        <v>482</v>
      </c>
      <c r="H162" s="7">
        <v>115</v>
      </c>
      <c r="I162" s="10">
        <v>42655.021909722222</v>
      </c>
      <c r="J162" s="10">
        <v>43579.338402777779</v>
      </c>
      <c r="K162" s="9" t="s">
        <v>483</v>
      </c>
    </row>
    <row r="163" spans="1:11" ht="16" customHeight="1" x14ac:dyDescent="0.15">
      <c r="A163" s="7">
        <v>32153390</v>
      </c>
      <c r="B163" s="8" t="str">
        <f>HYPERLINK("https://github.com/jung-kurt/gofpdf","https://github.com/jung-kurt/gofpdf")</f>
        <v>https://github.com/jung-kurt/gofpdf</v>
      </c>
      <c r="C163" s="19"/>
      <c r="D163" s="7">
        <v>2842</v>
      </c>
      <c r="E163" s="9" t="s">
        <v>484</v>
      </c>
      <c r="F163" s="9" t="s">
        <v>4843</v>
      </c>
      <c r="G163" s="9" t="s">
        <v>485</v>
      </c>
      <c r="H163" s="7">
        <v>251</v>
      </c>
      <c r="I163" s="10">
        <v>42076.498263888891</v>
      </c>
      <c r="J163" s="10">
        <v>43580.402488425927</v>
      </c>
      <c r="K163" s="9" t="s">
        <v>486</v>
      </c>
    </row>
    <row r="164" spans="1:11" ht="16" customHeight="1" x14ac:dyDescent="0.15">
      <c r="A164" s="7">
        <v>22603527</v>
      </c>
      <c r="B164" s="8" t="str">
        <f>HYPERLINK("https://github.com/name5566/leaf","https://github.com/name5566/leaf")</f>
        <v>https://github.com/name5566/leaf</v>
      </c>
      <c r="C164" s="19"/>
      <c r="D164" s="7">
        <v>2836</v>
      </c>
      <c r="E164" s="9" t="s">
        <v>487</v>
      </c>
      <c r="F164" s="9" t="s">
        <v>4844</v>
      </c>
      <c r="G164" s="9" t="s">
        <v>488</v>
      </c>
      <c r="H164" s="7">
        <v>789</v>
      </c>
      <c r="I164" s="10">
        <v>41855.527870370373</v>
      </c>
      <c r="J164" s="10">
        <v>43580.369016203702</v>
      </c>
      <c r="K164" s="9" t="s">
        <v>489</v>
      </c>
    </row>
    <row r="165" spans="1:11" ht="16" customHeight="1" x14ac:dyDescent="0.15">
      <c r="A165" s="7">
        <v>14410778</v>
      </c>
      <c r="B165" s="8" t="str">
        <f>HYPERLINK("https://github.com/bosun-monitor/bosun","https://github.com/bosun-monitor/bosun")</f>
        <v>https://github.com/bosun-monitor/bosun</v>
      </c>
      <c r="C165" s="19"/>
      <c r="D165" s="7">
        <v>2815</v>
      </c>
      <c r="E165" s="9" t="s">
        <v>490</v>
      </c>
      <c r="F165" s="9" t="s">
        <v>4845</v>
      </c>
      <c r="G165" s="9" t="s">
        <v>491</v>
      </c>
      <c r="H165" s="7">
        <v>473</v>
      </c>
      <c r="I165" s="10">
        <v>41593.008645833332</v>
      </c>
      <c r="J165" s="10">
        <v>43580.314212962963</v>
      </c>
      <c r="K165" s="9" t="s">
        <v>492</v>
      </c>
    </row>
    <row r="166" spans="1:11" ht="16" customHeight="1" x14ac:dyDescent="0.15">
      <c r="A166" s="7">
        <v>30828052</v>
      </c>
      <c r="B166" s="8" t="str">
        <f t="shared" ref="B166:B167" si="2">HYPERLINK("https://github.com/yuin/gopher-lua","https://github.com/yuin/gopher-lua")</f>
        <v>https://github.com/yuin/gopher-lua</v>
      </c>
      <c r="C166" s="19"/>
      <c r="D166" s="7">
        <v>2766</v>
      </c>
      <c r="E166" s="9" t="s">
        <v>493</v>
      </c>
      <c r="F166" s="9" t="s">
        <v>4846</v>
      </c>
      <c r="G166" s="9" t="s">
        <v>494</v>
      </c>
      <c r="H166" s="7">
        <v>289</v>
      </c>
      <c r="I166" s="10">
        <v>42050.558067129627</v>
      </c>
      <c r="J166" s="10">
        <v>43580.546701388892</v>
      </c>
      <c r="K166" s="9" t="s">
        <v>495</v>
      </c>
    </row>
    <row r="167" spans="1:11" ht="16" customHeight="1" x14ac:dyDescent="0.15">
      <c r="A167" s="7">
        <v>30828052</v>
      </c>
      <c r="B167" s="8" t="str">
        <f t="shared" si="2"/>
        <v>https://github.com/yuin/gopher-lua</v>
      </c>
      <c r="C167" s="19"/>
      <c r="D167" s="7">
        <v>2765</v>
      </c>
      <c r="E167" s="9" t="s">
        <v>493</v>
      </c>
      <c r="F167" s="9" t="s">
        <v>4846</v>
      </c>
      <c r="G167" s="9" t="s">
        <v>494</v>
      </c>
      <c r="H167" s="7">
        <v>289</v>
      </c>
      <c r="I167" s="10">
        <v>42050.558067129627</v>
      </c>
      <c r="J167" s="10">
        <v>43579.622245370367</v>
      </c>
      <c r="K167" s="9" t="s">
        <v>495</v>
      </c>
    </row>
    <row r="168" spans="1:11" ht="16" customHeight="1" x14ac:dyDescent="0.15">
      <c r="A168" s="7">
        <v>43268361</v>
      </c>
      <c r="B168" s="8" t="str">
        <f>HYPERLINK("https://github.com/cortesi/devd","https://github.com/cortesi/devd")</f>
        <v>https://github.com/cortesi/devd</v>
      </c>
      <c r="C168" s="19"/>
      <c r="D168" s="7">
        <v>2760</v>
      </c>
      <c r="E168" s="9" t="s">
        <v>496</v>
      </c>
      <c r="F168" s="9" t="s">
        <v>4847</v>
      </c>
      <c r="G168" s="9" t="s">
        <v>497</v>
      </c>
      <c r="H168" s="7">
        <v>117</v>
      </c>
      <c r="I168" s="10">
        <v>42274.946527777778</v>
      </c>
      <c r="J168" s="10">
        <v>43580.419270833343</v>
      </c>
      <c r="K168" s="9" t="s">
        <v>498</v>
      </c>
    </row>
    <row r="169" spans="1:11" ht="16" customHeight="1" x14ac:dyDescent="0.15">
      <c r="A169" s="7">
        <v>75190736</v>
      </c>
      <c r="B169" s="8" t="str">
        <f>HYPERLINK("https://github.com/github/orchestrator","https://github.com/github/orchestrator")</f>
        <v>https://github.com/github/orchestrator</v>
      </c>
      <c r="C169" s="19"/>
      <c r="D169" s="7">
        <v>2733</v>
      </c>
      <c r="E169" s="9" t="s">
        <v>499</v>
      </c>
      <c r="F169" s="9" t="s">
        <v>4848</v>
      </c>
      <c r="G169" s="9" t="s">
        <v>500</v>
      </c>
      <c r="H169" s="7">
        <v>393</v>
      </c>
      <c r="I169" s="10">
        <v>42704.572500000002</v>
      </c>
      <c r="J169" s="10">
        <v>43579.291666666657</v>
      </c>
      <c r="K169" s="9" t="s">
        <v>501</v>
      </c>
    </row>
    <row r="170" spans="1:11" ht="16" customHeight="1" x14ac:dyDescent="0.15">
      <c r="A170" s="7">
        <v>48060472</v>
      </c>
      <c r="B170" s="8" t="str">
        <f>HYPERLINK("https://github.com/nytimes/gizmo","https://github.com/nytimes/gizmo")</f>
        <v>https://github.com/nytimes/gizmo</v>
      </c>
      <c r="C170" s="19"/>
      <c r="D170" s="7">
        <v>2731</v>
      </c>
      <c r="E170" s="9" t="s">
        <v>502</v>
      </c>
      <c r="F170" s="9" t="s">
        <v>4849</v>
      </c>
      <c r="G170" s="9" t="s">
        <v>503</v>
      </c>
      <c r="H170" s="7">
        <v>174</v>
      </c>
      <c r="I170" s="10">
        <v>42353.756666666668</v>
      </c>
      <c r="J170" s="10">
        <v>43580.389548611107</v>
      </c>
      <c r="K170" s="9" t="s">
        <v>504</v>
      </c>
    </row>
    <row r="171" spans="1:11" ht="16" customHeight="1" x14ac:dyDescent="0.15">
      <c r="A171" s="7">
        <v>21677533</v>
      </c>
      <c r="B171" s="8" t="str">
        <f>HYPERLINK("https://github.com/go-macaron/macaron","https://github.com/go-macaron/macaron")</f>
        <v>https://github.com/go-macaron/macaron</v>
      </c>
      <c r="C171" s="19"/>
      <c r="D171" s="7">
        <v>2730</v>
      </c>
      <c r="E171" s="9" t="s">
        <v>505</v>
      </c>
      <c r="F171" s="9" t="s">
        <v>4850</v>
      </c>
      <c r="G171" s="9" t="s">
        <v>506</v>
      </c>
      <c r="H171" s="7">
        <v>245</v>
      </c>
      <c r="I171" s="10">
        <v>41830.134375000001</v>
      </c>
      <c r="J171" s="10">
        <v>43579.615810185183</v>
      </c>
      <c r="K171" s="9" t="s">
        <v>507</v>
      </c>
    </row>
    <row r="172" spans="1:11" ht="16" customHeight="1" x14ac:dyDescent="0.15">
      <c r="A172" s="7">
        <v>11388110</v>
      </c>
      <c r="B172" s="8" t="str">
        <f>HYPERLINK("https://github.com/googollee/go-socket.io","https://github.com/googollee/go-socket.io")</f>
        <v>https://github.com/googollee/go-socket.io</v>
      </c>
      <c r="C172" s="19"/>
      <c r="D172" s="7">
        <v>2729</v>
      </c>
      <c r="E172" s="9" t="s">
        <v>508</v>
      </c>
      <c r="F172" s="9" t="s">
        <v>4851</v>
      </c>
      <c r="G172" s="9" t="s">
        <v>509</v>
      </c>
      <c r="H172" s="7">
        <v>434</v>
      </c>
      <c r="I172" s="10">
        <v>41468.54488425926</v>
      </c>
      <c r="J172" s="10">
        <v>43580.410497685189</v>
      </c>
      <c r="K172" s="9" t="s">
        <v>510</v>
      </c>
    </row>
    <row r="173" spans="1:11" ht="16" customHeight="1" x14ac:dyDescent="0.15">
      <c r="A173" s="7">
        <v>28986292</v>
      </c>
      <c r="B173" s="8" t="str">
        <f>HYPERLINK("https://github.com/anacrolix/torrent","https://github.com/anacrolix/torrent")</f>
        <v>https://github.com/anacrolix/torrent</v>
      </c>
      <c r="C173" s="19"/>
      <c r="D173" s="7">
        <v>2676</v>
      </c>
      <c r="E173" s="9" t="s">
        <v>511</v>
      </c>
      <c r="F173" s="9" t="s">
        <v>4852</v>
      </c>
      <c r="G173" s="9" t="s">
        <v>512</v>
      </c>
      <c r="H173" s="7">
        <v>314</v>
      </c>
      <c r="I173" s="10">
        <v>42012.882430555554</v>
      </c>
      <c r="J173" s="10">
        <v>43579.897685185177</v>
      </c>
      <c r="K173" s="9" t="s">
        <v>513</v>
      </c>
    </row>
    <row r="174" spans="1:11" ht="16" customHeight="1" x14ac:dyDescent="0.15">
      <c r="A174" s="7">
        <v>33994380</v>
      </c>
      <c r="B174" s="8" t="str">
        <f>HYPERLINK("https://github.com/dvyukov/go-fuzz","https://github.com/dvyukov/go-fuzz")</f>
        <v>https://github.com/dvyukov/go-fuzz</v>
      </c>
      <c r="C174" s="19"/>
      <c r="D174" s="7">
        <v>2659</v>
      </c>
      <c r="E174" s="9" t="s">
        <v>514</v>
      </c>
      <c r="F174" s="9" t="s">
        <v>4853</v>
      </c>
      <c r="G174" s="9" t="s">
        <v>515</v>
      </c>
      <c r="H174" s="7">
        <v>147</v>
      </c>
      <c r="I174" s="10">
        <v>42109.547106481477</v>
      </c>
      <c r="J174" s="10">
        <v>43579.609791666669</v>
      </c>
      <c r="K174" s="9" t="s">
        <v>516</v>
      </c>
    </row>
    <row r="175" spans="1:11" ht="16" customHeight="1" x14ac:dyDescent="0.15">
      <c r="A175" s="7">
        <v>86164982</v>
      </c>
      <c r="B175" s="8" t="str">
        <f>HYPERLINK("https://github.com/gonum/gonum","https://github.com/gonum/gonum")</f>
        <v>https://github.com/gonum/gonum</v>
      </c>
      <c r="C175" s="19"/>
      <c r="D175" s="7">
        <v>2647</v>
      </c>
      <c r="E175" s="9" t="s">
        <v>517</v>
      </c>
      <c r="F175" s="9" t="s">
        <v>4854</v>
      </c>
      <c r="G175" s="9" t="s">
        <v>518</v>
      </c>
      <c r="H175" s="7">
        <v>194</v>
      </c>
      <c r="I175" s="10">
        <v>42819.62127314815</v>
      </c>
      <c r="J175" s="10">
        <v>43580.309814814813</v>
      </c>
      <c r="K175" s="9" t="s">
        <v>519</v>
      </c>
    </row>
    <row r="176" spans="1:11" ht="16" customHeight="1" x14ac:dyDescent="0.15">
      <c r="A176" s="7">
        <v>32351944</v>
      </c>
      <c r="B176" s="8" t="str">
        <f>HYPERLINK("https://github.com/google/gopacket","https://github.com/google/gopacket")</f>
        <v>https://github.com/google/gopacket</v>
      </c>
      <c r="C176" s="19"/>
      <c r="D176" s="7">
        <v>2644</v>
      </c>
      <c r="E176" s="9" t="s">
        <v>520</v>
      </c>
      <c r="F176" s="9" t="s">
        <v>4855</v>
      </c>
      <c r="G176" s="9" t="s">
        <v>521</v>
      </c>
      <c r="H176" s="7">
        <v>516</v>
      </c>
      <c r="I176" s="10">
        <v>42079.865277777782</v>
      </c>
      <c r="J176" s="10">
        <v>43580.430439814823</v>
      </c>
      <c r="K176" s="9" t="s">
        <v>522</v>
      </c>
    </row>
    <row r="177" spans="1:11" ht="16" customHeight="1" x14ac:dyDescent="0.15">
      <c r="A177" s="7">
        <v>14128006</v>
      </c>
      <c r="B177" s="8" t="str">
        <f>HYPERLINK("https://github.com/hashicorp/raft","https://github.com/hashicorp/raft")</f>
        <v>https://github.com/hashicorp/raft</v>
      </c>
      <c r="C177" s="19"/>
      <c r="D177" s="7">
        <v>2630</v>
      </c>
      <c r="E177" s="9" t="s">
        <v>523</v>
      </c>
      <c r="F177" s="9" t="s">
        <v>4856</v>
      </c>
      <c r="G177" s="9" t="s">
        <v>524</v>
      </c>
      <c r="H177" s="7">
        <v>330</v>
      </c>
      <c r="I177" s="10">
        <v>41583.028703703712</v>
      </c>
      <c r="J177" s="10">
        <v>43579.440138888887</v>
      </c>
      <c r="K177" s="9" t="s">
        <v>525</v>
      </c>
    </row>
    <row r="178" spans="1:11" ht="16" customHeight="1" x14ac:dyDescent="0.15">
      <c r="A178" s="7">
        <v>55637575</v>
      </c>
      <c r="B178" s="8" t="str">
        <f>HYPERLINK("https://github.com/lucas-clemente/quic-go","https://github.com/lucas-clemente/quic-go")</f>
        <v>https://github.com/lucas-clemente/quic-go</v>
      </c>
      <c r="C178" s="19"/>
      <c r="D178" s="7">
        <v>2619</v>
      </c>
      <c r="E178" s="9" t="s">
        <v>526</v>
      </c>
      <c r="F178" s="9" t="s">
        <v>4857</v>
      </c>
      <c r="G178" s="9" t="s">
        <v>527</v>
      </c>
      <c r="H178" s="7">
        <v>299</v>
      </c>
      <c r="I178" s="10">
        <v>42466.844756944447</v>
      </c>
      <c r="J178" s="10">
        <v>43580.108703703707</v>
      </c>
      <c r="K178" s="9" t="s">
        <v>528</v>
      </c>
    </row>
    <row r="179" spans="1:11" ht="16" customHeight="1" x14ac:dyDescent="0.15">
      <c r="A179" s="7">
        <v>9646845</v>
      </c>
      <c r="B179" s="8" t="str">
        <f t="shared" ref="B179:B181" si="3">HYPERLINK("https://github.com/go-pg/pg","https://github.com/go-pg/pg")</f>
        <v>https://github.com/go-pg/pg</v>
      </c>
      <c r="C179" s="19"/>
      <c r="D179" s="7">
        <v>2602</v>
      </c>
      <c r="E179" s="9" t="s">
        <v>529</v>
      </c>
      <c r="F179" s="9" t="s">
        <v>4858</v>
      </c>
      <c r="G179" s="9" t="s">
        <v>530</v>
      </c>
      <c r="H179" s="7">
        <v>197</v>
      </c>
      <c r="I179" s="10">
        <v>41388.522002314807</v>
      </c>
      <c r="J179" s="10">
        <v>43580.554814814823</v>
      </c>
      <c r="K179" s="9" t="s">
        <v>531</v>
      </c>
    </row>
    <row r="180" spans="1:11" ht="16" customHeight="1" x14ac:dyDescent="0.15">
      <c r="A180" s="7">
        <v>27483832</v>
      </c>
      <c r="B180" s="8" t="str">
        <f>HYPERLINK("https://github.com/gogo/protobuf","https://github.com/gogo/protobuf")</f>
        <v>https://github.com/gogo/protobuf</v>
      </c>
      <c r="C180" s="19"/>
      <c r="D180" s="7">
        <v>2601</v>
      </c>
      <c r="E180" s="9" t="s">
        <v>304</v>
      </c>
      <c r="F180" s="9" t="s">
        <v>4859</v>
      </c>
      <c r="G180" s="9" t="s">
        <v>532</v>
      </c>
      <c r="H180" s="7">
        <v>350</v>
      </c>
      <c r="I180" s="10">
        <v>41976.477199074077</v>
      </c>
      <c r="J180" s="10">
        <v>43580.273009259261</v>
      </c>
      <c r="K180" s="9" t="s">
        <v>533</v>
      </c>
    </row>
    <row r="181" spans="1:11" ht="16" customHeight="1" x14ac:dyDescent="0.15">
      <c r="A181" s="7">
        <v>9646845</v>
      </c>
      <c r="B181" s="8" t="str">
        <f t="shared" si="3"/>
        <v>https://github.com/go-pg/pg</v>
      </c>
      <c r="C181" s="19"/>
      <c r="D181" s="7">
        <v>2601</v>
      </c>
      <c r="E181" s="9" t="s">
        <v>529</v>
      </c>
      <c r="F181" s="9" t="s">
        <v>4858</v>
      </c>
      <c r="G181" s="9" t="s">
        <v>530</v>
      </c>
      <c r="H181" s="7">
        <v>197</v>
      </c>
      <c r="I181" s="10">
        <v>41388.522002314807</v>
      </c>
      <c r="J181" s="10">
        <v>43580.426793981482</v>
      </c>
      <c r="K181" s="9" t="s">
        <v>531</v>
      </c>
    </row>
    <row r="182" spans="1:11" ht="16" customHeight="1" x14ac:dyDescent="0.15">
      <c r="A182" s="7">
        <v>52319759</v>
      </c>
      <c r="B182" s="8" t="str">
        <f>HYPERLINK("https://github.com/gilbertchen/duplicacy","https://github.com/gilbertchen/duplicacy")</f>
        <v>https://github.com/gilbertchen/duplicacy</v>
      </c>
      <c r="C182" s="19"/>
      <c r="D182" s="7">
        <v>2595</v>
      </c>
      <c r="E182" s="9" t="s">
        <v>534</v>
      </c>
      <c r="F182" s="9" t="s">
        <v>4860</v>
      </c>
      <c r="G182" s="9" t="s">
        <v>535</v>
      </c>
      <c r="H182" s="7">
        <v>179</v>
      </c>
      <c r="I182" s="10">
        <v>42423.061226851853</v>
      </c>
      <c r="J182" s="10">
        <v>43580.52107638889</v>
      </c>
      <c r="K182" s="9" t="s">
        <v>536</v>
      </c>
    </row>
    <row r="183" spans="1:11" ht="16" customHeight="1" x14ac:dyDescent="0.15">
      <c r="A183" s="7">
        <v>3087541</v>
      </c>
      <c r="B183" s="8" t="str">
        <f>HYPERLINK("https://github.com/patrickmn/go-cache","https://github.com/patrickmn/go-cache")</f>
        <v>https://github.com/patrickmn/go-cache</v>
      </c>
      <c r="C183" s="19"/>
      <c r="D183" s="7">
        <v>2581</v>
      </c>
      <c r="E183" s="9" t="s">
        <v>537</v>
      </c>
      <c r="F183" s="9" t="s">
        <v>4861</v>
      </c>
      <c r="G183" s="9" t="s">
        <v>538</v>
      </c>
      <c r="H183" s="7">
        <v>377</v>
      </c>
      <c r="I183" s="10">
        <v>40910.546678240738</v>
      </c>
      <c r="J183" s="10">
        <v>43580.197557870371</v>
      </c>
      <c r="K183" s="9" t="s">
        <v>539</v>
      </c>
    </row>
    <row r="184" spans="1:11" ht="16" customHeight="1" x14ac:dyDescent="0.15">
      <c r="A184" s="7">
        <v>8425622</v>
      </c>
      <c r="B184" s="8" t="str">
        <f>HYPERLINK("https://github.com/BurntSushi/toml","https://github.com/BurntSushi/toml")</f>
        <v>https://github.com/BurntSushi/toml</v>
      </c>
      <c r="C184" s="19"/>
      <c r="D184" s="7">
        <v>2577</v>
      </c>
      <c r="E184" s="9" t="s">
        <v>540</v>
      </c>
      <c r="F184" s="9" t="s">
        <v>4862</v>
      </c>
      <c r="G184" s="9" t="s">
        <v>541</v>
      </c>
      <c r="H184" s="7">
        <v>322</v>
      </c>
      <c r="I184" s="10">
        <v>41331.212361111109</v>
      </c>
      <c r="J184" s="10">
        <v>43580.447523148148</v>
      </c>
      <c r="K184" s="9" t="s">
        <v>542</v>
      </c>
    </row>
    <row r="185" spans="1:11" ht="16" customHeight="1" x14ac:dyDescent="0.15">
      <c r="A185" s="7">
        <v>71253874</v>
      </c>
      <c r="B185" s="8" t="str">
        <f>HYPERLINK("https://github.com/graph-gophers/graphql-go","https://github.com/graph-gophers/graphql-go")</f>
        <v>https://github.com/graph-gophers/graphql-go</v>
      </c>
      <c r="C185" s="19"/>
      <c r="D185" s="7">
        <v>2551</v>
      </c>
      <c r="E185" s="9" t="s">
        <v>543</v>
      </c>
      <c r="F185" s="9" t="s">
        <v>4863</v>
      </c>
      <c r="G185" s="9" t="s">
        <v>544</v>
      </c>
      <c r="H185" s="7">
        <v>246</v>
      </c>
      <c r="I185" s="10">
        <v>42661.58152777778</v>
      </c>
      <c r="J185" s="10">
        <v>43580.482187499998</v>
      </c>
      <c r="K185" s="9" t="s">
        <v>545</v>
      </c>
    </row>
    <row r="186" spans="1:11" ht="16" customHeight="1" x14ac:dyDescent="0.15">
      <c r="A186" s="7">
        <v>68251076</v>
      </c>
      <c r="B186" s="8" t="str">
        <f>HYPERLINK("https://github.com/gorgonia/gorgonia","https://github.com/gorgonia/gorgonia")</f>
        <v>https://github.com/gorgonia/gorgonia</v>
      </c>
      <c r="C186" s="19"/>
      <c r="D186" s="7">
        <v>2541</v>
      </c>
      <c r="E186" s="9" t="s">
        <v>546</v>
      </c>
      <c r="F186" s="9" t="s">
        <v>4864</v>
      </c>
      <c r="G186" s="9" t="s">
        <v>547</v>
      </c>
      <c r="H186" s="7">
        <v>241</v>
      </c>
      <c r="I186" s="10">
        <v>42627.972025462957</v>
      </c>
      <c r="J186" s="10">
        <v>43579.986747685187</v>
      </c>
      <c r="K186" s="9" t="s">
        <v>548</v>
      </c>
    </row>
    <row r="187" spans="1:11" ht="16" customHeight="1" x14ac:dyDescent="0.15">
      <c r="A187" s="7">
        <v>81355383</v>
      </c>
      <c r="B187" s="8" t="str">
        <f>HYPERLINK("https://github.com/mongodb/mongo-go-driver","https://github.com/mongodb/mongo-go-driver")</f>
        <v>https://github.com/mongodb/mongo-go-driver</v>
      </c>
      <c r="C187" s="19"/>
      <c r="D187" s="7">
        <v>2487</v>
      </c>
      <c r="E187" s="9" t="s">
        <v>549</v>
      </c>
      <c r="F187" s="9" t="s">
        <v>4865</v>
      </c>
      <c r="G187" s="9" t="s">
        <v>550</v>
      </c>
      <c r="H187" s="7">
        <v>249</v>
      </c>
      <c r="I187" s="10">
        <v>42774.720856481479</v>
      </c>
      <c r="J187" s="10">
        <v>43580.431944444441</v>
      </c>
      <c r="K187" s="9" t="s">
        <v>551</v>
      </c>
    </row>
    <row r="188" spans="1:11" ht="16" customHeight="1" x14ac:dyDescent="0.15">
      <c r="A188" s="7">
        <v>89053951</v>
      </c>
      <c r="B188" s="8" t="str">
        <f>HYPERLINK("https://github.com/asticode/go-astilectron","https://github.com/asticode/go-astilectron")</f>
        <v>https://github.com/asticode/go-astilectron</v>
      </c>
      <c r="C188" s="19"/>
      <c r="D188" s="7">
        <v>2463</v>
      </c>
      <c r="E188" s="9" t="s">
        <v>552</v>
      </c>
      <c r="F188" s="9" t="s">
        <v>4866</v>
      </c>
      <c r="G188" s="9" t="s">
        <v>553</v>
      </c>
      <c r="H188" s="7">
        <v>158</v>
      </c>
      <c r="I188" s="10">
        <v>42847.332812499997</v>
      </c>
      <c r="J188" s="10">
        <v>43579.13753472222</v>
      </c>
      <c r="K188" s="9" t="s">
        <v>554</v>
      </c>
    </row>
    <row r="189" spans="1:11" ht="16" customHeight="1" x14ac:dyDescent="0.15">
      <c r="A189" s="7">
        <v>13512328</v>
      </c>
      <c r="B189" s="8" t="str">
        <f>HYPERLINK("https://github.com/coreos/fleet","https://github.com/coreos/fleet")</f>
        <v>https://github.com/coreos/fleet</v>
      </c>
      <c r="C189" s="19"/>
      <c r="D189" s="7">
        <v>2454</v>
      </c>
      <c r="E189" s="9" t="s">
        <v>555</v>
      </c>
      <c r="F189" s="9" t="s">
        <v>4867</v>
      </c>
      <c r="G189" s="9" t="s">
        <v>556</v>
      </c>
      <c r="H189" s="7">
        <v>310</v>
      </c>
      <c r="I189" s="10">
        <v>41558.997662037043</v>
      </c>
      <c r="J189" s="10">
        <v>43572.363287037027</v>
      </c>
      <c r="K189" s="9" t="s">
        <v>557</v>
      </c>
    </row>
    <row r="190" spans="1:11" ht="16" customHeight="1" x14ac:dyDescent="0.15">
      <c r="A190" s="7">
        <v>31673858</v>
      </c>
      <c r="B190" s="8" t="str">
        <f>HYPERLINK("https://github.com/h2non/imaginary","https://github.com/h2non/imaginary")</f>
        <v>https://github.com/h2non/imaginary</v>
      </c>
      <c r="C190" s="19"/>
      <c r="D190" s="7">
        <v>2424</v>
      </c>
      <c r="E190" s="9" t="s">
        <v>558</v>
      </c>
      <c r="F190" s="9" t="s">
        <v>4868</v>
      </c>
      <c r="G190" s="9" t="s">
        <v>559</v>
      </c>
      <c r="H190" s="7">
        <v>252</v>
      </c>
      <c r="I190" s="10">
        <v>42067.785879629628</v>
      </c>
      <c r="J190" s="10">
        <v>43580.105787037042</v>
      </c>
      <c r="K190" s="9" t="s">
        <v>560</v>
      </c>
    </row>
    <row r="191" spans="1:11" ht="16" customHeight="1" x14ac:dyDescent="0.15">
      <c r="A191" s="7">
        <v>49353330</v>
      </c>
      <c r="B191" s="8" t="str">
        <f>HYPERLINK("https://github.com/fogleman/ln","https://github.com/fogleman/ln")</f>
        <v>https://github.com/fogleman/ln</v>
      </c>
      <c r="C191" s="19"/>
      <c r="D191" s="7">
        <v>2411</v>
      </c>
      <c r="E191" s="9" t="s">
        <v>561</v>
      </c>
      <c r="F191" s="9" t="s">
        <v>4869</v>
      </c>
      <c r="G191" s="9" t="s">
        <v>562</v>
      </c>
      <c r="H191" s="7">
        <v>84</v>
      </c>
      <c r="I191" s="10">
        <v>42379.186226851853</v>
      </c>
      <c r="J191" s="10">
        <v>43578.582800925928</v>
      </c>
      <c r="K191" s="9" t="s">
        <v>563</v>
      </c>
    </row>
    <row r="192" spans="1:11" ht="16" customHeight="1" x14ac:dyDescent="0.15">
      <c r="A192" s="7">
        <v>37393283</v>
      </c>
      <c r="B192" s="8" t="str">
        <f>HYPERLINK("https://github.com/chrislusf/glow","https://github.com/chrislusf/glow")</f>
        <v>https://github.com/chrislusf/glow</v>
      </c>
      <c r="C192" s="19"/>
      <c r="D192" s="7">
        <v>2410</v>
      </c>
      <c r="E192" s="9" t="s">
        <v>564</v>
      </c>
      <c r="F192" s="9" t="s">
        <v>4870</v>
      </c>
      <c r="G192" s="9" t="s">
        <v>565</v>
      </c>
      <c r="H192" s="7">
        <v>190</v>
      </c>
      <c r="I192" s="10">
        <v>42169.023472222223</v>
      </c>
      <c r="J192" s="10">
        <v>43579.585659722223</v>
      </c>
      <c r="K192" s="9" t="s">
        <v>566</v>
      </c>
    </row>
    <row r="193" spans="1:11" ht="16" customHeight="1" x14ac:dyDescent="0.15">
      <c r="A193" s="7">
        <v>19794451</v>
      </c>
      <c r="B193" s="8" t="str">
        <f>HYPERLINK("https://github.com/alecthomas/kingpin","https://github.com/alecthomas/kingpin")</f>
        <v>https://github.com/alecthomas/kingpin</v>
      </c>
      <c r="C193" s="19"/>
      <c r="D193" s="7">
        <v>2406</v>
      </c>
      <c r="E193" s="9" t="s">
        <v>567</v>
      </c>
      <c r="F193" s="9" t="s">
        <v>4871</v>
      </c>
      <c r="G193" s="9" t="s">
        <v>568</v>
      </c>
      <c r="H193" s="7">
        <v>179</v>
      </c>
      <c r="I193" s="10">
        <v>41773.839629629627</v>
      </c>
      <c r="J193" s="10">
        <v>43578.430972222217</v>
      </c>
      <c r="K193" s="9" t="s">
        <v>569</v>
      </c>
    </row>
    <row r="194" spans="1:11" ht="16" customHeight="1" x14ac:dyDescent="0.15">
      <c r="A194" s="7">
        <v>86312092</v>
      </c>
      <c r="B194" s="8" t="str">
        <f>HYPERLINK("https://github.com/360EntSecGroup-Skylar/goreporter","https://github.com/360EntSecGroup-Skylar/goreporter")</f>
        <v>https://github.com/360EntSecGroup-Skylar/goreporter</v>
      </c>
      <c r="C194" s="19"/>
      <c r="D194" s="7">
        <v>2391</v>
      </c>
      <c r="E194" s="9" t="s">
        <v>570</v>
      </c>
      <c r="F194" s="9" t="s">
        <v>4872</v>
      </c>
      <c r="G194" s="9" t="s">
        <v>571</v>
      </c>
      <c r="H194" s="7">
        <v>176</v>
      </c>
      <c r="I194" s="10">
        <v>42821.365717592591</v>
      </c>
      <c r="J194" s="10">
        <v>43580.426759259259</v>
      </c>
      <c r="K194" s="9" t="s">
        <v>572</v>
      </c>
    </row>
    <row r="195" spans="1:11" ht="16" customHeight="1" x14ac:dyDescent="0.15">
      <c r="A195" s="7">
        <v>37334619</v>
      </c>
      <c r="B195" s="8" t="str">
        <f>HYPERLINK("https://github.com/golang/mock","https://github.com/golang/mock")</f>
        <v>https://github.com/golang/mock</v>
      </c>
      <c r="C195" s="19"/>
      <c r="D195" s="7">
        <v>2362</v>
      </c>
      <c r="E195" s="9" t="s">
        <v>573</v>
      </c>
      <c r="F195" s="9" t="s">
        <v>4873</v>
      </c>
      <c r="G195" s="9" t="s">
        <v>574</v>
      </c>
      <c r="H195" s="7">
        <v>236</v>
      </c>
      <c r="I195" s="10">
        <v>42167.718877314823</v>
      </c>
      <c r="J195" s="10">
        <v>43580.466967592591</v>
      </c>
      <c r="K195" s="9" t="s">
        <v>575</v>
      </c>
    </row>
    <row r="196" spans="1:11" ht="16" customHeight="1" x14ac:dyDescent="0.15">
      <c r="A196" s="7">
        <v>63731386</v>
      </c>
      <c r="B196" s="8" t="str">
        <f>HYPERLINK("https://github.com/tidwall/buntdb","https://github.com/tidwall/buntdb")</f>
        <v>https://github.com/tidwall/buntdb</v>
      </c>
      <c r="C196" s="19"/>
      <c r="D196" s="7">
        <v>2340</v>
      </c>
      <c r="E196" s="9" t="s">
        <v>576</v>
      </c>
      <c r="F196" s="9" t="s">
        <v>4874</v>
      </c>
      <c r="G196" s="9" t="s">
        <v>577</v>
      </c>
      <c r="H196" s="7">
        <v>166</v>
      </c>
      <c r="I196" s="10">
        <v>42570.924768518518</v>
      </c>
      <c r="J196" s="10">
        <v>43580.205937500003</v>
      </c>
      <c r="K196" s="9" t="s">
        <v>578</v>
      </c>
    </row>
    <row r="197" spans="1:11" ht="16" customHeight="1" x14ac:dyDescent="0.15">
      <c r="A197" s="7">
        <v>10296238</v>
      </c>
      <c r="B197" s="8" t="str">
        <f>HYPERLINK("https://github.com/HouzuoGuo/tiedot","https://github.com/HouzuoGuo/tiedot")</f>
        <v>https://github.com/HouzuoGuo/tiedot</v>
      </c>
      <c r="C197" s="19"/>
      <c r="D197" s="7">
        <v>2332</v>
      </c>
      <c r="E197" s="9" t="s">
        <v>579</v>
      </c>
      <c r="F197" s="9" t="s">
        <v>4875</v>
      </c>
      <c r="G197" s="9" t="s">
        <v>580</v>
      </c>
      <c r="H197" s="7">
        <v>228</v>
      </c>
      <c r="I197" s="10">
        <v>41420.419317129628</v>
      </c>
      <c r="J197" s="10">
        <v>43579.603472222218</v>
      </c>
      <c r="K197" s="9" t="s">
        <v>581</v>
      </c>
    </row>
    <row r="198" spans="1:11" ht="16" customHeight="1" x14ac:dyDescent="0.15">
      <c r="A198" s="7">
        <v>103115906</v>
      </c>
      <c r="B198" s="8" t="str">
        <f>HYPERLINK("https://github.com/b3log/pipe","https://github.com/b3log/pipe")</f>
        <v>https://github.com/b3log/pipe</v>
      </c>
      <c r="C198" s="19"/>
      <c r="D198" s="7">
        <v>2320</v>
      </c>
      <c r="E198" s="9" t="s">
        <v>582</v>
      </c>
      <c r="F198" s="9" t="s">
        <v>4876</v>
      </c>
      <c r="G198" s="9" t="s">
        <v>583</v>
      </c>
      <c r="H198" s="7">
        <v>344</v>
      </c>
      <c r="I198" s="10">
        <v>42989.390138888892</v>
      </c>
      <c r="J198" s="10">
        <v>43580.526192129633</v>
      </c>
      <c r="K198" s="9" t="s">
        <v>584</v>
      </c>
    </row>
    <row r="199" spans="1:11" ht="16" customHeight="1" x14ac:dyDescent="0.15">
      <c r="A199" s="7">
        <v>2823239</v>
      </c>
      <c r="B199" s="8" t="str">
        <f>HYPERLINK("https://github.com/rcrowley/go-metrics","https://github.com/rcrowley/go-metrics")</f>
        <v>https://github.com/rcrowley/go-metrics</v>
      </c>
      <c r="C199" s="19"/>
      <c r="D199" s="7">
        <v>2310</v>
      </c>
      <c r="E199" s="9" t="s">
        <v>585</v>
      </c>
      <c r="F199" s="9" t="s">
        <v>4877</v>
      </c>
      <c r="G199" s="9" t="s">
        <v>586</v>
      </c>
      <c r="H199" s="7">
        <v>388</v>
      </c>
      <c r="I199" s="10">
        <v>40868.899409722217</v>
      </c>
      <c r="J199" s="10">
        <v>43579.342997685177</v>
      </c>
      <c r="K199" s="9" t="s">
        <v>587</v>
      </c>
    </row>
    <row r="200" spans="1:11" ht="16" customHeight="1" x14ac:dyDescent="0.15">
      <c r="A200" s="7">
        <v>7042338</v>
      </c>
      <c r="B200" s="8" t="str">
        <f>HYPERLINK("https://github.com/disintegration/imaging","https://github.com/disintegration/imaging")</f>
        <v>https://github.com/disintegration/imaging</v>
      </c>
      <c r="C200" s="19"/>
      <c r="D200" s="7">
        <v>2309</v>
      </c>
      <c r="E200" s="9" t="s">
        <v>588</v>
      </c>
      <c r="F200" s="9" t="s">
        <v>4878</v>
      </c>
      <c r="G200" s="9" t="s">
        <v>589</v>
      </c>
      <c r="H200" s="7">
        <v>216</v>
      </c>
      <c r="I200" s="10">
        <v>41249.84815972222</v>
      </c>
      <c r="J200" s="10">
        <v>43579.400775462957</v>
      </c>
      <c r="K200" s="9" t="s">
        <v>590</v>
      </c>
    </row>
    <row r="201" spans="1:11" ht="16" customHeight="1" x14ac:dyDescent="0.15">
      <c r="A201" s="7">
        <v>22774923</v>
      </c>
      <c r="B201" s="8" t="str">
        <f>HYPERLINK("https://github.com/mattes/migrate","https://github.com/mattes/migrate")</f>
        <v>https://github.com/mattes/migrate</v>
      </c>
      <c r="C201" s="19"/>
      <c r="D201" s="7">
        <v>2299</v>
      </c>
      <c r="E201" s="9" t="s">
        <v>591</v>
      </c>
      <c r="F201" s="9" t="s">
        <v>4879</v>
      </c>
      <c r="G201" s="9" t="s">
        <v>592</v>
      </c>
      <c r="H201" s="7">
        <v>337</v>
      </c>
      <c r="I201" s="10">
        <v>41860.000879629632</v>
      </c>
      <c r="J201" s="10">
        <v>43578.387106481481</v>
      </c>
      <c r="K201" s="9" t="s">
        <v>593</v>
      </c>
    </row>
    <row r="202" spans="1:11" ht="16" customHeight="1" x14ac:dyDescent="0.15">
      <c r="A202" s="7">
        <v>10081171</v>
      </c>
      <c r="B202" s="8" t="str">
        <f>HYPERLINK("https://github.com/gpmgo/gopm","https://github.com/gpmgo/gopm")</f>
        <v>https://github.com/gpmgo/gopm</v>
      </c>
      <c r="C202" s="19"/>
      <c r="D202" s="7">
        <v>2239</v>
      </c>
      <c r="E202" s="9" t="s">
        <v>594</v>
      </c>
      <c r="F202" s="9" t="s">
        <v>4880</v>
      </c>
      <c r="G202" s="9" t="s">
        <v>595</v>
      </c>
      <c r="H202" s="7">
        <v>185</v>
      </c>
      <c r="I202" s="10">
        <v>41409.620474537027</v>
      </c>
      <c r="J202" s="10">
        <v>43580.28837962963</v>
      </c>
      <c r="K202" s="9" t="s">
        <v>596</v>
      </c>
    </row>
    <row r="203" spans="1:11" ht="16" customHeight="1" x14ac:dyDescent="0.15">
      <c r="A203" s="7">
        <v>5425992</v>
      </c>
      <c r="B203" s="8" t="str">
        <f>HYPERLINK("https://github.com/nats-io/go-nats","https://github.com/nats-io/go-nats")</f>
        <v>https://github.com/nats-io/go-nats</v>
      </c>
      <c r="C203" s="19"/>
      <c r="D203" s="7">
        <v>2227</v>
      </c>
      <c r="E203" s="9" t="s">
        <v>597</v>
      </c>
      <c r="F203" s="9" t="s">
        <v>4881</v>
      </c>
      <c r="G203" s="9" t="s">
        <v>598</v>
      </c>
      <c r="H203" s="7">
        <v>296</v>
      </c>
      <c r="I203" s="10">
        <v>41136.538182870368</v>
      </c>
      <c r="J203" s="10">
        <v>43580.447592592587</v>
      </c>
      <c r="K203" s="9" t="s">
        <v>599</v>
      </c>
    </row>
    <row r="204" spans="1:11" ht="16" customHeight="1" x14ac:dyDescent="0.15">
      <c r="A204" s="7">
        <v>14179252</v>
      </c>
      <c r="B204" s="8" t="str">
        <f>HYPERLINK("https://github.com/kelseyhightower/envconfig","https://github.com/kelseyhightower/envconfig")</f>
        <v>https://github.com/kelseyhightower/envconfig</v>
      </c>
      <c r="C204" s="19"/>
      <c r="D204" s="7">
        <v>2217</v>
      </c>
      <c r="E204" s="9" t="s">
        <v>600</v>
      </c>
      <c r="F204" s="9" t="s">
        <v>4882</v>
      </c>
      <c r="G204" s="9" t="s">
        <v>601</v>
      </c>
      <c r="H204" s="7">
        <v>197</v>
      </c>
      <c r="I204" s="10">
        <v>41584.709664351853</v>
      </c>
      <c r="J204" s="10">
        <v>43580.513460648152</v>
      </c>
      <c r="K204" s="9" t="s">
        <v>602</v>
      </c>
    </row>
    <row r="205" spans="1:11" ht="16" customHeight="1" x14ac:dyDescent="0.15">
      <c r="A205" s="7">
        <v>74203833</v>
      </c>
      <c r="B205" s="8" t="str">
        <f>HYPERLINK("https://github.com/faiface/pixel","https://github.com/faiface/pixel")</f>
        <v>https://github.com/faiface/pixel</v>
      </c>
      <c r="C205" s="19"/>
      <c r="D205" s="7">
        <v>2217</v>
      </c>
      <c r="E205" s="9" t="s">
        <v>603</v>
      </c>
      <c r="F205" s="9" t="s">
        <v>4883</v>
      </c>
      <c r="G205" s="9" t="s">
        <v>604</v>
      </c>
      <c r="H205" s="7">
        <v>127</v>
      </c>
      <c r="I205" s="10">
        <v>42693.469143518523</v>
      </c>
      <c r="J205" s="10">
        <v>43580.511944444443</v>
      </c>
      <c r="K205" s="9" t="s">
        <v>605</v>
      </c>
    </row>
    <row r="206" spans="1:11" ht="16" customHeight="1" x14ac:dyDescent="0.15">
      <c r="A206" s="7">
        <v>18765044</v>
      </c>
      <c r="B206" s="8" t="str">
        <f>HYPERLINK("https://github.com/golang/oauth2","https://github.com/golang/oauth2")</f>
        <v>https://github.com/golang/oauth2</v>
      </c>
      <c r="C206" s="19"/>
      <c r="D206" s="7">
        <v>2212</v>
      </c>
      <c r="E206" s="9" t="s">
        <v>606</v>
      </c>
      <c r="F206" s="9" t="s">
        <v>4884</v>
      </c>
      <c r="G206" s="9" t="s">
        <v>607</v>
      </c>
      <c r="H206" s="7">
        <v>503</v>
      </c>
      <c r="I206" s="10">
        <v>41743.630266203712</v>
      </c>
      <c r="J206" s="10">
        <v>43580.536006944443</v>
      </c>
      <c r="K206" s="9" t="s">
        <v>608</v>
      </c>
    </row>
    <row r="207" spans="1:11" ht="16" customHeight="1" x14ac:dyDescent="0.15">
      <c r="A207" s="7">
        <v>29778781</v>
      </c>
      <c r="B207" s="8" t="str">
        <f>HYPERLINK("https://github.com/nlopes/slack","https://github.com/nlopes/slack")</f>
        <v>https://github.com/nlopes/slack</v>
      </c>
      <c r="C207" s="19"/>
      <c r="D207" s="7">
        <v>2204</v>
      </c>
      <c r="E207" s="9" t="s">
        <v>609</v>
      </c>
      <c r="F207" s="9" t="s">
        <v>4885</v>
      </c>
      <c r="G207" s="9" t="s">
        <v>610</v>
      </c>
      <c r="H207" s="7">
        <v>503</v>
      </c>
      <c r="I207" s="10">
        <v>42028.59652777778</v>
      </c>
      <c r="J207" s="10">
        <v>43580.33425925926</v>
      </c>
      <c r="K207" s="9" t="s">
        <v>611</v>
      </c>
    </row>
    <row r="208" spans="1:11" ht="16" customHeight="1" x14ac:dyDescent="0.15">
      <c r="A208" s="7">
        <v>11440704</v>
      </c>
      <c r="B208" s="8" t="str">
        <f>HYPERLINK("https://github.com/golang/glog","https://github.com/golang/glog")</f>
        <v>https://github.com/golang/glog</v>
      </c>
      <c r="C208" s="19"/>
      <c r="D208" s="7">
        <v>2193</v>
      </c>
      <c r="E208" s="9" t="s">
        <v>612</v>
      </c>
      <c r="F208" s="9" t="s">
        <v>4886</v>
      </c>
      <c r="G208" s="9" t="s">
        <v>613</v>
      </c>
      <c r="H208" s="7">
        <v>525</v>
      </c>
      <c r="I208" s="10">
        <v>41471.189629629633</v>
      </c>
      <c r="J208" s="10">
        <v>43580.531238425923</v>
      </c>
      <c r="K208" s="9" t="s">
        <v>614</v>
      </c>
    </row>
    <row r="209" spans="1:11" ht="16" customHeight="1" x14ac:dyDescent="0.15">
      <c r="A209" s="7">
        <v>16974335</v>
      </c>
      <c r="B209" s="8" t="str">
        <f>HYPERLINK("https://github.com/parnurzeal/gorequest","https://github.com/parnurzeal/gorequest")</f>
        <v>https://github.com/parnurzeal/gorequest</v>
      </c>
      <c r="C209" s="19"/>
      <c r="D209" s="7">
        <v>2192</v>
      </c>
      <c r="E209" s="9" t="s">
        <v>615</v>
      </c>
      <c r="F209" s="9" t="s">
        <v>4887</v>
      </c>
      <c r="G209" s="9" t="s">
        <v>616</v>
      </c>
      <c r="H209" s="7">
        <v>301</v>
      </c>
      <c r="I209" s="10">
        <v>41689.21292824074</v>
      </c>
      <c r="J209" s="10">
        <v>43580.310034722221</v>
      </c>
      <c r="K209" s="9" t="s">
        <v>617</v>
      </c>
    </row>
    <row r="210" spans="1:11" ht="16" customHeight="1" x14ac:dyDescent="0.15">
      <c r="A210" s="7">
        <v>55814200</v>
      </c>
      <c r="B210" s="8" t="str">
        <f>HYPERLINK("https://github.com/mholt/archiver","https://github.com/mholt/archiver")</f>
        <v>https://github.com/mholt/archiver</v>
      </c>
      <c r="C210" s="19"/>
      <c r="D210" s="7">
        <v>2188</v>
      </c>
      <c r="E210" s="9" t="s">
        <v>618</v>
      </c>
      <c r="F210" s="9" t="s">
        <v>4888</v>
      </c>
      <c r="G210" s="9" t="s">
        <v>619</v>
      </c>
      <c r="H210" s="7">
        <v>184</v>
      </c>
      <c r="I210" s="10">
        <v>42468.949247685188</v>
      </c>
      <c r="J210" s="10">
        <v>43580.341249999998</v>
      </c>
      <c r="K210" s="9" t="s">
        <v>620</v>
      </c>
    </row>
    <row r="211" spans="1:11" ht="16" customHeight="1" x14ac:dyDescent="0.15">
      <c r="A211" s="7">
        <v>11587044</v>
      </c>
      <c r="B211" s="8" t="str">
        <f>HYPERLINK("https://github.com/benmanns/goworker","https://github.com/benmanns/goworker")</f>
        <v>https://github.com/benmanns/goworker</v>
      </c>
      <c r="C211" s="19"/>
      <c r="D211" s="7">
        <v>2167</v>
      </c>
      <c r="E211" s="9" t="s">
        <v>621</v>
      </c>
      <c r="F211" s="9" t="s">
        <v>4889</v>
      </c>
      <c r="G211" s="9" t="s">
        <v>622</v>
      </c>
      <c r="H211" s="7">
        <v>192</v>
      </c>
      <c r="I211" s="10">
        <v>41477.711423611108</v>
      </c>
      <c r="J211" s="10">
        <v>43580.520682870367</v>
      </c>
      <c r="K211" s="9" t="s">
        <v>623</v>
      </c>
    </row>
    <row r="212" spans="1:11" ht="16" customHeight="1" x14ac:dyDescent="0.15">
      <c r="A212" s="7">
        <v>10166531</v>
      </c>
      <c r="B212" s="8" t="str">
        <f>HYPERLINK("https://github.com/mitchellh/mapstructure","https://github.com/mitchellh/mapstructure")</f>
        <v>https://github.com/mitchellh/mapstructure</v>
      </c>
      <c r="C212" s="19"/>
      <c r="D212" s="7">
        <v>2165</v>
      </c>
      <c r="E212" s="9" t="s">
        <v>624</v>
      </c>
      <c r="F212" s="9" t="s">
        <v>4890</v>
      </c>
      <c r="G212" s="9" t="s">
        <v>625</v>
      </c>
      <c r="H212" s="7">
        <v>251</v>
      </c>
      <c r="I212" s="10">
        <v>41414.225393518522</v>
      </c>
      <c r="J212" s="10">
        <v>43579.508946759262</v>
      </c>
      <c r="K212" s="9" t="s">
        <v>626</v>
      </c>
    </row>
    <row r="213" spans="1:11" ht="16" customHeight="1" x14ac:dyDescent="0.15">
      <c r="A213" s="7">
        <v>103995895</v>
      </c>
      <c r="B213" s="8" t="str">
        <f>HYPERLINK("https://github.com/hybridgroup/gocv","https://github.com/hybridgroup/gocv")</f>
        <v>https://github.com/hybridgroup/gocv</v>
      </c>
      <c r="C213" s="19"/>
      <c r="D213" s="7">
        <v>2162</v>
      </c>
      <c r="E213" s="9" t="s">
        <v>627</v>
      </c>
      <c r="F213" s="9" t="s">
        <v>4891</v>
      </c>
      <c r="G213" s="9" t="s">
        <v>628</v>
      </c>
      <c r="H213" s="7">
        <v>307</v>
      </c>
      <c r="I213" s="10">
        <v>42996.91269675926</v>
      </c>
      <c r="J213" s="10">
        <v>43580.402037037027</v>
      </c>
      <c r="K213" s="9" t="s">
        <v>629</v>
      </c>
    </row>
    <row r="214" spans="1:11" ht="16" customHeight="1" x14ac:dyDescent="0.15">
      <c r="A214" s="7">
        <v>100285497</v>
      </c>
      <c r="B214" s="8" t="str">
        <f>HYPERLINK("https://github.com/c-bata/go-prompt","https://github.com/c-bata/go-prompt")</f>
        <v>https://github.com/c-bata/go-prompt</v>
      </c>
      <c r="C214" s="19"/>
      <c r="D214" s="7">
        <v>2159</v>
      </c>
      <c r="E214" s="9" t="s">
        <v>630</v>
      </c>
      <c r="F214" s="9" t="s">
        <v>4892</v>
      </c>
      <c r="G214" s="9" t="s">
        <v>631</v>
      </c>
      <c r="H214" s="7">
        <v>98</v>
      </c>
      <c r="I214" s="10">
        <v>42961.66815972222</v>
      </c>
      <c r="J214" s="10">
        <v>43580.341516203713</v>
      </c>
      <c r="K214" s="9" t="s">
        <v>632</v>
      </c>
    </row>
    <row r="215" spans="1:11" ht="16" customHeight="1" x14ac:dyDescent="0.15">
      <c r="A215" s="7">
        <v>61661892</v>
      </c>
      <c r="B215" s="8" t="str">
        <f>HYPERLINK("https://github.com/mehrdadrad/mylg","https://github.com/mehrdadrad/mylg")</f>
        <v>https://github.com/mehrdadrad/mylg</v>
      </c>
      <c r="C215" s="19"/>
      <c r="D215" s="7">
        <v>2152</v>
      </c>
      <c r="E215" s="9" t="s">
        <v>633</v>
      </c>
      <c r="F215" s="9" t="s">
        <v>4893</v>
      </c>
      <c r="G215" s="9" t="s">
        <v>634</v>
      </c>
      <c r="H215" s="7">
        <v>182</v>
      </c>
      <c r="I215" s="10">
        <v>42542.819421296299</v>
      </c>
      <c r="J215" s="10">
        <v>43579.554131944453</v>
      </c>
      <c r="K215" s="9" t="s">
        <v>635</v>
      </c>
    </row>
    <row r="216" spans="1:11" ht="16" customHeight="1" x14ac:dyDescent="0.15">
      <c r="A216" s="7">
        <v>29291158</v>
      </c>
      <c r="B216" s="8" t="str">
        <f>HYPERLINK("https://github.com/siddontang/go-mysql-elasticsearch","https://github.com/siddontang/go-mysql-elasticsearch")</f>
        <v>https://github.com/siddontang/go-mysql-elasticsearch</v>
      </c>
      <c r="C216" s="19"/>
      <c r="D216" s="7">
        <v>2148</v>
      </c>
      <c r="E216" s="9" t="s">
        <v>636</v>
      </c>
      <c r="F216" s="9" t="s">
        <v>4894</v>
      </c>
      <c r="G216" s="9" t="s">
        <v>637</v>
      </c>
      <c r="H216" s="7">
        <v>427</v>
      </c>
      <c r="I216" s="10">
        <v>42019.412708333337</v>
      </c>
      <c r="J216" s="10">
        <v>43580.358078703714</v>
      </c>
      <c r="K216" s="9" t="s">
        <v>638</v>
      </c>
    </row>
    <row r="217" spans="1:11" ht="16" customHeight="1" x14ac:dyDescent="0.15">
      <c r="A217" s="7">
        <v>42573170</v>
      </c>
      <c r="B217" s="8" t="str">
        <f>HYPERLINK("https://github.com/gernest/utron","https://github.com/gernest/utron")</f>
        <v>https://github.com/gernest/utron</v>
      </c>
      <c r="C217" s="19"/>
      <c r="D217" s="7">
        <v>2126</v>
      </c>
      <c r="E217" s="9" t="s">
        <v>639</v>
      </c>
      <c r="F217" s="9" t="s">
        <v>4895</v>
      </c>
      <c r="G217" s="9" t="s">
        <v>640</v>
      </c>
      <c r="H217" s="7">
        <v>143</v>
      </c>
      <c r="I217" s="10">
        <v>42263.33048611111</v>
      </c>
      <c r="J217" s="10">
        <v>43579.487939814811</v>
      </c>
      <c r="K217" s="9" t="s">
        <v>641</v>
      </c>
    </row>
    <row r="218" spans="1:11" ht="16" customHeight="1" x14ac:dyDescent="0.15">
      <c r="A218" s="7">
        <v>25225549</v>
      </c>
      <c r="B218" s="8" t="str">
        <f>HYPERLINK("https://github.com/markbates/goth","https://github.com/markbates/goth")</f>
        <v>https://github.com/markbates/goth</v>
      </c>
      <c r="C218" s="19"/>
      <c r="D218" s="7">
        <v>2123</v>
      </c>
      <c r="E218" s="9" t="s">
        <v>642</v>
      </c>
      <c r="F218" s="9" t="s">
        <v>4896</v>
      </c>
      <c r="G218" s="9" t="s">
        <v>643</v>
      </c>
      <c r="H218" s="7">
        <v>248</v>
      </c>
      <c r="I218" s="10">
        <v>41926.859861111108</v>
      </c>
      <c r="J218" s="10">
        <v>43580.310416666667</v>
      </c>
      <c r="K218" s="9" t="s">
        <v>644</v>
      </c>
    </row>
    <row r="219" spans="1:11" ht="16" customHeight="1" x14ac:dyDescent="0.15">
      <c r="A219" s="7">
        <v>16019737</v>
      </c>
      <c r="B219" s="8" t="str">
        <f>HYPERLINK("https://github.com/Masterminds/squirrel","https://github.com/Masterminds/squirrel")</f>
        <v>https://github.com/Masterminds/squirrel</v>
      </c>
      <c r="C219" s="19"/>
      <c r="D219" s="7">
        <v>2060</v>
      </c>
      <c r="E219" s="9" t="s">
        <v>645</v>
      </c>
      <c r="F219" s="9" t="s">
        <v>4897</v>
      </c>
      <c r="G219" s="9" t="s">
        <v>646</v>
      </c>
      <c r="H219" s="7">
        <v>177</v>
      </c>
      <c r="I219" s="10">
        <v>41657.229143518518</v>
      </c>
      <c r="J219" s="10">
        <v>43580.325879629629</v>
      </c>
      <c r="K219" s="9" t="s">
        <v>647</v>
      </c>
    </row>
    <row r="220" spans="1:11" ht="16" customHeight="1" x14ac:dyDescent="0.15">
      <c r="A220" s="7">
        <v>5277074</v>
      </c>
      <c r="B220" s="8" t="str">
        <f>HYPERLINK("https://github.com/nfnt/resize","https://github.com/nfnt/resize")</f>
        <v>https://github.com/nfnt/resize</v>
      </c>
      <c r="C220" s="19"/>
      <c r="D220" s="7">
        <v>2060</v>
      </c>
      <c r="E220" s="9" t="s">
        <v>648</v>
      </c>
      <c r="F220" s="9" t="s">
        <v>4898</v>
      </c>
      <c r="G220" s="9" t="s">
        <v>649</v>
      </c>
      <c r="H220" s="7">
        <v>194</v>
      </c>
      <c r="I220" s="10">
        <v>41123.825300925928</v>
      </c>
      <c r="J220" s="10">
        <v>43579.613946759258</v>
      </c>
      <c r="K220" s="9" t="s">
        <v>650</v>
      </c>
    </row>
    <row r="221" spans="1:11" ht="16" customHeight="1" x14ac:dyDescent="0.15">
      <c r="A221" s="7">
        <v>14489838</v>
      </c>
      <c r="B221" s="8" t="str">
        <f>HYPERLINK("https://github.com/jinzhu/now","https://github.com/jinzhu/now")</f>
        <v>https://github.com/jinzhu/now</v>
      </c>
      <c r="C221" s="19"/>
      <c r="D221" s="7">
        <v>2054</v>
      </c>
      <c r="E221" s="9" t="s">
        <v>651</v>
      </c>
      <c r="F221" s="9" t="s">
        <v>4899</v>
      </c>
      <c r="G221" s="9" t="s">
        <v>652</v>
      </c>
      <c r="H221" s="7">
        <v>120</v>
      </c>
      <c r="I221" s="10">
        <v>41596.455208333333</v>
      </c>
      <c r="J221" s="10">
        <v>43580.342812499999</v>
      </c>
      <c r="K221" s="9" t="s">
        <v>653</v>
      </c>
    </row>
    <row r="222" spans="1:11" ht="16" customHeight="1" x14ac:dyDescent="0.15">
      <c r="A222" s="7">
        <v>52193726</v>
      </c>
      <c r="B222" s="8" t="str">
        <f>HYPERLINK("https://github.com/volatiletech/sqlboiler","https://github.com/volatiletech/sqlboiler")</f>
        <v>https://github.com/volatiletech/sqlboiler</v>
      </c>
      <c r="C222" s="19"/>
      <c r="D222" s="7">
        <v>2050</v>
      </c>
      <c r="E222" s="9" t="s">
        <v>654</v>
      </c>
      <c r="F222" s="9" t="s">
        <v>4900</v>
      </c>
      <c r="G222" s="9" t="s">
        <v>655</v>
      </c>
      <c r="H222" s="7">
        <v>193</v>
      </c>
      <c r="I222" s="10">
        <v>42421.262789351851</v>
      </c>
      <c r="J222" s="10">
        <v>43580.079224537039</v>
      </c>
      <c r="K222" s="9" t="s">
        <v>656</v>
      </c>
    </row>
    <row r="223" spans="1:11" ht="16" customHeight="1" x14ac:dyDescent="0.15">
      <c r="A223" s="7">
        <v>25872841</v>
      </c>
      <c r="B223" s="8" t="str">
        <f>HYPERLINK("https://github.com/spf13/afero","https://github.com/spf13/afero")</f>
        <v>https://github.com/spf13/afero</v>
      </c>
      <c r="C223" s="19"/>
      <c r="D223" s="7">
        <v>2047</v>
      </c>
      <c r="E223" s="9" t="s">
        <v>657</v>
      </c>
      <c r="F223" s="9" t="s">
        <v>4901</v>
      </c>
      <c r="G223" s="9" t="s">
        <v>658</v>
      </c>
      <c r="H223" s="7">
        <v>207</v>
      </c>
      <c r="I223" s="10">
        <v>41940.596585648149</v>
      </c>
      <c r="J223" s="10">
        <v>43579.22415509259</v>
      </c>
      <c r="K223" s="9" t="s">
        <v>659</v>
      </c>
    </row>
    <row r="224" spans="1:11" ht="16" customHeight="1" x14ac:dyDescent="0.15">
      <c r="A224" s="7">
        <v>51139948</v>
      </c>
      <c r="B224" s="8" t="str">
        <f>HYPERLINK("https://github.com/xo/xo","https://github.com/xo/xo")</f>
        <v>https://github.com/xo/xo</v>
      </c>
      <c r="C224" s="19"/>
      <c r="D224" s="7">
        <v>2045</v>
      </c>
      <c r="E224" s="9" t="s">
        <v>660</v>
      </c>
      <c r="F224" s="9" t="s">
        <v>4902</v>
      </c>
      <c r="G224" s="9" t="s">
        <v>661</v>
      </c>
      <c r="H224" s="7">
        <v>181</v>
      </c>
      <c r="I224" s="10">
        <v>42405.432175925933</v>
      </c>
      <c r="J224" s="10">
        <v>43580.282337962963</v>
      </c>
      <c r="K224" s="9" t="s">
        <v>662</v>
      </c>
    </row>
    <row r="225" spans="1:11" ht="16" customHeight="1" x14ac:dyDescent="0.15">
      <c r="A225" s="7">
        <v>100868808</v>
      </c>
      <c r="B225" s="8" t="str">
        <f>HYPERLINK("https://github.com/Humpheh/goboy","https://github.com/Humpheh/goboy")</f>
        <v>https://github.com/Humpheh/goboy</v>
      </c>
      <c r="C225" s="19"/>
      <c r="D225" s="7">
        <v>2027</v>
      </c>
      <c r="E225" s="9" t="s">
        <v>663</v>
      </c>
      <c r="F225" s="9" t="s">
        <v>4903</v>
      </c>
      <c r="G225" s="9" t="s">
        <v>664</v>
      </c>
      <c r="H225" s="7">
        <v>79</v>
      </c>
      <c r="I225" s="10">
        <v>42967.624363425923</v>
      </c>
      <c r="J225" s="10">
        <v>43579.928981481477</v>
      </c>
      <c r="K225" s="9" t="s">
        <v>665</v>
      </c>
    </row>
    <row r="226" spans="1:11" ht="16" customHeight="1" x14ac:dyDescent="0.15">
      <c r="A226" s="7">
        <v>37511821</v>
      </c>
      <c r="B226" s="8" t="str">
        <f>HYPERLINK("https://github.com/xtaci/kcp-go","https://github.com/xtaci/kcp-go")</f>
        <v>https://github.com/xtaci/kcp-go</v>
      </c>
      <c r="C226" s="19"/>
      <c r="D226" s="7">
        <v>2018</v>
      </c>
      <c r="E226" s="9" t="s">
        <v>666</v>
      </c>
      <c r="F226" s="9" t="s">
        <v>4904</v>
      </c>
      <c r="G226" s="9" t="s">
        <v>667</v>
      </c>
      <c r="H226" s="7">
        <v>369</v>
      </c>
      <c r="I226" s="10">
        <v>42171.261053240742</v>
      </c>
      <c r="J226" s="10">
        <v>43580.346701388888</v>
      </c>
      <c r="K226" s="9" t="s">
        <v>668</v>
      </c>
    </row>
    <row r="227" spans="1:11" ht="16" customHeight="1" x14ac:dyDescent="0.15">
      <c r="A227" s="7">
        <v>74436942</v>
      </c>
      <c r="B227" s="8" t="str">
        <f>HYPERLINK("https://github.com/prest/prest","https://github.com/prest/prest")</f>
        <v>https://github.com/prest/prest</v>
      </c>
      <c r="C227" s="19"/>
      <c r="D227" s="7">
        <v>2008</v>
      </c>
      <c r="E227" s="9" t="s">
        <v>669</v>
      </c>
      <c r="F227" s="9" t="s">
        <v>4905</v>
      </c>
      <c r="G227" s="9" t="s">
        <v>670</v>
      </c>
      <c r="H227" s="7">
        <v>106</v>
      </c>
      <c r="I227" s="10">
        <v>42696.220196759263</v>
      </c>
      <c r="J227" s="10">
        <v>43579.628009259257</v>
      </c>
      <c r="K227" s="9" t="s">
        <v>671</v>
      </c>
    </row>
    <row r="228" spans="1:11" ht="16" customHeight="1" x14ac:dyDescent="0.15">
      <c r="A228" s="7">
        <v>54539060</v>
      </c>
      <c r="B228" s="8" t="str">
        <f>HYPERLINK("https://github.com/allegro/bigcache","https://github.com/allegro/bigcache")</f>
        <v>https://github.com/allegro/bigcache</v>
      </c>
      <c r="C228" s="19"/>
      <c r="D228" s="7">
        <v>2003</v>
      </c>
      <c r="E228" s="9" t="s">
        <v>672</v>
      </c>
      <c r="F228" s="9" t="s">
        <v>4906</v>
      </c>
      <c r="G228" s="9" t="s">
        <v>673</v>
      </c>
      <c r="H228" s="7">
        <v>163</v>
      </c>
      <c r="I228" s="10">
        <v>42452.304768518523</v>
      </c>
      <c r="J228" s="10">
        <v>43580.367384259262</v>
      </c>
      <c r="K228" s="9" t="s">
        <v>674</v>
      </c>
    </row>
    <row r="229" spans="1:11" ht="16" customHeight="1" x14ac:dyDescent="0.15">
      <c r="A229" s="7">
        <v>118105436</v>
      </c>
      <c r="B229" s="8" t="str">
        <f>HYPERLINK("https://github.com/golang-migrate/migrate","https://github.com/golang-migrate/migrate")</f>
        <v>https://github.com/golang-migrate/migrate</v>
      </c>
      <c r="C229" s="19"/>
      <c r="D229" s="7">
        <v>2001</v>
      </c>
      <c r="E229" s="9" t="s">
        <v>591</v>
      </c>
      <c r="F229" s="9" t="s">
        <v>4879</v>
      </c>
      <c r="G229" s="9" t="s">
        <v>592</v>
      </c>
      <c r="H229" s="7">
        <v>199</v>
      </c>
      <c r="I229" s="10">
        <v>43119.396504629629</v>
      </c>
      <c r="J229" s="10">
        <v>43580.292407407411</v>
      </c>
      <c r="K229" s="9" t="s">
        <v>675</v>
      </c>
    </row>
    <row r="230" spans="1:11" ht="16" customHeight="1" x14ac:dyDescent="0.15">
      <c r="A230" s="7">
        <v>49032710</v>
      </c>
      <c r="B230" s="8" t="str">
        <f>HYPERLINK("https://github.com/sideshow/apns2","https://github.com/sideshow/apns2")</f>
        <v>https://github.com/sideshow/apns2</v>
      </c>
      <c r="C230" s="19"/>
      <c r="D230" s="7">
        <v>1978</v>
      </c>
      <c r="E230" s="9" t="s">
        <v>676</v>
      </c>
      <c r="F230" s="9" t="s">
        <v>4907</v>
      </c>
      <c r="G230" s="9" t="s">
        <v>677</v>
      </c>
      <c r="H230" s="7">
        <v>205</v>
      </c>
      <c r="I230" s="10">
        <v>42374.039502314823</v>
      </c>
      <c r="J230" s="10">
        <v>43580.300185185188</v>
      </c>
      <c r="K230" s="9" t="s">
        <v>678</v>
      </c>
    </row>
    <row r="231" spans="1:11" ht="16" customHeight="1" x14ac:dyDescent="0.15">
      <c r="A231" s="7">
        <v>82319669</v>
      </c>
      <c r="B231" s="8" t="str">
        <f>HYPERLINK("https://github.com/jdkato/prose","https://github.com/jdkato/prose")</f>
        <v>https://github.com/jdkato/prose</v>
      </c>
      <c r="C231" s="19"/>
      <c r="D231" s="7">
        <v>1969</v>
      </c>
      <c r="E231" s="9" t="s">
        <v>679</v>
      </c>
      <c r="F231" s="9" t="s">
        <v>4908</v>
      </c>
      <c r="G231" s="9" t="s">
        <v>680</v>
      </c>
      <c r="H231" s="7">
        <v>92</v>
      </c>
      <c r="I231" s="10">
        <v>42783.714143518519</v>
      </c>
      <c r="J231" s="10">
        <v>43579.958368055559</v>
      </c>
      <c r="K231" s="9" t="s">
        <v>681</v>
      </c>
    </row>
    <row r="232" spans="1:11" ht="16" customHeight="1" x14ac:dyDescent="0.15">
      <c r="A232" s="7">
        <v>64680737</v>
      </c>
      <c r="B232" s="8" t="str">
        <f>HYPERLINK("https://github.com/anthonynsimon/bild","https://github.com/anthonynsimon/bild")</f>
        <v>https://github.com/anthonynsimon/bild</v>
      </c>
      <c r="C232" s="19"/>
      <c r="D232" s="7">
        <v>1961</v>
      </c>
      <c r="E232" s="9" t="s">
        <v>682</v>
      </c>
      <c r="F232" s="9" t="s">
        <v>4909</v>
      </c>
      <c r="G232" s="9" t="s">
        <v>683</v>
      </c>
      <c r="H232" s="7">
        <v>94</v>
      </c>
      <c r="I232" s="10">
        <v>42583.662835648152</v>
      </c>
      <c r="J232" s="10">
        <v>43580.394062500003</v>
      </c>
      <c r="K232" s="9" t="s">
        <v>684</v>
      </c>
    </row>
    <row r="233" spans="1:11" ht="16" customHeight="1" x14ac:dyDescent="0.15">
      <c r="A233" s="7">
        <v>7344683</v>
      </c>
      <c r="B233" s="8" t="str">
        <f>HYPERLINK("https://github.com/ChimeraCoder/gojson","https://github.com/ChimeraCoder/gojson")</f>
        <v>https://github.com/ChimeraCoder/gojson</v>
      </c>
      <c r="C233" s="19"/>
      <c r="D233" s="7">
        <v>1960</v>
      </c>
      <c r="E233" s="9" t="s">
        <v>685</v>
      </c>
      <c r="F233" s="9" t="s">
        <v>4910</v>
      </c>
      <c r="G233" s="9" t="s">
        <v>686</v>
      </c>
      <c r="H233" s="7">
        <v>132</v>
      </c>
      <c r="I233" s="10">
        <v>41270.799189814818</v>
      </c>
      <c r="J233" s="10">
        <v>43578.482951388891</v>
      </c>
      <c r="K233" s="9" t="s">
        <v>687</v>
      </c>
    </row>
    <row r="234" spans="1:11" ht="16" customHeight="1" x14ac:dyDescent="0.15">
      <c r="A234" s="7">
        <v>49927767</v>
      </c>
      <c r="B234" s="8" t="str">
        <f>HYPERLINK("https://github.com/cweill/gotests","https://github.com/cweill/gotests")</f>
        <v>https://github.com/cweill/gotests</v>
      </c>
      <c r="C234" s="19"/>
      <c r="D234" s="7">
        <v>1959</v>
      </c>
      <c r="E234" s="9" t="s">
        <v>688</v>
      </c>
      <c r="F234" s="9" t="s">
        <v>4911</v>
      </c>
      <c r="G234" s="9" t="s">
        <v>689</v>
      </c>
      <c r="H234" s="7">
        <v>130</v>
      </c>
      <c r="I234" s="10">
        <v>42388.212523148148</v>
      </c>
      <c r="J234" s="10">
        <v>43580.535601851851</v>
      </c>
      <c r="K234" s="9" t="s">
        <v>690</v>
      </c>
    </row>
    <row r="235" spans="1:11" ht="16" customHeight="1" x14ac:dyDescent="0.15">
      <c r="A235" s="7">
        <v>31234749</v>
      </c>
      <c r="B235" s="8" t="str">
        <f>HYPERLINK("https://github.com/pressly/sup","https://github.com/pressly/sup")</f>
        <v>https://github.com/pressly/sup</v>
      </c>
      <c r="C235" s="19"/>
      <c r="D235" s="7">
        <v>1927</v>
      </c>
      <c r="E235" s="9" t="s">
        <v>691</v>
      </c>
      <c r="F235" s="9" t="s">
        <v>4912</v>
      </c>
      <c r="G235" s="9" t="s">
        <v>692</v>
      </c>
      <c r="H235" s="7">
        <v>112</v>
      </c>
      <c r="I235" s="10">
        <v>42058.961354166669</v>
      </c>
      <c r="J235" s="10">
        <v>43579.691770833328</v>
      </c>
      <c r="K235" s="9" t="s">
        <v>693</v>
      </c>
    </row>
    <row r="236" spans="1:11" ht="16" customHeight="1" x14ac:dyDescent="0.15">
      <c r="A236" s="7">
        <v>66631967</v>
      </c>
      <c r="B236" s="8" t="str">
        <f>HYPERLINK("https://github.com/chrislusf/gleam","https://github.com/chrislusf/gleam")</f>
        <v>https://github.com/chrislusf/gleam</v>
      </c>
      <c r="C236" s="19"/>
      <c r="D236" s="7">
        <v>1926</v>
      </c>
      <c r="E236" s="9" t="s">
        <v>694</v>
      </c>
      <c r="F236" s="9" t="s">
        <v>4913</v>
      </c>
      <c r="G236" s="9" t="s">
        <v>695</v>
      </c>
      <c r="H236" s="7">
        <v>169</v>
      </c>
      <c r="I236" s="10">
        <v>42608.364444444444</v>
      </c>
      <c r="J236" s="10">
        <v>43580.442395833343</v>
      </c>
      <c r="K236" s="9" t="s">
        <v>696</v>
      </c>
    </row>
    <row r="237" spans="1:11" ht="16" customHeight="1" x14ac:dyDescent="0.15">
      <c r="A237" s="7">
        <v>16514887</v>
      </c>
      <c r="B237" s="8" t="str">
        <f>HYPERLINK("https://github.com/rakyll/statik","https://github.com/rakyll/statik")</f>
        <v>https://github.com/rakyll/statik</v>
      </c>
      <c r="C237" s="19"/>
      <c r="D237" s="7">
        <v>1912</v>
      </c>
      <c r="E237" s="9" t="s">
        <v>697</v>
      </c>
      <c r="F237" s="9" t="s">
        <v>4914</v>
      </c>
      <c r="G237" s="9" t="s">
        <v>698</v>
      </c>
      <c r="H237" s="7">
        <v>115</v>
      </c>
      <c r="I237" s="10">
        <v>41674.621423611112</v>
      </c>
      <c r="J237" s="10">
        <v>43579.611493055563</v>
      </c>
      <c r="K237" s="9" t="s">
        <v>699</v>
      </c>
    </row>
    <row r="238" spans="1:11" ht="16" customHeight="1" x14ac:dyDescent="0.15">
      <c r="A238" s="7">
        <v>91054480</v>
      </c>
      <c r="B238" s="8" t="str">
        <f>HYPERLINK("https://github.com/rs/zerolog","https://github.com/rs/zerolog")</f>
        <v>https://github.com/rs/zerolog</v>
      </c>
      <c r="C238" s="19"/>
      <c r="D238" s="7">
        <v>1901</v>
      </c>
      <c r="E238" s="9" t="s">
        <v>700</v>
      </c>
      <c r="F238" s="9" t="s">
        <v>4915</v>
      </c>
      <c r="G238" s="9" t="s">
        <v>701</v>
      </c>
      <c r="H238" s="7">
        <v>134</v>
      </c>
      <c r="I238" s="10">
        <v>42867.225451388891</v>
      </c>
      <c r="J238" s="10">
        <v>43580.489918981482</v>
      </c>
      <c r="K238" s="9" t="s">
        <v>702</v>
      </c>
    </row>
    <row r="239" spans="1:11" ht="16" customHeight="1" x14ac:dyDescent="0.15">
      <c r="A239" s="7">
        <v>12933281</v>
      </c>
      <c r="B239" s="8" t="str">
        <f>HYPERLINK("https://github.com/go-qml/qml","https://github.com/go-qml/qml")</f>
        <v>https://github.com/go-qml/qml</v>
      </c>
      <c r="C239" s="19"/>
      <c r="D239" s="7">
        <v>1896</v>
      </c>
      <c r="E239" s="9" t="s">
        <v>703</v>
      </c>
      <c r="F239" s="9" t="s">
        <v>4916</v>
      </c>
      <c r="G239" s="9" t="s">
        <v>704</v>
      </c>
      <c r="H239" s="7">
        <v>190</v>
      </c>
      <c r="I239" s="10">
        <v>41535.83662037037</v>
      </c>
      <c r="J239" s="10">
        <v>43580.075509259259</v>
      </c>
      <c r="K239" s="9" t="s">
        <v>705</v>
      </c>
    </row>
    <row r="240" spans="1:11" ht="16" customHeight="1" x14ac:dyDescent="0.15">
      <c r="A240" s="7">
        <v>11759482</v>
      </c>
      <c r="B240" s="8" t="str">
        <f>HYPERLINK("https://github.com/joho/godotenv","https://github.com/joho/godotenv")</f>
        <v>https://github.com/joho/godotenv</v>
      </c>
      <c r="C240" s="19"/>
      <c r="D240" s="7">
        <v>1894</v>
      </c>
      <c r="E240" s="9" t="s">
        <v>706</v>
      </c>
      <c r="F240" s="9" t="s">
        <v>4917</v>
      </c>
      <c r="G240" s="9" t="s">
        <v>707</v>
      </c>
      <c r="H240" s="7">
        <v>106</v>
      </c>
      <c r="I240" s="10">
        <v>41485.323136574072</v>
      </c>
      <c r="J240" s="10">
        <v>43580.485231481478</v>
      </c>
      <c r="K240" s="9" t="s">
        <v>708</v>
      </c>
    </row>
    <row r="241" spans="1:11" ht="16" customHeight="1" x14ac:dyDescent="0.15">
      <c r="A241" s="7">
        <v>30167459</v>
      </c>
      <c r="B241" s="8" t="str">
        <f>HYPERLINK("https://github.com/maruel/panicparse","https://github.com/maruel/panicparse")</f>
        <v>https://github.com/maruel/panicparse</v>
      </c>
      <c r="C241" s="19"/>
      <c r="D241" s="7">
        <v>1847</v>
      </c>
      <c r="E241" s="9" t="s">
        <v>709</v>
      </c>
      <c r="F241" s="9" t="s">
        <v>4918</v>
      </c>
      <c r="G241" s="9" t="s">
        <v>710</v>
      </c>
      <c r="H241" s="7">
        <v>54</v>
      </c>
      <c r="I241" s="10">
        <v>42037.093530092592</v>
      </c>
      <c r="J241" s="10">
        <v>43579.364421296297</v>
      </c>
      <c r="K241" s="9" t="s">
        <v>711</v>
      </c>
    </row>
    <row r="242" spans="1:11" ht="16" customHeight="1" x14ac:dyDescent="0.15">
      <c r="A242" s="7">
        <v>28735637</v>
      </c>
      <c r="B242" s="8" t="str">
        <f>HYPERLINK("https://github.com/volatiletech/authboss","https://github.com/volatiletech/authboss")</f>
        <v>https://github.com/volatiletech/authboss</v>
      </c>
      <c r="C242" s="19"/>
      <c r="D242" s="7">
        <v>1819</v>
      </c>
      <c r="E242" s="9" t="s">
        <v>712</v>
      </c>
      <c r="F242" s="9" t="s">
        <v>4919</v>
      </c>
      <c r="G242" s="9" t="s">
        <v>713</v>
      </c>
      <c r="H242" s="7">
        <v>116</v>
      </c>
      <c r="I242" s="10">
        <v>42007.216689814813</v>
      </c>
      <c r="J242" s="10">
        <v>43580.492303240739</v>
      </c>
      <c r="K242" s="9" t="s">
        <v>714</v>
      </c>
    </row>
    <row r="243" spans="1:11" ht="16" customHeight="1" x14ac:dyDescent="0.15">
      <c r="A243" s="7">
        <v>27096595</v>
      </c>
      <c r="B243" s="8" t="str">
        <f>HYPERLINK("https://github.com/googleapis/google-api-go-client","https://github.com/googleapis/google-api-go-client")</f>
        <v>https://github.com/googleapis/google-api-go-client</v>
      </c>
      <c r="C243" s="19"/>
      <c r="D243" s="7">
        <v>1816</v>
      </c>
      <c r="E243" s="9" t="s">
        <v>715</v>
      </c>
      <c r="F243" s="9" t="s">
        <v>4920</v>
      </c>
      <c r="G243" s="9" t="s">
        <v>716</v>
      </c>
      <c r="H243" s="7">
        <v>480</v>
      </c>
      <c r="I243" s="10">
        <v>41967.906666666669</v>
      </c>
      <c r="J243" s="10">
        <v>43580.187245370369</v>
      </c>
      <c r="K243" s="9" t="s">
        <v>717</v>
      </c>
    </row>
    <row r="244" spans="1:11" ht="16" customHeight="1" x14ac:dyDescent="0.15">
      <c r="A244" s="7">
        <v>85126896</v>
      </c>
      <c r="B244" s="8" t="str">
        <f>HYPERLINK("https://github.com/gobuffalo/packr","https://github.com/gobuffalo/packr")</f>
        <v>https://github.com/gobuffalo/packr</v>
      </c>
      <c r="C244" s="19"/>
      <c r="D244" s="7">
        <v>1815</v>
      </c>
      <c r="E244" s="9" t="s">
        <v>718</v>
      </c>
      <c r="F244" s="9" t="s">
        <v>4921</v>
      </c>
      <c r="G244" s="9" t="s">
        <v>719</v>
      </c>
      <c r="H244" s="7">
        <v>87</v>
      </c>
      <c r="I244" s="10">
        <v>42809.933946759258</v>
      </c>
      <c r="J244" s="10">
        <v>43580.365601851852</v>
      </c>
      <c r="K244" s="9" t="s">
        <v>720</v>
      </c>
    </row>
    <row r="245" spans="1:11" ht="16" customHeight="1" x14ac:dyDescent="0.15">
      <c r="A245" s="7">
        <v>49766020</v>
      </c>
      <c r="B245" s="8" t="str">
        <f>HYPERLINK("https://github.com/mvdan/sh","https://github.com/mvdan/sh")</f>
        <v>https://github.com/mvdan/sh</v>
      </c>
      <c r="C245" s="19"/>
      <c r="D245" s="7">
        <v>1800</v>
      </c>
      <c r="E245" s="9" t="s">
        <v>721</v>
      </c>
      <c r="F245" s="9" t="s">
        <v>4922</v>
      </c>
      <c r="G245" s="9" t="s">
        <v>722</v>
      </c>
      <c r="H245" s="7">
        <v>75</v>
      </c>
      <c r="I245" s="10">
        <v>42385.360520833332</v>
      </c>
      <c r="J245" s="10">
        <v>43580.377800925933</v>
      </c>
      <c r="K245" s="9" t="s">
        <v>723</v>
      </c>
    </row>
    <row r="246" spans="1:11" ht="16" customHeight="1" x14ac:dyDescent="0.15">
      <c r="A246" s="7">
        <v>15470270</v>
      </c>
      <c r="B246" s="8" t="str">
        <f>HYPERLINK("https://github.com/Terry-Mao/gopush-cluster","https://github.com/Terry-Mao/gopush-cluster")</f>
        <v>https://github.com/Terry-Mao/gopush-cluster</v>
      </c>
      <c r="C246" s="19"/>
      <c r="D246" s="7">
        <v>1793</v>
      </c>
      <c r="E246" s="9" t="s">
        <v>724</v>
      </c>
      <c r="F246" s="9" t="s">
        <v>4923</v>
      </c>
      <c r="G246" s="9" t="s">
        <v>725</v>
      </c>
      <c r="H246" s="7">
        <v>528</v>
      </c>
      <c r="I246" s="10">
        <v>41635.372337962966</v>
      </c>
      <c r="J246" s="10">
        <v>43580.492303240739</v>
      </c>
      <c r="K246" s="9" t="s">
        <v>726</v>
      </c>
    </row>
    <row r="247" spans="1:11" ht="16" customHeight="1" x14ac:dyDescent="0.15">
      <c r="A247" s="7">
        <v>22931257</v>
      </c>
      <c r="B247" s="8" t="str">
        <f>HYPERLINK("https://github.com/intelsdi-x/snap","https://github.com/intelsdi-x/snap")</f>
        <v>https://github.com/intelsdi-x/snap</v>
      </c>
      <c r="C247" s="19"/>
      <c r="D247" s="7">
        <v>1791</v>
      </c>
      <c r="E247" s="9" t="s">
        <v>727</v>
      </c>
      <c r="F247" s="9" t="s">
        <v>4924</v>
      </c>
      <c r="G247" s="9" t="s">
        <v>728</v>
      </c>
      <c r="H247" s="7">
        <v>279</v>
      </c>
      <c r="I247" s="10">
        <v>41864.878368055557</v>
      </c>
      <c r="J247" s="10">
        <v>43578.124907407408</v>
      </c>
      <c r="K247" s="9" t="s">
        <v>729</v>
      </c>
    </row>
    <row r="248" spans="1:11" ht="16" customHeight="1" x14ac:dyDescent="0.15">
      <c r="A248" s="7">
        <v>54435102</v>
      </c>
      <c r="B248" s="8" t="str">
        <f>HYPERLINK("https://github.com/Jeffail/benthos","https://github.com/Jeffail/benthos")</f>
        <v>https://github.com/Jeffail/benthos</v>
      </c>
      <c r="C248" s="19"/>
      <c r="D248" s="7">
        <v>1789</v>
      </c>
      <c r="E248" s="9" t="s">
        <v>730</v>
      </c>
      <c r="F248" s="9" t="s">
        <v>4925</v>
      </c>
      <c r="G248" s="9" t="s">
        <v>731</v>
      </c>
      <c r="H248" s="7">
        <v>83</v>
      </c>
      <c r="I248" s="10">
        <v>42451.054722222223</v>
      </c>
      <c r="J248" s="10">
        <v>43580.440474537027</v>
      </c>
      <c r="K248" s="9" t="s">
        <v>732</v>
      </c>
    </row>
    <row r="249" spans="1:11" ht="16" customHeight="1" x14ac:dyDescent="0.15">
      <c r="A249" s="7">
        <v>67286820</v>
      </c>
      <c r="B249" s="8" t="str">
        <f>HYPERLINK("https://github.com/TrueFurby/go-callvis","https://github.com/TrueFurby/go-callvis")</f>
        <v>https://github.com/TrueFurby/go-callvis</v>
      </c>
      <c r="C249" s="19"/>
      <c r="D249" s="7">
        <v>1788</v>
      </c>
      <c r="E249" s="9" t="s">
        <v>733</v>
      </c>
      <c r="F249" s="9" t="s">
        <v>4926</v>
      </c>
      <c r="G249" s="9" t="s">
        <v>734</v>
      </c>
      <c r="H249" s="7">
        <v>98</v>
      </c>
      <c r="I249" s="10">
        <v>42616.480393518519</v>
      </c>
      <c r="J249" s="10">
        <v>43580.47519675926</v>
      </c>
      <c r="K249" s="9" t="s">
        <v>735</v>
      </c>
    </row>
    <row r="250" spans="1:11" ht="16" customHeight="1" x14ac:dyDescent="0.15">
      <c r="A250" s="7">
        <v>3168225</v>
      </c>
      <c r="B250" s="8" t="str">
        <f>HYPERLINK("https://github.com/dustin/go-humanize","https://github.com/dustin/go-humanize")</f>
        <v>https://github.com/dustin/go-humanize</v>
      </c>
      <c r="C250" s="19"/>
      <c r="D250" s="7">
        <v>1782</v>
      </c>
      <c r="E250" s="9" t="s">
        <v>736</v>
      </c>
      <c r="F250" s="9" t="s">
        <v>4927</v>
      </c>
      <c r="G250" s="9" t="s">
        <v>737</v>
      </c>
      <c r="H250" s="7">
        <v>131</v>
      </c>
      <c r="I250" s="10">
        <v>40921.15896990741</v>
      </c>
      <c r="J250" s="10">
        <v>43580.274421296293</v>
      </c>
      <c r="K250" s="9" t="s">
        <v>738</v>
      </c>
    </row>
    <row r="251" spans="1:11" ht="16" customHeight="1" x14ac:dyDescent="0.15">
      <c r="A251" s="7">
        <v>83252983</v>
      </c>
      <c r="B251" s="8" t="str">
        <f>HYPERLINK("https://github.com/go-task/task","https://github.com/go-task/task")</f>
        <v>https://github.com/go-task/task</v>
      </c>
      <c r="C251" s="19"/>
      <c r="D251" s="7">
        <v>1780</v>
      </c>
      <c r="E251" s="9" t="s">
        <v>739</v>
      </c>
      <c r="F251" s="9" t="s">
        <v>4928</v>
      </c>
      <c r="G251" s="9" t="s">
        <v>740</v>
      </c>
      <c r="H251" s="7">
        <v>78</v>
      </c>
      <c r="I251" s="10">
        <v>42793.031990740739</v>
      </c>
      <c r="J251" s="10">
        <v>43580.34815972222</v>
      </c>
      <c r="K251" s="9" t="s">
        <v>741</v>
      </c>
    </row>
    <row r="252" spans="1:11" ht="16" customHeight="1" x14ac:dyDescent="0.15">
      <c r="A252" s="7">
        <v>52038678</v>
      </c>
      <c r="B252" s="8" t="str">
        <f>HYPERLINK("https://github.com/fogleman/gg","https://github.com/fogleman/gg")</f>
        <v>https://github.com/fogleman/gg</v>
      </c>
      <c r="C252" s="19"/>
      <c r="D252" s="7">
        <v>1772</v>
      </c>
      <c r="E252" s="9" t="s">
        <v>742</v>
      </c>
      <c r="F252" s="9" t="s">
        <v>4929</v>
      </c>
      <c r="G252" s="9" t="s">
        <v>743</v>
      </c>
      <c r="H252" s="7">
        <v>128</v>
      </c>
      <c r="I252" s="10">
        <v>42418.878564814811</v>
      </c>
      <c r="J252" s="10">
        <v>43580.11886574074</v>
      </c>
      <c r="K252" s="9" t="s">
        <v>744</v>
      </c>
    </row>
    <row r="253" spans="1:11" ht="16" customHeight="1" x14ac:dyDescent="0.15">
      <c r="A253" s="7">
        <v>20149101</v>
      </c>
      <c r="B253" s="8" t="str">
        <f>HYPERLINK("https://github.com/justinas/alice","https://github.com/justinas/alice")</f>
        <v>https://github.com/justinas/alice</v>
      </c>
      <c r="C253" s="19"/>
      <c r="D253" s="7">
        <v>1765</v>
      </c>
      <c r="E253" s="9" t="s">
        <v>745</v>
      </c>
      <c r="F253" s="9" t="s">
        <v>4930</v>
      </c>
      <c r="G253" s="9" t="s">
        <v>746</v>
      </c>
      <c r="H253" s="7">
        <v>114</v>
      </c>
      <c r="I253" s="10">
        <v>41784.310891203713</v>
      </c>
      <c r="J253" s="10">
        <v>43580.257789351846</v>
      </c>
      <c r="K253" s="9" t="s">
        <v>747</v>
      </c>
    </row>
    <row r="254" spans="1:11" ht="16" customHeight="1" x14ac:dyDescent="0.15">
      <c r="A254" s="7">
        <v>18651281</v>
      </c>
      <c r="B254" s="8" t="str">
        <f>HYPERLINK("https://github.com/gocircuit/circuit","https://github.com/gocircuit/circuit")</f>
        <v>https://github.com/gocircuit/circuit</v>
      </c>
      <c r="C254" s="19"/>
      <c r="D254" s="7">
        <v>1761</v>
      </c>
      <c r="E254" s="9" t="s">
        <v>748</v>
      </c>
      <c r="F254" s="9" t="s">
        <v>4931</v>
      </c>
      <c r="G254" s="9" t="s">
        <v>749</v>
      </c>
      <c r="H254" s="7">
        <v>151</v>
      </c>
      <c r="I254" s="10">
        <v>41739.865347222221</v>
      </c>
      <c r="J254" s="10">
        <v>43578.467638888891</v>
      </c>
      <c r="K254" s="9" t="s">
        <v>750</v>
      </c>
    </row>
    <row r="255" spans="1:11" ht="16" customHeight="1" x14ac:dyDescent="0.15">
      <c r="A255" s="7">
        <v>13791239</v>
      </c>
      <c r="B255" s="8" t="str">
        <f>HYPERLINK("https://github.com/upper/db","https://github.com/upper/db")</f>
        <v>https://github.com/upper/db</v>
      </c>
      <c r="C255" s="19"/>
      <c r="D255" s="7">
        <v>1758</v>
      </c>
      <c r="E255" s="9" t="s">
        <v>751</v>
      </c>
      <c r="F255" s="9" t="s">
        <v>4932</v>
      </c>
      <c r="G255" s="9" t="s">
        <v>752</v>
      </c>
      <c r="H255" s="7">
        <v>132</v>
      </c>
      <c r="I255" s="10">
        <v>41570.086527777778</v>
      </c>
      <c r="J255" s="10">
        <v>43580.496851851851</v>
      </c>
      <c r="K255" s="9" t="s">
        <v>753</v>
      </c>
    </row>
    <row r="256" spans="1:11" ht="16" customHeight="1" x14ac:dyDescent="0.15">
      <c r="A256" s="7">
        <v>72274618</v>
      </c>
      <c r="B256" s="8" t="str">
        <f>HYPERLINK("https://github.com/emitter-io/emitter","https://github.com/emitter-io/emitter")</f>
        <v>https://github.com/emitter-io/emitter</v>
      </c>
      <c r="C256" s="19"/>
      <c r="D256" s="7">
        <v>1752</v>
      </c>
      <c r="E256" s="9" t="s">
        <v>754</v>
      </c>
      <c r="F256" s="9" t="s">
        <v>4933</v>
      </c>
      <c r="G256" s="9" t="s">
        <v>755</v>
      </c>
      <c r="H256" s="7">
        <v>170</v>
      </c>
      <c r="I256" s="10">
        <v>42672.369687500002</v>
      </c>
      <c r="J256" s="10">
        <v>43580.314027777778</v>
      </c>
      <c r="K256" s="9" t="s">
        <v>756</v>
      </c>
    </row>
    <row r="257" spans="1:11" ht="16" customHeight="1" x14ac:dyDescent="0.15">
      <c r="A257" s="7">
        <v>15200429</v>
      </c>
      <c r="B257" s="8" t="str">
        <f>HYPERLINK("https://github.com/afex/hystrix-go","https://github.com/afex/hystrix-go")</f>
        <v>https://github.com/afex/hystrix-go</v>
      </c>
      <c r="C257" s="19"/>
      <c r="D257" s="7">
        <v>1749</v>
      </c>
      <c r="E257" s="9" t="s">
        <v>757</v>
      </c>
      <c r="F257" s="9" t="s">
        <v>4934</v>
      </c>
      <c r="G257" s="9" t="s">
        <v>758</v>
      </c>
      <c r="H257" s="7">
        <v>196</v>
      </c>
      <c r="I257" s="10">
        <v>41623.369016203702</v>
      </c>
      <c r="J257" s="10">
        <v>43579.580983796302</v>
      </c>
      <c r="K257" s="9" t="s">
        <v>759</v>
      </c>
    </row>
    <row r="258" spans="1:11" ht="16" customHeight="1" x14ac:dyDescent="0.15">
      <c r="A258" s="7">
        <v>9120526</v>
      </c>
      <c r="B258" s="8" t="str">
        <f>HYPERLINK("https://github.com/jackc/pgx","https://github.com/jackc/pgx")</f>
        <v>https://github.com/jackc/pgx</v>
      </c>
      <c r="C258" s="19"/>
      <c r="D258" s="7">
        <v>1744</v>
      </c>
      <c r="E258" s="9" t="s">
        <v>760</v>
      </c>
      <c r="F258" s="9" t="s">
        <v>4935</v>
      </c>
      <c r="G258" s="9" t="s">
        <v>761</v>
      </c>
      <c r="H258" s="7">
        <v>217</v>
      </c>
      <c r="I258" s="10">
        <v>41363.796134259261</v>
      </c>
      <c r="J258" s="10">
        <v>43580.252986111111</v>
      </c>
      <c r="K258" s="9" t="s">
        <v>762</v>
      </c>
    </row>
    <row r="259" spans="1:11" ht="16" customHeight="1" x14ac:dyDescent="0.15">
      <c r="A259" s="7">
        <v>82069313</v>
      </c>
      <c r="B259" s="8" t="str">
        <f>HYPERLINK("https://github.com/ashleymcnamara/gophers","https://github.com/ashleymcnamara/gophers")</f>
        <v>https://github.com/ashleymcnamara/gophers</v>
      </c>
      <c r="C259" s="19"/>
      <c r="D259" s="7">
        <v>1736</v>
      </c>
      <c r="E259" s="9" t="s">
        <v>763</v>
      </c>
      <c r="F259" s="9" t="s">
        <v>4936</v>
      </c>
      <c r="G259" s="9" t="s">
        <v>764</v>
      </c>
      <c r="H259" s="7">
        <v>79</v>
      </c>
      <c r="I259" s="10">
        <v>42781.603472222218</v>
      </c>
      <c r="J259" s="10">
        <v>43579.397881944453</v>
      </c>
      <c r="K259" s="9" t="s">
        <v>765</v>
      </c>
    </row>
    <row r="260" spans="1:11" ht="16" customHeight="1" x14ac:dyDescent="0.15">
      <c r="A260" s="7">
        <v>29749675</v>
      </c>
      <c r="B260" s="8" t="str">
        <f>HYPERLINK("https://github.com/fogleman/pt","https://github.com/fogleman/pt")</f>
        <v>https://github.com/fogleman/pt</v>
      </c>
      <c r="C260" s="19"/>
      <c r="D260" s="7">
        <v>1734</v>
      </c>
      <c r="E260" s="9" t="s">
        <v>766</v>
      </c>
      <c r="F260" s="9" t="s">
        <v>4937</v>
      </c>
      <c r="G260" s="9" t="s">
        <v>767</v>
      </c>
      <c r="H260" s="7">
        <v>85</v>
      </c>
      <c r="I260" s="10">
        <v>42027.819085648152</v>
      </c>
      <c r="J260" s="10">
        <v>43579.36445601852</v>
      </c>
      <c r="K260" s="9" t="s">
        <v>768</v>
      </c>
    </row>
    <row r="261" spans="1:11" ht="16" customHeight="1" x14ac:dyDescent="0.15">
      <c r="A261" s="7">
        <v>20015012</v>
      </c>
      <c r="B261" s="8" t="str">
        <f>HYPERLINK("https://github.com/tdewolff/minify","https://github.com/tdewolff/minify")</f>
        <v>https://github.com/tdewolff/minify</v>
      </c>
      <c r="C261" s="19"/>
      <c r="D261" s="7">
        <v>1728</v>
      </c>
      <c r="E261" s="9" t="s">
        <v>769</v>
      </c>
      <c r="F261" s="9" t="s">
        <v>4938</v>
      </c>
      <c r="G261" s="9" t="s">
        <v>770</v>
      </c>
      <c r="H261" s="7">
        <v>108</v>
      </c>
      <c r="I261" s="10">
        <v>41780.377638888887</v>
      </c>
      <c r="J261" s="10">
        <v>43579.714606481481</v>
      </c>
      <c r="K261" s="9" t="s">
        <v>771</v>
      </c>
    </row>
    <row r="262" spans="1:11" ht="16" customHeight="1" x14ac:dyDescent="0.15">
      <c r="A262" s="7">
        <v>15300997</v>
      </c>
      <c r="B262" s="8" t="str">
        <f>HYPERLINK("https://github.com/ahmetb/go-linq","https://github.com/ahmetb/go-linq")</f>
        <v>https://github.com/ahmetb/go-linq</v>
      </c>
      <c r="C262" s="19"/>
      <c r="D262" s="7">
        <v>1702</v>
      </c>
      <c r="E262" s="9" t="s">
        <v>772</v>
      </c>
      <c r="F262" s="9" t="s">
        <v>4939</v>
      </c>
      <c r="G262" s="9" t="s">
        <v>773</v>
      </c>
      <c r="H262" s="7">
        <v>120</v>
      </c>
      <c r="I262" s="10">
        <v>41627.128472222219</v>
      </c>
      <c r="J262" s="10">
        <v>43579.270011574074</v>
      </c>
      <c r="K262" s="9" t="s">
        <v>774</v>
      </c>
    </row>
    <row r="263" spans="1:11" ht="16" customHeight="1" x14ac:dyDescent="0.15">
      <c r="A263" s="7">
        <v>15171803</v>
      </c>
      <c r="B263" s="8" t="str">
        <f>HYPERLINK("https://github.com/aptly-dev/aptly","https://github.com/aptly-dev/aptly")</f>
        <v>https://github.com/aptly-dev/aptly</v>
      </c>
      <c r="C263" s="19"/>
      <c r="D263" s="7">
        <v>1699</v>
      </c>
      <c r="E263" s="9" t="s">
        <v>775</v>
      </c>
      <c r="F263" s="9" t="s">
        <v>4940</v>
      </c>
      <c r="G263" s="9" t="s">
        <v>776</v>
      </c>
      <c r="H263" s="7">
        <v>226</v>
      </c>
      <c r="I263" s="10">
        <v>41621.802002314813</v>
      </c>
      <c r="J263" s="10">
        <v>43580.187141203707</v>
      </c>
      <c r="K263" s="9" t="s">
        <v>777</v>
      </c>
    </row>
    <row r="264" spans="1:11" ht="16" customHeight="1" x14ac:dyDescent="0.15">
      <c r="A264" s="7">
        <v>105907218</v>
      </c>
      <c r="B264" s="8" t="str">
        <f>HYPERLINK("https://github.com/yunabe/lgo","https://github.com/yunabe/lgo")</f>
        <v>https://github.com/yunabe/lgo</v>
      </c>
      <c r="C264" s="19"/>
      <c r="D264" s="7">
        <v>1695</v>
      </c>
      <c r="E264" s="9" t="s">
        <v>778</v>
      </c>
      <c r="F264" s="9" t="s">
        <v>4941</v>
      </c>
      <c r="G264" s="9" t="s">
        <v>779</v>
      </c>
      <c r="H264" s="7">
        <v>63</v>
      </c>
      <c r="I264" s="10">
        <v>43013.645254629628</v>
      </c>
      <c r="J264" s="10">
        <v>43580.336689814823</v>
      </c>
      <c r="K264" s="9" t="s">
        <v>780</v>
      </c>
    </row>
    <row r="265" spans="1:11" ht="16" customHeight="1" x14ac:dyDescent="0.15">
      <c r="A265" s="7">
        <v>46200120</v>
      </c>
      <c r="B265" s="8" t="str">
        <f>HYPERLINK("https://github.com/hlandau/acme","https://github.com/hlandau/acme")</f>
        <v>https://github.com/hlandau/acme</v>
      </c>
      <c r="C265" s="19"/>
      <c r="D265" s="7">
        <v>1681</v>
      </c>
      <c r="E265" s="9" t="s">
        <v>781</v>
      </c>
      <c r="F265" s="9" t="s">
        <v>4942</v>
      </c>
      <c r="G265" s="9" t="s">
        <v>782</v>
      </c>
      <c r="H265" s="7">
        <v>92</v>
      </c>
      <c r="I265" s="10">
        <v>42323.080578703702</v>
      </c>
      <c r="J265" s="10">
        <v>43580.134062500001</v>
      </c>
      <c r="K265" s="9" t="s">
        <v>783</v>
      </c>
    </row>
    <row r="266" spans="1:11" ht="16" customHeight="1" x14ac:dyDescent="0.15">
      <c r="A266" s="7">
        <v>17042400</v>
      </c>
      <c r="B266" s="8" t="str">
        <f>HYPERLINK("https://github.com/siddontang/go-mysql","https://github.com/siddontang/go-mysql")</f>
        <v>https://github.com/siddontang/go-mysql</v>
      </c>
      <c r="C266" s="19"/>
      <c r="D266" s="7">
        <v>1680</v>
      </c>
      <c r="E266" s="9" t="s">
        <v>784</v>
      </c>
      <c r="F266" s="9" t="s">
        <v>4943</v>
      </c>
      <c r="G266" s="9" t="s">
        <v>785</v>
      </c>
      <c r="H266" s="7">
        <v>402</v>
      </c>
      <c r="I266" s="10">
        <v>41691.081076388888</v>
      </c>
      <c r="J266" s="10">
        <v>43580.438715277778</v>
      </c>
      <c r="K266" s="9" t="s">
        <v>786</v>
      </c>
    </row>
    <row r="267" spans="1:11" ht="16" customHeight="1" x14ac:dyDescent="0.15">
      <c r="A267" s="7">
        <v>59289480</v>
      </c>
      <c r="B267" s="8" t="str">
        <f>HYPERLINK("https://github.com/Ullaakut/cameradar","https://github.com/Ullaakut/cameradar")</f>
        <v>https://github.com/Ullaakut/cameradar</v>
      </c>
      <c r="C267" s="19"/>
      <c r="D267" s="7">
        <v>1673</v>
      </c>
      <c r="E267" s="9" t="s">
        <v>787</v>
      </c>
      <c r="F267" s="9" t="s">
        <v>4944</v>
      </c>
      <c r="G267" s="9" t="s">
        <v>788</v>
      </c>
      <c r="H267" s="7">
        <v>224</v>
      </c>
      <c r="I267" s="10">
        <v>42510.483113425929</v>
      </c>
      <c r="J267" s="10">
        <v>43580.27888888889</v>
      </c>
      <c r="K267" s="9" t="s">
        <v>789</v>
      </c>
    </row>
    <row r="268" spans="1:11" ht="16" customHeight="1" x14ac:dyDescent="0.15">
      <c r="A268" s="7">
        <v>41561105</v>
      </c>
      <c r="B268" s="8" t="str">
        <f>HYPERLINK("https://github.com/go-resty/resty","https://github.com/go-resty/resty")</f>
        <v>https://github.com/go-resty/resty</v>
      </c>
      <c r="C268" s="19"/>
      <c r="D268" s="7">
        <v>1665</v>
      </c>
      <c r="E268" s="9" t="s">
        <v>790</v>
      </c>
      <c r="F268" s="9" t="s">
        <v>4945</v>
      </c>
      <c r="G268" s="9" t="s">
        <v>791</v>
      </c>
      <c r="H268" s="7">
        <v>156</v>
      </c>
      <c r="I268" s="10">
        <v>42244.742210648154</v>
      </c>
      <c r="J268" s="10">
        <v>43579.126886574071</v>
      </c>
      <c r="K268" s="9" t="s">
        <v>792</v>
      </c>
    </row>
    <row r="269" spans="1:11" ht="16" customHeight="1" x14ac:dyDescent="0.15">
      <c r="A269" s="7">
        <v>19608522</v>
      </c>
      <c r="B269" s="8" t="str">
        <f>HYPERLINK("https://github.com/googleapis/google-cloud-go","https://github.com/googleapis/google-cloud-go")</f>
        <v>https://github.com/googleapis/google-cloud-go</v>
      </c>
      <c r="C269" s="19"/>
      <c r="D269" s="7">
        <v>1631</v>
      </c>
      <c r="E269" s="9" t="s">
        <v>793</v>
      </c>
      <c r="F269" s="9" t="s">
        <v>4946</v>
      </c>
      <c r="G269" s="9" t="s">
        <v>794</v>
      </c>
      <c r="H269" s="7">
        <v>527</v>
      </c>
      <c r="I269" s="10">
        <v>41768.466643518521</v>
      </c>
      <c r="J269" s="10">
        <v>43580.342858796299</v>
      </c>
      <c r="K269" s="9" t="s">
        <v>795</v>
      </c>
    </row>
    <row r="270" spans="1:11" ht="16" customHeight="1" x14ac:dyDescent="0.15">
      <c r="A270" s="7">
        <v>10721619</v>
      </c>
      <c r="B270" s="8" t="str">
        <f>HYPERLINK("https://github.com/hajimehoshi/ebiten","https://github.com/hajimehoshi/ebiten")</f>
        <v>https://github.com/hajimehoshi/ebiten</v>
      </c>
      <c r="C270" s="19"/>
      <c r="D270" s="7">
        <v>1622</v>
      </c>
      <c r="E270" s="9" t="s">
        <v>796</v>
      </c>
      <c r="F270" s="9" t="s">
        <v>4947</v>
      </c>
      <c r="G270" s="9" t="s">
        <v>797</v>
      </c>
      <c r="H270" s="7">
        <v>109</v>
      </c>
      <c r="I270" s="10">
        <v>41441.634039351848</v>
      </c>
      <c r="J270" s="10">
        <v>43580.112384259257</v>
      </c>
      <c r="K270" s="9" t="s">
        <v>798</v>
      </c>
    </row>
    <row r="271" spans="1:11" ht="16" customHeight="1" x14ac:dyDescent="0.15">
      <c r="A271" s="7">
        <v>8134918</v>
      </c>
      <c r="B271" s="8" t="str">
        <f>HYPERLINK("https://github.com/laher/goxc","https://github.com/laher/goxc")</f>
        <v>https://github.com/laher/goxc</v>
      </c>
      <c r="C271" s="19"/>
      <c r="D271" s="7">
        <v>1612</v>
      </c>
      <c r="E271" s="9" t="s">
        <v>799</v>
      </c>
      <c r="F271" s="9" t="s">
        <v>4948</v>
      </c>
      <c r="G271" s="9" t="s">
        <v>800</v>
      </c>
      <c r="H271" s="7">
        <v>71</v>
      </c>
      <c r="I271" s="10">
        <v>41316.367974537039</v>
      </c>
      <c r="J271" s="10">
        <v>43578.254675925928</v>
      </c>
      <c r="K271" s="9" t="s">
        <v>801</v>
      </c>
    </row>
    <row r="272" spans="1:11" ht="16" customHeight="1" x14ac:dyDescent="0.15">
      <c r="A272" s="7">
        <v>24011030</v>
      </c>
      <c r="B272" s="8" t="str">
        <f>HYPERLINK("https://github.com/osrg/gobgp","https://github.com/osrg/gobgp")</f>
        <v>https://github.com/osrg/gobgp</v>
      </c>
      <c r="C272" s="19"/>
      <c r="D272" s="7">
        <v>1600</v>
      </c>
      <c r="E272" s="9" t="s">
        <v>802</v>
      </c>
      <c r="F272" s="9" t="s">
        <v>4949</v>
      </c>
      <c r="G272" s="9" t="s">
        <v>803</v>
      </c>
      <c r="H272" s="7">
        <v>319</v>
      </c>
      <c r="I272" s="10">
        <v>41896.07775462963</v>
      </c>
      <c r="J272" s="10">
        <v>43578.103032407409</v>
      </c>
      <c r="K272" s="9" t="s">
        <v>804</v>
      </c>
    </row>
    <row r="273" spans="1:11" ht="16" customHeight="1" x14ac:dyDescent="0.15">
      <c r="A273" s="7">
        <v>15344288</v>
      </c>
      <c r="B273" s="8" t="str">
        <f>HYPERLINK("https://github.com/Shopify/go-lua","https://github.com/Shopify/go-lua")</f>
        <v>https://github.com/Shopify/go-lua</v>
      </c>
      <c r="C273" s="19"/>
      <c r="D273" s="7">
        <v>1592</v>
      </c>
      <c r="E273" s="9" t="s">
        <v>805</v>
      </c>
      <c r="F273" s="9" t="s">
        <v>806</v>
      </c>
      <c r="G273" s="9" t="s">
        <v>806</v>
      </c>
      <c r="H273" s="7">
        <v>116</v>
      </c>
      <c r="I273" s="10">
        <v>41628.72896990741</v>
      </c>
      <c r="J273" s="10">
        <v>43578.330358796287</v>
      </c>
      <c r="K273" s="9" t="s">
        <v>807</v>
      </c>
    </row>
    <row r="274" spans="1:11" ht="16" customHeight="1" x14ac:dyDescent="0.15">
      <c r="A274" s="7">
        <v>115747740</v>
      </c>
      <c r="B274" s="8" t="str">
        <f>HYPERLINK("https://github.com/mkchoi212/fac","https://github.com/mkchoi212/fac")</f>
        <v>https://github.com/mkchoi212/fac</v>
      </c>
      <c r="C274" s="19"/>
      <c r="D274" s="7">
        <v>1559</v>
      </c>
      <c r="E274" s="9" t="s">
        <v>808</v>
      </c>
      <c r="F274" s="9" t="s">
        <v>4950</v>
      </c>
      <c r="G274" s="9" t="s">
        <v>809</v>
      </c>
      <c r="H274" s="7">
        <v>33</v>
      </c>
      <c r="I274" s="10">
        <v>43098.799826388888</v>
      </c>
      <c r="J274" s="10">
        <v>43576.73715277778</v>
      </c>
      <c r="K274" s="9" t="s">
        <v>810</v>
      </c>
    </row>
    <row r="275" spans="1:11" ht="16" customHeight="1" x14ac:dyDescent="0.15">
      <c r="A275" s="7">
        <v>13815417</v>
      </c>
      <c r="B275" s="8" t="str">
        <f>HYPERLINK("https://github.com/GeertJohan/go.rice","https://github.com/GeertJohan/go.rice")</f>
        <v>https://github.com/GeertJohan/go.rice</v>
      </c>
      <c r="C275" s="19"/>
      <c r="D275" s="7">
        <v>1555</v>
      </c>
      <c r="E275" s="9" t="s">
        <v>811</v>
      </c>
      <c r="F275" s="9" t="s">
        <v>4951</v>
      </c>
      <c r="G275" s="9" t="s">
        <v>812</v>
      </c>
      <c r="H275" s="7">
        <v>92</v>
      </c>
      <c r="I275" s="10">
        <v>41570.895532407398</v>
      </c>
      <c r="J275" s="10">
        <v>43580.523356481477</v>
      </c>
      <c r="K275" s="9" t="s">
        <v>813</v>
      </c>
    </row>
    <row r="276" spans="1:11" ht="16" customHeight="1" x14ac:dyDescent="0.15">
      <c r="A276" s="7">
        <v>59949570</v>
      </c>
      <c r="B276" s="8" t="str">
        <f>HYPERLINK("https://github.com/codesenberg/bombardier","https://github.com/codesenberg/bombardier")</f>
        <v>https://github.com/codesenberg/bombardier</v>
      </c>
      <c r="C276" s="19"/>
      <c r="D276" s="7">
        <v>1554</v>
      </c>
      <c r="E276" s="9" t="s">
        <v>814</v>
      </c>
      <c r="F276" s="9" t="s">
        <v>4952</v>
      </c>
      <c r="G276" s="9" t="s">
        <v>815</v>
      </c>
      <c r="H276" s="7">
        <v>91</v>
      </c>
      <c r="I276" s="10">
        <v>42519.636458333327</v>
      </c>
      <c r="J276" s="10">
        <v>43580.539803240739</v>
      </c>
      <c r="K276" s="9" t="s">
        <v>816</v>
      </c>
    </row>
    <row r="277" spans="1:11" ht="16" customHeight="1" x14ac:dyDescent="0.15">
      <c r="A277" s="7">
        <v>31953662</v>
      </c>
      <c r="B277" s="8" t="str">
        <f>HYPERLINK("https://github.com/xyproto/algernon","https://github.com/xyproto/algernon")</f>
        <v>https://github.com/xyproto/algernon</v>
      </c>
      <c r="C277" s="19"/>
      <c r="D277" s="7">
        <v>1534</v>
      </c>
      <c r="E277" s="9" t="s">
        <v>817</v>
      </c>
      <c r="F277" s="9" t="s">
        <v>4953</v>
      </c>
      <c r="G277" s="9" t="s">
        <v>818</v>
      </c>
      <c r="H277" s="7">
        <v>66</v>
      </c>
      <c r="I277" s="10">
        <v>42073.476041666669</v>
      </c>
      <c r="J277" s="10">
        <v>43580.160439814812</v>
      </c>
      <c r="K277" s="9" t="s">
        <v>819</v>
      </c>
    </row>
    <row r="278" spans="1:11" ht="16" customHeight="1" x14ac:dyDescent="0.15">
      <c r="A278" s="7">
        <v>25734811</v>
      </c>
      <c r="B278" s="8" t="str">
        <f>HYPERLINK("https://github.com/nanomsg/mangos-v1","https://github.com/nanomsg/mangos-v1")</f>
        <v>https://github.com/nanomsg/mangos-v1</v>
      </c>
      <c r="C278" s="19"/>
      <c r="D278" s="7">
        <v>1528</v>
      </c>
      <c r="E278" s="9" t="s">
        <v>820</v>
      </c>
      <c r="F278" s="9" t="s">
        <v>4954</v>
      </c>
      <c r="G278" s="9" t="s">
        <v>821</v>
      </c>
      <c r="H278" s="7">
        <v>136</v>
      </c>
      <c r="I278" s="10">
        <v>41937.619733796288</v>
      </c>
      <c r="J278" s="10">
        <v>43574.70784722222</v>
      </c>
      <c r="K278" s="9" t="s">
        <v>822</v>
      </c>
    </row>
    <row r="279" spans="1:11" ht="16" customHeight="1" x14ac:dyDescent="0.15">
      <c r="A279" s="7">
        <v>134012064</v>
      </c>
      <c r="B279" s="8" t="str">
        <f>HYPERLINK("https://github.com/pion/webrtc","https://github.com/pion/webrtc")</f>
        <v>https://github.com/pion/webrtc</v>
      </c>
      <c r="C279" s="19"/>
      <c r="D279" s="7">
        <v>1523</v>
      </c>
      <c r="E279" s="9" t="s">
        <v>823</v>
      </c>
      <c r="F279" s="9" t="s">
        <v>4955</v>
      </c>
      <c r="G279" s="9" t="s">
        <v>824</v>
      </c>
      <c r="H279" s="7">
        <v>161</v>
      </c>
      <c r="I279" s="10">
        <v>43238.96533564815</v>
      </c>
      <c r="J279" s="10">
        <v>43580.494027777779</v>
      </c>
      <c r="K279" s="9" t="s">
        <v>825</v>
      </c>
    </row>
    <row r="280" spans="1:11" ht="16" customHeight="1" x14ac:dyDescent="0.15">
      <c r="A280" s="7">
        <v>86179273</v>
      </c>
      <c r="B280" s="8" t="str">
        <f>HYPERLINK("https://github.com/matcornic/hermes","https://github.com/matcornic/hermes")</f>
        <v>https://github.com/matcornic/hermes</v>
      </c>
      <c r="C280" s="19"/>
      <c r="D280" s="7">
        <v>1520</v>
      </c>
      <c r="E280" s="9" t="s">
        <v>826</v>
      </c>
      <c r="F280" s="9" t="s">
        <v>4956</v>
      </c>
      <c r="G280" s="9" t="s">
        <v>827</v>
      </c>
      <c r="H280" s="7">
        <v>102</v>
      </c>
      <c r="I280" s="10">
        <v>42819.767777777779</v>
      </c>
      <c r="J280" s="10">
        <v>43579.288773148153</v>
      </c>
      <c r="K280" s="9" t="s">
        <v>828</v>
      </c>
    </row>
    <row r="281" spans="1:11" ht="16" customHeight="1" x14ac:dyDescent="0.15">
      <c r="A281" s="7">
        <v>12739005</v>
      </c>
      <c r="B281" s="8" t="str">
        <f>HYPERLINK("https://github.com/openshift/osin","https://github.com/openshift/osin")</f>
        <v>https://github.com/openshift/osin</v>
      </c>
      <c r="C281" s="19"/>
      <c r="D281" s="7">
        <v>1519</v>
      </c>
      <c r="E281" s="9" t="s">
        <v>829</v>
      </c>
      <c r="F281" s="9" t="s">
        <v>4957</v>
      </c>
      <c r="G281" s="9" t="s">
        <v>830</v>
      </c>
      <c r="H281" s="7">
        <v>316</v>
      </c>
      <c r="I281" s="10">
        <v>41527.827777777777</v>
      </c>
      <c r="J281" s="10">
        <v>43577.352638888893</v>
      </c>
      <c r="K281" s="9" t="s">
        <v>831</v>
      </c>
    </row>
    <row r="282" spans="1:11" ht="16" customHeight="1" x14ac:dyDescent="0.15">
      <c r="A282" s="7">
        <v>88156832</v>
      </c>
      <c r="B282" s="8" t="str">
        <f>HYPERLINK("https://github.com/globalsign/mgo","https://github.com/globalsign/mgo")</f>
        <v>https://github.com/globalsign/mgo</v>
      </c>
      <c r="C282" s="19"/>
      <c r="D282" s="7">
        <v>1517</v>
      </c>
      <c r="E282" s="9" t="s">
        <v>832</v>
      </c>
      <c r="F282" s="9" t="s">
        <v>4958</v>
      </c>
      <c r="G282" s="9" t="s">
        <v>833</v>
      </c>
      <c r="H282" s="7">
        <v>172</v>
      </c>
      <c r="I282" s="10">
        <v>42838.468101851853</v>
      </c>
      <c r="J282" s="10">
        <v>43580.397928240738</v>
      </c>
      <c r="K282" s="9" t="s">
        <v>834</v>
      </c>
    </row>
    <row r="283" spans="1:11" ht="16" customHeight="1" x14ac:dyDescent="0.15">
      <c r="A283" s="7">
        <v>134018330</v>
      </c>
      <c r="B283" s="8" t="str">
        <f>HYPERLINK("https://github.com/panjf2000/ants","https://github.com/panjf2000/ants")</f>
        <v>https://github.com/panjf2000/ants</v>
      </c>
      <c r="C283" s="19"/>
      <c r="D283" s="7">
        <v>1512</v>
      </c>
      <c r="E283" s="9" t="s">
        <v>835</v>
      </c>
      <c r="F283" s="9" t="s">
        <v>4959</v>
      </c>
      <c r="G283" s="9" t="s">
        <v>836</v>
      </c>
      <c r="H283" s="7">
        <v>202</v>
      </c>
      <c r="I283" s="10">
        <v>43239.051134259258</v>
      </c>
      <c r="J283" s="10">
        <v>43580.540625000001</v>
      </c>
      <c r="K283" s="9" t="s">
        <v>837</v>
      </c>
    </row>
    <row r="284" spans="1:11" ht="16" customHeight="1" x14ac:dyDescent="0.15">
      <c r="A284" s="7">
        <v>36784686</v>
      </c>
      <c r="B284" s="8" t="str">
        <f>HYPERLINK("https://github.com/egonelbre/gophers","https://github.com/egonelbre/gophers")</f>
        <v>https://github.com/egonelbre/gophers</v>
      </c>
      <c r="C284" s="19"/>
      <c r="D284" s="7">
        <v>1487</v>
      </c>
      <c r="E284" s="9" t="s">
        <v>763</v>
      </c>
      <c r="F284" s="9" t="s">
        <v>4960</v>
      </c>
      <c r="G284" s="9" t="s">
        <v>838</v>
      </c>
      <c r="H284" s="7">
        <v>63</v>
      </c>
      <c r="I284" s="10">
        <v>42158.274097222216</v>
      </c>
      <c r="J284" s="10">
        <v>43579.289606481478</v>
      </c>
      <c r="K284" s="9" t="s">
        <v>839</v>
      </c>
    </row>
    <row r="285" spans="1:11" ht="16" customHeight="1" x14ac:dyDescent="0.15">
      <c r="A285" s="7">
        <v>17722930</v>
      </c>
      <c r="B285" s="8" t="str">
        <f>HYPERLINK("https://github.com/joefitzgerald/go-plus","https://github.com/joefitzgerald/go-plus")</f>
        <v>https://github.com/joefitzgerald/go-plus</v>
      </c>
      <c r="C285" s="19"/>
      <c r="D285" s="7">
        <v>1466</v>
      </c>
      <c r="E285" s="9" t="s">
        <v>840</v>
      </c>
      <c r="F285" s="9" t="s">
        <v>4961</v>
      </c>
      <c r="G285" s="9" t="s">
        <v>841</v>
      </c>
      <c r="H285" s="7">
        <v>128</v>
      </c>
      <c r="I285" s="10">
        <v>41711.805069444446</v>
      </c>
      <c r="J285" s="10">
        <v>43574.657256944447</v>
      </c>
      <c r="K285" s="9" t="s">
        <v>842</v>
      </c>
    </row>
    <row r="286" spans="1:11" ht="16" customHeight="1" x14ac:dyDescent="0.15">
      <c r="A286" s="7">
        <v>38029983</v>
      </c>
      <c r="B286" s="8" t="str">
        <f>HYPERLINK("https://github.com/go-telegram-bot-api/telegram-bot-api","https://github.com/go-telegram-bot-api/telegram-bot-api")</f>
        <v>https://github.com/go-telegram-bot-api/telegram-bot-api</v>
      </c>
      <c r="C286" s="19"/>
      <c r="D286" s="7">
        <v>1463</v>
      </c>
      <c r="E286" s="9" t="s">
        <v>843</v>
      </c>
      <c r="F286" s="9" t="s">
        <v>4962</v>
      </c>
      <c r="G286" s="9" t="s">
        <v>844</v>
      </c>
      <c r="H286" s="7">
        <v>252</v>
      </c>
      <c r="I286" s="10">
        <v>42180.231909722221</v>
      </c>
      <c r="J286" s="10">
        <v>43580.316122685188</v>
      </c>
      <c r="K286" s="9" t="s">
        <v>845</v>
      </c>
    </row>
    <row r="287" spans="1:11" ht="16" customHeight="1" x14ac:dyDescent="0.15">
      <c r="A287" s="7">
        <v>72875399</v>
      </c>
      <c r="B287" s="8" t="str">
        <f>HYPERLINK("https://github.com/devopsfaith/krakend","https://github.com/devopsfaith/krakend")</f>
        <v>https://github.com/devopsfaith/krakend</v>
      </c>
      <c r="C287" s="19"/>
      <c r="D287" s="7">
        <v>1459</v>
      </c>
      <c r="E287" s="9" t="s">
        <v>846</v>
      </c>
      <c r="F287" s="9" t="s">
        <v>4963</v>
      </c>
      <c r="G287" s="9" t="s">
        <v>847</v>
      </c>
      <c r="H287" s="7">
        <v>128</v>
      </c>
      <c r="I287" s="10">
        <v>42678.77584490741</v>
      </c>
      <c r="J287" s="10">
        <v>43580.480104166672</v>
      </c>
      <c r="K287" s="9" t="s">
        <v>848</v>
      </c>
    </row>
    <row r="288" spans="1:11" ht="16" customHeight="1" x14ac:dyDescent="0.15">
      <c r="A288" s="7">
        <v>16607984</v>
      </c>
      <c r="B288" s="8" t="str">
        <f t="shared" ref="B288:B289" si="4">HYPERLINK("https://github.com/DATA-DOG/go-sqlmock","https://github.com/DATA-DOG/go-sqlmock")</f>
        <v>https://github.com/DATA-DOG/go-sqlmock</v>
      </c>
      <c r="C288" s="19"/>
      <c r="D288" s="7">
        <v>1447</v>
      </c>
      <c r="E288" s="9" t="s">
        <v>849</v>
      </c>
      <c r="F288" s="9" t="s">
        <v>4964</v>
      </c>
      <c r="G288" s="9" t="s">
        <v>850</v>
      </c>
      <c r="H288" s="7">
        <v>151</v>
      </c>
      <c r="I288" s="10">
        <v>41677.332974537043</v>
      </c>
      <c r="J288" s="10">
        <v>43580.556840277779</v>
      </c>
      <c r="K288" s="9" t="s">
        <v>851</v>
      </c>
    </row>
    <row r="289" spans="1:11" ht="16" customHeight="1" x14ac:dyDescent="0.15">
      <c r="A289" s="7">
        <v>16607984</v>
      </c>
      <c r="B289" s="8" t="str">
        <f t="shared" si="4"/>
        <v>https://github.com/DATA-DOG/go-sqlmock</v>
      </c>
      <c r="C289" s="19"/>
      <c r="D289" s="7">
        <v>1446</v>
      </c>
      <c r="E289" s="9" t="s">
        <v>849</v>
      </c>
      <c r="F289" s="9" t="s">
        <v>4964</v>
      </c>
      <c r="G289" s="9" t="s">
        <v>850</v>
      </c>
      <c r="H289" s="7">
        <v>151</v>
      </c>
      <c r="I289" s="10">
        <v>41677.332974537043</v>
      </c>
      <c r="J289" s="10">
        <v>43580.42119212963</v>
      </c>
      <c r="K289" s="9" t="s">
        <v>851</v>
      </c>
    </row>
    <row r="290" spans="1:11" ht="16" customHeight="1" x14ac:dyDescent="0.15">
      <c r="A290" s="7">
        <v>12785038</v>
      </c>
      <c r="B290" s="8" t="str">
        <f>HYPERLINK("https://github.com/rethinkdb/rethinkdb-go","https://github.com/rethinkdb/rethinkdb-go")</f>
        <v>https://github.com/rethinkdb/rethinkdb-go</v>
      </c>
      <c r="C290" s="19"/>
      <c r="D290" s="7">
        <v>1441</v>
      </c>
      <c r="E290" s="9" t="s">
        <v>852</v>
      </c>
      <c r="F290" s="9" t="s">
        <v>4965</v>
      </c>
      <c r="G290" s="9" t="s">
        <v>853</v>
      </c>
      <c r="H290" s="7">
        <v>154</v>
      </c>
      <c r="I290" s="10">
        <v>41529.580868055556</v>
      </c>
      <c r="J290" s="10">
        <v>43579.364537037043</v>
      </c>
      <c r="K290" s="9" t="s">
        <v>854</v>
      </c>
    </row>
    <row r="291" spans="1:11" ht="16" customHeight="1" x14ac:dyDescent="0.15">
      <c r="A291" s="7">
        <v>82111260</v>
      </c>
      <c r="B291" s="8" t="str">
        <f>HYPERLINK("https://github.com/tj/mmake","https://github.com/tj/mmake")</f>
        <v>https://github.com/tj/mmake</v>
      </c>
      <c r="C291" s="19"/>
      <c r="D291" s="7">
        <v>1440</v>
      </c>
      <c r="E291" s="9" t="s">
        <v>855</v>
      </c>
      <c r="F291" s="9" t="s">
        <v>4966</v>
      </c>
      <c r="G291" s="9" t="s">
        <v>856</v>
      </c>
      <c r="H291" s="7">
        <v>34</v>
      </c>
      <c r="I291" s="10">
        <v>42781.917604166672</v>
      </c>
      <c r="J291" s="10">
        <v>43578.851180555554</v>
      </c>
      <c r="K291" s="9" t="s">
        <v>857</v>
      </c>
    </row>
    <row r="292" spans="1:11" ht="16" customHeight="1" x14ac:dyDescent="0.15">
      <c r="A292" s="7">
        <v>12311467</v>
      </c>
      <c r="B292" s="8" t="str">
        <f>HYPERLINK("https://github.com/flosch/pongo2","https://github.com/flosch/pongo2")</f>
        <v>https://github.com/flosch/pongo2</v>
      </c>
      <c r="C292" s="19"/>
      <c r="D292" s="7">
        <v>1433</v>
      </c>
      <c r="E292" s="9" t="s">
        <v>858</v>
      </c>
      <c r="F292" s="9" t="s">
        <v>4967</v>
      </c>
      <c r="G292" s="9" t="s">
        <v>859</v>
      </c>
      <c r="H292" s="7">
        <v>142</v>
      </c>
      <c r="I292" s="10">
        <v>41509.041759259257</v>
      </c>
      <c r="J292" s="10">
        <v>43580.429328703707</v>
      </c>
      <c r="K292" s="9" t="s">
        <v>860</v>
      </c>
    </row>
    <row r="293" spans="1:11" ht="16" customHeight="1" x14ac:dyDescent="0.15">
      <c r="A293" s="7">
        <v>31333618</v>
      </c>
      <c r="B293" s="8" t="str">
        <f>HYPERLINK("https://github.com/shopspring/decimal","https://github.com/shopspring/decimal")</f>
        <v>https://github.com/shopspring/decimal</v>
      </c>
      <c r="C293" s="19"/>
      <c r="D293" s="7">
        <v>1431</v>
      </c>
      <c r="E293" s="9" t="s">
        <v>861</v>
      </c>
      <c r="F293" s="9" t="s">
        <v>4968</v>
      </c>
      <c r="G293" s="9" t="s">
        <v>862</v>
      </c>
      <c r="H293" s="7">
        <v>218</v>
      </c>
      <c r="I293" s="10">
        <v>42060.842326388891</v>
      </c>
      <c r="J293" s="10">
        <v>43580.464189814818</v>
      </c>
      <c r="K293" s="9" t="s">
        <v>863</v>
      </c>
    </row>
    <row r="294" spans="1:11" ht="16" customHeight="1" x14ac:dyDescent="0.15">
      <c r="A294" s="7">
        <v>5629366</v>
      </c>
      <c r="B294" s="8" t="str">
        <f>HYPERLINK("https://github.com/jessevdk/go-flags","https://github.com/jessevdk/go-flags")</f>
        <v>https://github.com/jessevdk/go-flags</v>
      </c>
      <c r="C294" s="19"/>
      <c r="D294" s="7">
        <v>1421</v>
      </c>
      <c r="E294" s="9" t="s">
        <v>864</v>
      </c>
      <c r="F294" s="9" t="s">
        <v>4969</v>
      </c>
      <c r="G294" s="9" t="s">
        <v>865</v>
      </c>
      <c r="H294" s="7">
        <v>172</v>
      </c>
      <c r="I294" s="10">
        <v>41152.581921296303</v>
      </c>
      <c r="J294" s="10">
        <v>43580.199953703697</v>
      </c>
      <c r="K294" s="9" t="s">
        <v>866</v>
      </c>
    </row>
    <row r="295" spans="1:11" ht="16" customHeight="1" x14ac:dyDescent="0.15">
      <c r="A295" s="7">
        <v>8019413</v>
      </c>
      <c r="B295" s="8" t="str">
        <f>HYPERLINK("https://github.com/hpcloud/tail","https://github.com/hpcloud/tail")</f>
        <v>https://github.com/hpcloud/tail</v>
      </c>
      <c r="C295" s="19"/>
      <c r="D295" s="7">
        <v>1415</v>
      </c>
      <c r="E295" s="9" t="s">
        <v>867</v>
      </c>
      <c r="F295" s="9" t="s">
        <v>4970</v>
      </c>
      <c r="G295" s="9" t="s">
        <v>868</v>
      </c>
      <c r="H295" s="7">
        <v>290</v>
      </c>
      <c r="I295" s="10">
        <v>41310.019479166673</v>
      </c>
      <c r="J295" s="10">
        <v>43580.328923611109</v>
      </c>
      <c r="K295" s="9" t="s">
        <v>869</v>
      </c>
    </row>
    <row r="296" spans="1:11" ht="16" customHeight="1" x14ac:dyDescent="0.15">
      <c r="A296" s="7">
        <v>28173298</v>
      </c>
      <c r="B296" s="8" t="str">
        <f>HYPERLINK("https://github.com/go-ini/ini","https://github.com/go-ini/ini")</f>
        <v>https://github.com/go-ini/ini</v>
      </c>
      <c r="C296" s="19"/>
      <c r="D296" s="7">
        <v>1409</v>
      </c>
      <c r="E296" s="9" t="s">
        <v>870</v>
      </c>
      <c r="F296" s="9" t="s">
        <v>4971</v>
      </c>
      <c r="G296" s="9" t="s">
        <v>871</v>
      </c>
      <c r="H296" s="7">
        <v>198</v>
      </c>
      <c r="I296" s="10">
        <v>41991.317094907397</v>
      </c>
      <c r="J296" s="10">
        <v>43580.304467592592</v>
      </c>
      <c r="K296" s="9" t="s">
        <v>872</v>
      </c>
    </row>
    <row r="297" spans="1:11" ht="16" customHeight="1" x14ac:dyDescent="0.15">
      <c r="A297" s="7">
        <v>67892585</v>
      </c>
      <c r="B297" s="8" t="str">
        <f>HYPERLINK("https://github.com/ok-borg/borg","https://github.com/ok-borg/borg")</f>
        <v>https://github.com/ok-borg/borg</v>
      </c>
      <c r="C297" s="19"/>
      <c r="D297" s="7">
        <v>1408</v>
      </c>
      <c r="E297" s="9" t="s">
        <v>873</v>
      </c>
      <c r="F297" s="9" t="s">
        <v>4972</v>
      </c>
      <c r="G297" s="9" t="s">
        <v>874</v>
      </c>
      <c r="H297" s="7">
        <v>49</v>
      </c>
      <c r="I297" s="10">
        <v>42623.847708333327</v>
      </c>
      <c r="J297" s="10">
        <v>43579.496574074074</v>
      </c>
      <c r="K297" s="9" t="s">
        <v>875</v>
      </c>
    </row>
    <row r="298" spans="1:11" ht="16" customHeight="1" x14ac:dyDescent="0.15">
      <c r="A298" s="7">
        <v>9977351</v>
      </c>
      <c r="B298" s="8" t="str">
        <f>HYPERLINK("https://github.com/visualfc/goqt","https://github.com/visualfc/goqt")</f>
        <v>https://github.com/visualfc/goqt</v>
      </c>
      <c r="C298" s="19"/>
      <c r="D298" s="7">
        <v>1406</v>
      </c>
      <c r="E298" s="9" t="s">
        <v>876</v>
      </c>
      <c r="F298" s="9" t="s">
        <v>4973</v>
      </c>
      <c r="G298" s="9" t="s">
        <v>877</v>
      </c>
      <c r="H298" s="7">
        <v>117</v>
      </c>
      <c r="I298" s="10">
        <v>41404.34646990741</v>
      </c>
      <c r="J298" s="10">
        <v>43578.362060185187</v>
      </c>
      <c r="K298" s="9" t="s">
        <v>878</v>
      </c>
    </row>
    <row r="299" spans="1:11" ht="16" customHeight="1" x14ac:dyDescent="0.15">
      <c r="A299" s="7">
        <v>35573029</v>
      </c>
      <c r="B299" s="8" t="str">
        <f>HYPERLINK("https://github.com/olahol/melody","https://github.com/olahol/melody")</f>
        <v>https://github.com/olahol/melody</v>
      </c>
      <c r="C299" s="19"/>
      <c r="D299" s="7">
        <v>1392</v>
      </c>
      <c r="E299" s="9" t="s">
        <v>879</v>
      </c>
      <c r="F299" s="9" t="s">
        <v>4974</v>
      </c>
      <c r="G299" s="9" t="s">
        <v>880</v>
      </c>
      <c r="H299" s="7">
        <v>148</v>
      </c>
      <c r="I299" s="10">
        <v>42137.860092592593</v>
      </c>
      <c r="J299" s="10">
        <v>43580.314699074072</v>
      </c>
      <c r="K299" s="9" t="s">
        <v>881</v>
      </c>
    </row>
    <row r="300" spans="1:11" ht="16" customHeight="1" x14ac:dyDescent="0.15">
      <c r="A300" s="7">
        <v>12448510</v>
      </c>
      <c r="B300" s="8" t="str">
        <f>HYPERLINK("https://github.com/nsqio/go-nsq","https://github.com/nsqio/go-nsq")</f>
        <v>https://github.com/nsqio/go-nsq</v>
      </c>
      <c r="C300" s="19"/>
      <c r="D300" s="7">
        <v>1378</v>
      </c>
      <c r="E300" s="9" t="s">
        <v>882</v>
      </c>
      <c r="F300" s="9" t="s">
        <v>4975</v>
      </c>
      <c r="G300" s="9" t="s">
        <v>883</v>
      </c>
      <c r="H300" s="7">
        <v>273</v>
      </c>
      <c r="I300" s="10">
        <v>41515.054537037038</v>
      </c>
      <c r="J300" s="10">
        <v>43580.301932870367</v>
      </c>
      <c r="K300" s="9" t="s">
        <v>884</v>
      </c>
    </row>
    <row r="301" spans="1:11" ht="16" customHeight="1" x14ac:dyDescent="0.15">
      <c r="A301" s="7">
        <v>14454569</v>
      </c>
      <c r="B301" s="8" t="str">
        <f>HYPERLINK("https://github.com/gocraft/web","https://github.com/gocraft/web")</f>
        <v>https://github.com/gocraft/web</v>
      </c>
      <c r="C301" s="19"/>
      <c r="D301" s="7">
        <v>1377</v>
      </c>
      <c r="E301" s="9" t="s">
        <v>885</v>
      </c>
      <c r="F301" s="9" t="s">
        <v>4976</v>
      </c>
      <c r="G301" s="9" t="s">
        <v>886</v>
      </c>
      <c r="H301" s="7">
        <v>105</v>
      </c>
      <c r="I301" s="10">
        <v>41594.866898148153</v>
      </c>
      <c r="J301" s="10">
        <v>43575.649212962962</v>
      </c>
      <c r="K301" s="9" t="s">
        <v>887</v>
      </c>
    </row>
    <row r="302" spans="1:11" ht="16" customHeight="1" x14ac:dyDescent="0.15">
      <c r="A302" s="7">
        <v>44316518</v>
      </c>
      <c r="B302" s="8" t="str">
        <f>HYPERLINK("https://github.com/sciter-sdk/go-sciter","https://github.com/sciter-sdk/go-sciter")</f>
        <v>https://github.com/sciter-sdk/go-sciter</v>
      </c>
      <c r="C302" s="19"/>
      <c r="D302" s="7">
        <v>1359</v>
      </c>
      <c r="E302" s="9" t="s">
        <v>888</v>
      </c>
      <c r="F302" s="9" t="s">
        <v>4977</v>
      </c>
      <c r="G302" s="9" t="s">
        <v>889</v>
      </c>
      <c r="H302" s="7">
        <v>158</v>
      </c>
      <c r="I302" s="10">
        <v>42292.528541666667</v>
      </c>
      <c r="J302" s="10">
        <v>43580.451053240737</v>
      </c>
      <c r="K302" s="9" t="s">
        <v>890</v>
      </c>
    </row>
    <row r="303" spans="1:11" ht="16" customHeight="1" x14ac:dyDescent="0.15">
      <c r="A303" s="7">
        <v>47131865</v>
      </c>
      <c r="B303" s="8" t="str">
        <f>HYPERLINK("https://github.com/SpectoLabs/hoverfly","https://github.com/SpectoLabs/hoverfly")</f>
        <v>https://github.com/SpectoLabs/hoverfly</v>
      </c>
      <c r="C303" s="19"/>
      <c r="D303" s="7">
        <v>1349</v>
      </c>
      <c r="E303" s="9" t="s">
        <v>891</v>
      </c>
      <c r="F303" s="9" t="s">
        <v>4978</v>
      </c>
      <c r="G303" s="9" t="s">
        <v>892</v>
      </c>
      <c r="H303" s="7">
        <v>122</v>
      </c>
      <c r="I303" s="10">
        <v>42338.692025462973</v>
      </c>
      <c r="J303" s="10">
        <v>43580.535115740742</v>
      </c>
      <c r="K303" s="9" t="s">
        <v>893</v>
      </c>
    </row>
    <row r="304" spans="1:11" ht="16" customHeight="1" x14ac:dyDescent="0.15">
      <c r="A304" s="7">
        <v>12745404</v>
      </c>
      <c r="B304" s="8" t="str">
        <f>HYPERLINK("https://github.com/mattn/gom","https://github.com/mattn/gom")</f>
        <v>https://github.com/mattn/gom</v>
      </c>
      <c r="C304" s="19"/>
      <c r="D304" s="7">
        <v>1348</v>
      </c>
      <c r="E304" s="9" t="s">
        <v>894</v>
      </c>
      <c r="F304" s="9" t="s">
        <v>4979</v>
      </c>
      <c r="G304" s="9" t="s">
        <v>895</v>
      </c>
      <c r="H304" s="7">
        <v>99</v>
      </c>
      <c r="I304" s="10">
        <v>41528.089571759258</v>
      </c>
      <c r="J304" s="10">
        <v>43580.138391203713</v>
      </c>
      <c r="K304" s="9" t="s">
        <v>896</v>
      </c>
    </row>
    <row r="305" spans="1:11" ht="16" customHeight="1" x14ac:dyDescent="0.15">
      <c r="A305" s="7">
        <v>37273343</v>
      </c>
      <c r="B305" s="8" t="str">
        <f>HYPERLINK("https://github.com/levigross/grequests","https://github.com/levigross/grequests")</f>
        <v>https://github.com/levigross/grequests</v>
      </c>
      <c r="C305" s="19"/>
      <c r="D305" s="7">
        <v>1343</v>
      </c>
      <c r="E305" s="9" t="s">
        <v>897</v>
      </c>
      <c r="F305" s="9" t="s">
        <v>4980</v>
      </c>
      <c r="G305" s="9" t="s">
        <v>898</v>
      </c>
      <c r="H305" s="7">
        <v>66</v>
      </c>
      <c r="I305" s="10">
        <v>42166.695694444446</v>
      </c>
      <c r="J305" s="10">
        <v>43580.528043981481</v>
      </c>
      <c r="K305" s="9" t="s">
        <v>899</v>
      </c>
    </row>
    <row r="306" spans="1:11" ht="16" customHeight="1" x14ac:dyDescent="0.15">
      <c r="A306" s="7">
        <v>179166439</v>
      </c>
      <c r="B306" s="8" t="str">
        <f>HYPERLINK("https://github.com/MariaLetta/free-gophers-pack","https://github.com/MariaLetta/free-gophers-pack")</f>
        <v>https://github.com/MariaLetta/free-gophers-pack</v>
      </c>
      <c r="C306" s="19"/>
      <c r="D306" s="7">
        <v>1340</v>
      </c>
      <c r="E306" s="9" t="s">
        <v>900</v>
      </c>
      <c r="F306" s="9" t="s">
        <v>4981</v>
      </c>
      <c r="G306" s="9" t="s">
        <v>901</v>
      </c>
      <c r="H306" s="7">
        <v>63</v>
      </c>
      <c r="I306" s="10">
        <v>43557.924641203703</v>
      </c>
      <c r="J306" s="10">
        <v>43579.628587962958</v>
      </c>
      <c r="K306" s="9" t="s">
        <v>902</v>
      </c>
    </row>
    <row r="307" spans="1:11" ht="16" customHeight="1" x14ac:dyDescent="0.15">
      <c r="A307" s="7">
        <v>42817478</v>
      </c>
      <c r="B307" s="8" t="str">
        <f>HYPERLINK("https://github.com/chzyer/readline","https://github.com/chzyer/readline")</f>
        <v>https://github.com/chzyer/readline</v>
      </c>
      <c r="C307" s="19"/>
      <c r="D307" s="7">
        <v>1332</v>
      </c>
      <c r="E307" s="9" t="s">
        <v>903</v>
      </c>
      <c r="F307" s="9" t="s">
        <v>4982</v>
      </c>
      <c r="G307" s="9" t="s">
        <v>904</v>
      </c>
      <c r="H307" s="7">
        <v>135</v>
      </c>
      <c r="I307" s="10">
        <v>42267.632986111108</v>
      </c>
      <c r="J307" s="10">
        <v>43578.559571759259</v>
      </c>
      <c r="K307" s="9" t="s">
        <v>905</v>
      </c>
    </row>
    <row r="308" spans="1:11" ht="16" customHeight="1" x14ac:dyDescent="0.15">
      <c r="A308" s="7">
        <v>32500617</v>
      </c>
      <c r="B308" s="8" t="str">
        <f>HYPERLINK("https://github.com/ajvb/kala","https://github.com/ajvb/kala")</f>
        <v>https://github.com/ajvb/kala</v>
      </c>
      <c r="C308" s="19"/>
      <c r="D308" s="7">
        <v>1315</v>
      </c>
      <c r="E308" s="9" t="s">
        <v>906</v>
      </c>
      <c r="F308" s="9" t="s">
        <v>4983</v>
      </c>
      <c r="G308" s="9" t="s">
        <v>907</v>
      </c>
      <c r="H308" s="7">
        <v>119</v>
      </c>
      <c r="I308" s="10">
        <v>42082.183553240742</v>
      </c>
      <c r="J308" s="10">
        <v>43579.296967592592</v>
      </c>
      <c r="K308" s="9" t="s">
        <v>908</v>
      </c>
    </row>
    <row r="309" spans="1:11" ht="16" customHeight="1" x14ac:dyDescent="0.15">
      <c r="A309" s="7">
        <v>11206358</v>
      </c>
      <c r="B309" s="8" t="str">
        <f>HYPERLINK("https://github.com/nytlabs/streamtools","https://github.com/nytlabs/streamtools")</f>
        <v>https://github.com/nytlabs/streamtools</v>
      </c>
      <c r="C309" s="19"/>
      <c r="D309" s="7">
        <v>1314</v>
      </c>
      <c r="E309" s="9" t="s">
        <v>909</v>
      </c>
      <c r="F309" s="9" t="s">
        <v>4984</v>
      </c>
      <c r="G309" s="9" t="s">
        <v>910</v>
      </c>
      <c r="H309" s="7">
        <v>111</v>
      </c>
      <c r="I309" s="10">
        <v>41460.790798611109</v>
      </c>
      <c r="J309" s="10">
        <v>43573.62773148148</v>
      </c>
      <c r="K309" s="9" t="s">
        <v>911</v>
      </c>
    </row>
    <row r="310" spans="1:11" ht="16" customHeight="1" x14ac:dyDescent="0.15">
      <c r="A310" s="7">
        <v>23823837</v>
      </c>
      <c r="B310" s="8" t="str">
        <f>HYPERLINK("https://github.com/rubenv/sql-migrate","https://github.com/rubenv/sql-migrate")</f>
        <v>https://github.com/rubenv/sql-migrate</v>
      </c>
      <c r="C310" s="19"/>
      <c r="D310" s="7">
        <v>1304</v>
      </c>
      <c r="E310" s="9" t="s">
        <v>912</v>
      </c>
      <c r="F310" s="9" t="s">
        <v>4985</v>
      </c>
      <c r="G310" s="9" t="s">
        <v>913</v>
      </c>
      <c r="H310" s="7">
        <v>126</v>
      </c>
      <c r="I310" s="10">
        <v>41891.313668981478</v>
      </c>
      <c r="J310" s="10">
        <v>43579.107627314806</v>
      </c>
      <c r="K310" s="9" t="s">
        <v>914</v>
      </c>
    </row>
    <row r="311" spans="1:11" ht="16" customHeight="1" x14ac:dyDescent="0.15">
      <c r="A311" s="7">
        <v>8587669</v>
      </c>
      <c r="B311" s="8" t="str">
        <f>HYPERLINK("https://github.com/libgit2/git2go","https://github.com/libgit2/git2go")</f>
        <v>https://github.com/libgit2/git2go</v>
      </c>
      <c r="C311" s="19"/>
      <c r="D311" s="7">
        <v>1304</v>
      </c>
      <c r="E311" s="9" t="s">
        <v>915</v>
      </c>
      <c r="F311" s="9" t="s">
        <v>4986</v>
      </c>
      <c r="G311" s="9" t="s">
        <v>916</v>
      </c>
      <c r="H311" s="7">
        <v>221</v>
      </c>
      <c r="I311" s="10">
        <v>41338.826886574083</v>
      </c>
      <c r="J311" s="10">
        <v>43577.105312500003</v>
      </c>
      <c r="K311" s="9" t="s">
        <v>917</v>
      </c>
    </row>
    <row r="312" spans="1:11" ht="16" customHeight="1" x14ac:dyDescent="0.15">
      <c r="A312" s="7">
        <v>2794417</v>
      </c>
      <c r="B312" s="8" t="str">
        <f>HYPERLINK("https://github.com/cihub/seelog","https://github.com/cihub/seelog")</f>
        <v>https://github.com/cihub/seelog</v>
      </c>
      <c r="C312" s="19"/>
      <c r="D312" s="7">
        <v>1301</v>
      </c>
      <c r="E312" s="9" t="s">
        <v>918</v>
      </c>
      <c r="F312" s="9" t="s">
        <v>4987</v>
      </c>
      <c r="G312" s="9" t="s">
        <v>919</v>
      </c>
      <c r="H312" s="7">
        <v>219</v>
      </c>
      <c r="I312" s="10">
        <v>40864.405034722222</v>
      </c>
      <c r="J312" s="10">
        <v>43580.08734953704</v>
      </c>
      <c r="K312" s="9" t="s">
        <v>920</v>
      </c>
    </row>
    <row r="313" spans="1:11" ht="16" customHeight="1" x14ac:dyDescent="0.15">
      <c r="A313" s="7">
        <v>53277717</v>
      </c>
      <c r="B313" s="8" t="str">
        <f>HYPERLINK("https://github.com/valyala/quicktemplate","https://github.com/valyala/quicktemplate")</f>
        <v>https://github.com/valyala/quicktemplate</v>
      </c>
      <c r="C313" s="19"/>
      <c r="D313" s="7">
        <v>1301</v>
      </c>
      <c r="E313" s="9" t="s">
        <v>921</v>
      </c>
      <c r="F313" s="9" t="s">
        <v>4988</v>
      </c>
      <c r="G313" s="9" t="s">
        <v>922</v>
      </c>
      <c r="H313" s="7">
        <v>74</v>
      </c>
      <c r="I313" s="10">
        <v>42435.904178240737</v>
      </c>
      <c r="J313" s="10">
        <v>43580.37259259259</v>
      </c>
      <c r="K313" s="9" t="s">
        <v>923</v>
      </c>
    </row>
    <row r="314" spans="1:11" ht="16" customHeight="1" x14ac:dyDescent="0.15">
      <c r="A314" s="7">
        <v>49366798</v>
      </c>
      <c r="B314" s="8" t="str">
        <f>HYPERLINK("https://github.com/asdine/storm","https://github.com/asdine/storm")</f>
        <v>https://github.com/asdine/storm</v>
      </c>
      <c r="C314" s="19"/>
      <c r="D314" s="7">
        <v>1292</v>
      </c>
      <c r="E314" s="9" t="s">
        <v>924</v>
      </c>
      <c r="F314" s="9" t="s">
        <v>4989</v>
      </c>
      <c r="G314" s="9" t="s">
        <v>925</v>
      </c>
      <c r="H314" s="7">
        <v>83</v>
      </c>
      <c r="I314" s="10">
        <v>42379.538877314822</v>
      </c>
      <c r="J314" s="10">
        <v>43578.741064814807</v>
      </c>
      <c r="K314" s="9" t="s">
        <v>926</v>
      </c>
    </row>
    <row r="315" spans="1:11" ht="16" customHeight="1" x14ac:dyDescent="0.15">
      <c r="A315" s="7">
        <v>28068530</v>
      </c>
      <c r="B315" s="8" t="str">
        <f>HYPERLINK("https://github.com/montanaflynn/stats","https://github.com/montanaflynn/stats")</f>
        <v>https://github.com/montanaflynn/stats</v>
      </c>
      <c r="C315" s="19"/>
      <c r="D315" s="7">
        <v>1280</v>
      </c>
      <c r="E315" s="9" t="s">
        <v>927</v>
      </c>
      <c r="F315" s="9" t="s">
        <v>4990</v>
      </c>
      <c r="G315" s="9" t="s">
        <v>928</v>
      </c>
      <c r="H315" s="7">
        <v>87</v>
      </c>
      <c r="I315" s="10">
        <v>41989.142581018517</v>
      </c>
      <c r="J315" s="10">
        <v>43578.409583333327</v>
      </c>
      <c r="K315" s="9" t="s">
        <v>929</v>
      </c>
    </row>
    <row r="316" spans="1:11" ht="16" customHeight="1" x14ac:dyDescent="0.15">
      <c r="A316" s="7">
        <v>8397993</v>
      </c>
      <c r="B316" s="8" t="str">
        <f>HYPERLINK("https://github.com/kisielk/errcheck","https://github.com/kisielk/errcheck")</f>
        <v>https://github.com/kisielk/errcheck</v>
      </c>
      <c r="C316" s="19"/>
      <c r="D316" s="7">
        <v>1271</v>
      </c>
      <c r="E316" s="9" t="s">
        <v>930</v>
      </c>
      <c r="F316" s="9" t="s">
        <v>4991</v>
      </c>
      <c r="G316" s="9" t="s">
        <v>931</v>
      </c>
      <c r="H316" s="7">
        <v>93</v>
      </c>
      <c r="I316" s="10">
        <v>41329.93891203704</v>
      </c>
      <c r="J316" s="10">
        <v>43578.018958333327</v>
      </c>
      <c r="K316" s="9" t="s">
        <v>932</v>
      </c>
    </row>
    <row r="317" spans="1:11" ht="16" customHeight="1" x14ac:dyDescent="0.15">
      <c r="A317" s="7">
        <v>140949512</v>
      </c>
      <c r="B317" s="8" t="str">
        <f>HYPERLINK("https://github.com/dunglas/mercure","https://github.com/dunglas/mercure")</f>
        <v>https://github.com/dunglas/mercure</v>
      </c>
      <c r="C317" s="19"/>
      <c r="D317" s="7">
        <v>1266</v>
      </c>
      <c r="E317" s="9" t="s">
        <v>933</v>
      </c>
      <c r="F317" s="9" t="s">
        <v>4992</v>
      </c>
      <c r="G317" s="9" t="s">
        <v>934</v>
      </c>
      <c r="H317" s="7">
        <v>57</v>
      </c>
      <c r="I317" s="10">
        <v>43295.574467592603</v>
      </c>
      <c r="J317" s="10">
        <v>43580.404664351852</v>
      </c>
      <c r="K317" s="9" t="s">
        <v>935</v>
      </c>
    </row>
    <row r="318" spans="1:11" ht="16" customHeight="1" x14ac:dyDescent="0.15">
      <c r="A318" s="7">
        <v>549192</v>
      </c>
      <c r="B318" s="8" t="str">
        <f>HYPERLINK("https://github.com/ajstarks/svgo","https://github.com/ajstarks/svgo")</f>
        <v>https://github.com/ajstarks/svgo</v>
      </c>
      <c r="C318" s="19"/>
      <c r="D318" s="7">
        <v>1263</v>
      </c>
      <c r="E318" s="9" t="s">
        <v>936</v>
      </c>
      <c r="F318" s="9" t="s">
        <v>4993</v>
      </c>
      <c r="G318" s="9" t="s">
        <v>937</v>
      </c>
      <c r="H318" s="7">
        <v>103</v>
      </c>
      <c r="I318" s="10">
        <v>40242.975115740737</v>
      </c>
      <c r="J318" s="10">
        <v>43580.123703703714</v>
      </c>
      <c r="K318" s="9" t="s">
        <v>938</v>
      </c>
    </row>
    <row r="319" spans="1:11" ht="16" customHeight="1" x14ac:dyDescent="0.15">
      <c r="A319" s="7">
        <v>30563502</v>
      </c>
      <c r="B319" s="8" t="str">
        <f>HYPERLINK("https://github.com/cpmech/gosl","https://github.com/cpmech/gosl")</f>
        <v>https://github.com/cpmech/gosl</v>
      </c>
      <c r="C319" s="19"/>
      <c r="D319" s="7">
        <v>1260</v>
      </c>
      <c r="E319" s="9" t="s">
        <v>939</v>
      </c>
      <c r="F319" s="9" t="s">
        <v>4994</v>
      </c>
      <c r="G319" s="9" t="s">
        <v>940</v>
      </c>
      <c r="H319" s="7">
        <v>99</v>
      </c>
      <c r="I319" s="10">
        <v>42044.958773148152</v>
      </c>
      <c r="J319" s="10">
        <v>43580.109861111108</v>
      </c>
      <c r="K319" s="9" t="s">
        <v>941</v>
      </c>
    </row>
    <row r="320" spans="1:11" ht="16" customHeight="1" x14ac:dyDescent="0.15">
      <c r="A320" s="7">
        <v>46313630</v>
      </c>
      <c r="B320" s="8" t="str">
        <f>HYPERLINK("https://github.com/gosuri/uiprogress","https://github.com/gosuri/uiprogress")</f>
        <v>https://github.com/gosuri/uiprogress</v>
      </c>
      <c r="C320" s="19"/>
      <c r="D320" s="7">
        <v>1254</v>
      </c>
      <c r="E320" s="9" t="s">
        <v>942</v>
      </c>
      <c r="F320" s="9" t="s">
        <v>4995</v>
      </c>
      <c r="G320" s="9" t="s">
        <v>943</v>
      </c>
      <c r="H320" s="7">
        <v>74</v>
      </c>
      <c r="I320" s="10">
        <v>42325.041250000002</v>
      </c>
      <c r="J320" s="10">
        <v>43580.459594907406</v>
      </c>
      <c r="K320" s="9" t="s">
        <v>944</v>
      </c>
    </row>
    <row r="321" spans="1:11" ht="16" customHeight="1" x14ac:dyDescent="0.15">
      <c r="A321" s="7">
        <v>20831114</v>
      </c>
      <c r="B321" s="8" t="str">
        <f>HYPERLINK("https://github.com/natefinch/lumberjack","https://github.com/natefinch/lumberjack")</f>
        <v>https://github.com/natefinch/lumberjack</v>
      </c>
      <c r="C321" s="19"/>
      <c r="D321" s="7">
        <v>1248</v>
      </c>
      <c r="E321" s="9" t="s">
        <v>945</v>
      </c>
      <c r="F321" s="9" t="s">
        <v>4996</v>
      </c>
      <c r="G321" s="9" t="s">
        <v>946</v>
      </c>
      <c r="H321" s="7">
        <v>173</v>
      </c>
      <c r="I321" s="10">
        <v>41804.497071759259</v>
      </c>
      <c r="J321" s="10">
        <v>43579.329606481479</v>
      </c>
      <c r="K321" s="9" t="s">
        <v>947</v>
      </c>
    </row>
    <row r="322" spans="1:11" ht="16" customHeight="1" x14ac:dyDescent="0.15">
      <c r="A322" s="7">
        <v>151509362</v>
      </c>
      <c r="B322" s="8" t="str">
        <f>HYPERLINK("https://github.com/davrodpin/mole","https://github.com/davrodpin/mole")</f>
        <v>https://github.com/davrodpin/mole</v>
      </c>
      <c r="C322" s="19"/>
      <c r="D322" s="7">
        <v>1248</v>
      </c>
      <c r="E322" s="9" t="s">
        <v>948</v>
      </c>
      <c r="F322" s="9" t="s">
        <v>4997</v>
      </c>
      <c r="G322" s="9" t="s">
        <v>949</v>
      </c>
      <c r="H322" s="7">
        <v>62</v>
      </c>
      <c r="I322" s="10">
        <v>43377.109722222223</v>
      </c>
      <c r="J322" s="10">
        <v>43574.416875000003</v>
      </c>
      <c r="K322" s="9" t="s">
        <v>950</v>
      </c>
    </row>
    <row r="323" spans="1:11" ht="16" customHeight="1" x14ac:dyDescent="0.15">
      <c r="A323" s="7">
        <v>15237681</v>
      </c>
      <c r="B323" s="8" t="str">
        <f>HYPERLINK("https://github.com/julienschmidt/go-http-routing-benchmark","https://github.com/julienschmidt/go-http-routing-benchmark")</f>
        <v>https://github.com/julienschmidt/go-http-routing-benchmark</v>
      </c>
      <c r="C323" s="19"/>
      <c r="D323" s="7">
        <v>1231</v>
      </c>
      <c r="E323" s="9" t="s">
        <v>951</v>
      </c>
      <c r="F323" s="9" t="s">
        <v>4998</v>
      </c>
      <c r="G323" s="9" t="s">
        <v>952</v>
      </c>
      <c r="H323" s="7">
        <v>164</v>
      </c>
      <c r="I323" s="10">
        <v>41624.894988425927</v>
      </c>
      <c r="J323" s="10">
        <v>43580.363136574073</v>
      </c>
      <c r="K323" s="9" t="s">
        <v>953</v>
      </c>
    </row>
    <row r="324" spans="1:11" ht="16" customHeight="1" x14ac:dyDescent="0.15">
      <c r="A324" s="7">
        <v>20692563</v>
      </c>
      <c r="B324" s="8" t="str">
        <f>HYPERLINK("https://github.com/unrolled/render","https://github.com/unrolled/render")</f>
        <v>https://github.com/unrolled/render</v>
      </c>
      <c r="C324" s="19"/>
      <c r="D324" s="7">
        <v>1224</v>
      </c>
      <c r="E324" s="9" t="s">
        <v>954</v>
      </c>
      <c r="F324" s="9" t="s">
        <v>4999</v>
      </c>
      <c r="G324" s="9" t="s">
        <v>955</v>
      </c>
      <c r="H324" s="7">
        <v>106</v>
      </c>
      <c r="I324" s="10">
        <v>41800.680960648147</v>
      </c>
      <c r="J324" s="10">
        <v>43577.193831018521</v>
      </c>
      <c r="K324" s="9" t="s">
        <v>956</v>
      </c>
    </row>
    <row r="325" spans="1:11" ht="16" customHeight="1" x14ac:dyDescent="0.15">
      <c r="A325" s="7">
        <v>18537125</v>
      </c>
      <c r="B325" s="8" t="str">
        <f>HYPERLINK("https://github.com/muesli/smartcrop","https://github.com/muesli/smartcrop")</f>
        <v>https://github.com/muesli/smartcrop</v>
      </c>
      <c r="C325" s="19"/>
      <c r="D325" s="7">
        <v>1217</v>
      </c>
      <c r="E325" s="9" t="s">
        <v>957</v>
      </c>
      <c r="F325" s="9" t="s">
        <v>5000</v>
      </c>
      <c r="G325" s="9" t="s">
        <v>958</v>
      </c>
      <c r="H325" s="7">
        <v>74</v>
      </c>
      <c r="I325" s="10">
        <v>41736.944479166668</v>
      </c>
      <c r="J325" s="10">
        <v>43574.563148148147</v>
      </c>
      <c r="K325" s="9" t="s">
        <v>959</v>
      </c>
    </row>
    <row r="326" spans="1:11" ht="16" customHeight="1" x14ac:dyDescent="0.15">
      <c r="A326" s="7">
        <v>15968733</v>
      </c>
      <c r="B326" s="8" t="str">
        <f>HYPERLINK("https://github.com/rakyll/coop","https://github.com/rakyll/coop")</f>
        <v>https://github.com/rakyll/coop</v>
      </c>
      <c r="C326" s="19"/>
      <c r="D326" s="7">
        <v>1217</v>
      </c>
      <c r="E326" s="9" t="s">
        <v>960</v>
      </c>
      <c r="F326" s="9" t="s">
        <v>5001</v>
      </c>
      <c r="G326" s="9" t="s">
        <v>961</v>
      </c>
      <c r="H326" s="7">
        <v>49</v>
      </c>
      <c r="I326" s="10">
        <v>41655.567893518521</v>
      </c>
      <c r="J326" s="10">
        <v>43571.465092592603</v>
      </c>
      <c r="K326" s="9" t="s">
        <v>962</v>
      </c>
    </row>
    <row r="327" spans="1:11" ht="16" customHeight="1" x14ac:dyDescent="0.15">
      <c r="A327" s="7">
        <v>29749065</v>
      </c>
      <c r="B327" s="8" t="str">
        <f>HYPERLINK("https://github.com/haxpax/gosms","https://github.com/haxpax/gosms")</f>
        <v>https://github.com/haxpax/gosms</v>
      </c>
      <c r="C327" s="19"/>
      <c r="D327" s="7">
        <v>1211</v>
      </c>
      <c r="E327" s="9" t="s">
        <v>963</v>
      </c>
      <c r="F327" s="9" t="s">
        <v>5002</v>
      </c>
      <c r="G327" s="9" t="s">
        <v>964</v>
      </c>
      <c r="H327" s="7">
        <v>114</v>
      </c>
      <c r="I327" s="10">
        <v>42027.809664351851</v>
      </c>
      <c r="J327" s="10">
        <v>43574.637870370367</v>
      </c>
      <c r="K327" s="9" t="s">
        <v>965</v>
      </c>
    </row>
    <row r="328" spans="1:11" ht="16" customHeight="1" x14ac:dyDescent="0.15">
      <c r="A328" s="7">
        <v>26840153</v>
      </c>
      <c r="B328" s="8" t="str">
        <f>HYPERLINK("https://github.com/go-zoo/bone","https://github.com/go-zoo/bone")</f>
        <v>https://github.com/go-zoo/bone</v>
      </c>
      <c r="C328" s="19"/>
      <c r="D328" s="7">
        <v>1206</v>
      </c>
      <c r="E328" s="9" t="s">
        <v>966</v>
      </c>
      <c r="F328" s="9" t="s">
        <v>5003</v>
      </c>
      <c r="G328" s="9" t="s">
        <v>967</v>
      </c>
      <c r="H328" s="7">
        <v>78</v>
      </c>
      <c r="I328" s="10">
        <v>41962.094861111109</v>
      </c>
      <c r="J328" s="10">
        <v>43579.364699074067</v>
      </c>
      <c r="K328" s="9" t="s">
        <v>968</v>
      </c>
    </row>
    <row r="329" spans="1:11" ht="16" customHeight="1" x14ac:dyDescent="0.15">
      <c r="A329" s="7">
        <v>12607168</v>
      </c>
      <c r="B329" s="8" t="str">
        <f>HYPERLINK("https://github.com/pote/gpm","https://github.com/pote/gpm")</f>
        <v>https://github.com/pote/gpm</v>
      </c>
      <c r="C329" s="19"/>
      <c r="D329" s="7">
        <v>1203</v>
      </c>
      <c r="E329" s="9" t="s">
        <v>969</v>
      </c>
      <c r="F329" s="9" t="s">
        <v>5004</v>
      </c>
      <c r="G329" s="9" t="s">
        <v>970</v>
      </c>
      <c r="H329" s="7">
        <v>51</v>
      </c>
      <c r="I329" s="10">
        <v>41522.100023148138</v>
      </c>
      <c r="J329" s="10">
        <v>43575.428576388891</v>
      </c>
      <c r="K329" s="9" t="s">
        <v>971</v>
      </c>
    </row>
    <row r="330" spans="1:11" ht="16" customHeight="1" x14ac:dyDescent="0.15">
      <c r="A330" s="7">
        <v>18372716</v>
      </c>
      <c r="B330" s="8" t="str">
        <f>HYPERLINK("https://github.com/Jeffail/tunny","https://github.com/Jeffail/tunny")</f>
        <v>https://github.com/Jeffail/tunny</v>
      </c>
      <c r="C330" s="19"/>
      <c r="D330" s="7">
        <v>1198</v>
      </c>
      <c r="E330" s="9" t="s">
        <v>972</v>
      </c>
      <c r="F330" s="9" t="s">
        <v>5005</v>
      </c>
      <c r="G330" s="9" t="s">
        <v>973</v>
      </c>
      <c r="H330" s="7">
        <v>106</v>
      </c>
      <c r="I330" s="10">
        <v>41731.677060185182</v>
      </c>
      <c r="J330" s="10">
        <v>43580.296469907407</v>
      </c>
      <c r="K330" s="9" t="s">
        <v>974</v>
      </c>
    </row>
    <row r="331" spans="1:11" ht="16" customHeight="1" x14ac:dyDescent="0.15">
      <c r="A331" s="7">
        <v>164809872</v>
      </c>
      <c r="B331" s="8" t="str">
        <f>HYPERLINK("https://github.com/d5/tengo","https://github.com/d5/tengo")</f>
        <v>https://github.com/d5/tengo</v>
      </c>
      <c r="C331" s="19"/>
      <c r="D331" s="7">
        <v>1184</v>
      </c>
      <c r="E331" s="9" t="s">
        <v>975</v>
      </c>
      <c r="F331" s="9" t="s">
        <v>5006</v>
      </c>
      <c r="G331" s="9" t="s">
        <v>976</v>
      </c>
      <c r="H331" s="7">
        <v>50</v>
      </c>
      <c r="I331" s="10">
        <v>43474.303668981483</v>
      </c>
      <c r="J331" s="10">
        <v>43580.062962962962</v>
      </c>
      <c r="K331" s="9" t="s">
        <v>977</v>
      </c>
    </row>
    <row r="332" spans="1:11" ht="16" customHeight="1" x14ac:dyDescent="0.15">
      <c r="A332" s="7">
        <v>45341460</v>
      </c>
      <c r="B332" s="8" t="str">
        <f>HYPERLINK("https://github.com/RichardKnop/go-oauth2-server","https://github.com/RichardKnop/go-oauth2-server")</f>
        <v>https://github.com/RichardKnop/go-oauth2-server</v>
      </c>
      <c r="C332" s="19"/>
      <c r="D332" s="7">
        <v>1183</v>
      </c>
      <c r="E332" s="9" t="s">
        <v>978</v>
      </c>
      <c r="F332" s="9" t="s">
        <v>5007</v>
      </c>
      <c r="G332" s="9" t="s">
        <v>979</v>
      </c>
      <c r="H332" s="7">
        <v>165</v>
      </c>
      <c r="I332" s="10">
        <v>42309.562604166669</v>
      </c>
      <c r="J332" s="10">
        <v>43580.196469907409</v>
      </c>
      <c r="K332" s="9" t="s">
        <v>980</v>
      </c>
    </row>
    <row r="333" spans="1:11" ht="16" customHeight="1" x14ac:dyDescent="0.15">
      <c r="A333" s="7">
        <v>75564101</v>
      </c>
      <c r="B333" s="8" t="str">
        <f>HYPERLINK("https://github.com/dave/jennifer","https://github.com/dave/jennifer")</f>
        <v>https://github.com/dave/jennifer</v>
      </c>
      <c r="C333" s="19"/>
      <c r="D333" s="7">
        <v>1183</v>
      </c>
      <c r="E333" s="9" t="s">
        <v>981</v>
      </c>
      <c r="F333" s="9" t="s">
        <v>5008</v>
      </c>
      <c r="G333" s="9" t="s">
        <v>982</v>
      </c>
      <c r="H333" s="7">
        <v>53</v>
      </c>
      <c r="I333" s="10">
        <v>42708.873356481483</v>
      </c>
      <c r="J333" s="10">
        <v>43578.331226851849</v>
      </c>
      <c r="K333" s="9" t="s">
        <v>983</v>
      </c>
    </row>
    <row r="334" spans="1:11" ht="16" customHeight="1" x14ac:dyDescent="0.15">
      <c r="A334" s="7">
        <v>21774052</v>
      </c>
      <c r="B334" s="8" t="str">
        <f>HYPERLINK("https://github.com/disintegration/gift","https://github.com/disintegration/gift")</f>
        <v>https://github.com/disintegration/gift</v>
      </c>
      <c r="C334" s="19"/>
      <c r="D334" s="7">
        <v>1174</v>
      </c>
      <c r="E334" s="9" t="s">
        <v>984</v>
      </c>
      <c r="F334" s="9" t="s">
        <v>5009</v>
      </c>
      <c r="G334" s="9" t="s">
        <v>985</v>
      </c>
      <c r="H334" s="7">
        <v>83</v>
      </c>
      <c r="I334" s="10">
        <v>41832.783101851863</v>
      </c>
      <c r="J334" s="10">
        <v>43578.611585648148</v>
      </c>
      <c r="K334" s="9" t="s">
        <v>986</v>
      </c>
    </row>
    <row r="335" spans="1:11" ht="16" customHeight="1" x14ac:dyDescent="0.15">
      <c r="A335" s="7">
        <v>14570749</v>
      </c>
      <c r="B335" s="8" t="str">
        <f>HYPERLINK("https://github.com/microcosm-cc/bluemonday","https://github.com/microcosm-cc/bluemonday")</f>
        <v>https://github.com/microcosm-cc/bluemonday</v>
      </c>
      <c r="C335" s="19"/>
      <c r="D335" s="7">
        <v>1169</v>
      </c>
      <c r="E335" s="9" t="s">
        <v>987</v>
      </c>
      <c r="F335" s="9" t="s">
        <v>5010</v>
      </c>
      <c r="G335" s="9" t="s">
        <v>988</v>
      </c>
      <c r="H335" s="7">
        <v>86</v>
      </c>
      <c r="I335" s="10">
        <v>41598.92765046296</v>
      </c>
      <c r="J335" s="10">
        <v>43579.758171296293</v>
      </c>
      <c r="K335" s="9" t="s">
        <v>989</v>
      </c>
    </row>
    <row r="336" spans="1:11" ht="16" customHeight="1" x14ac:dyDescent="0.15">
      <c r="A336" s="7">
        <v>3269762</v>
      </c>
      <c r="B336" s="8" t="str">
        <f>HYPERLINK("https://github.com/bmizerany/pat","https://github.com/bmizerany/pat")</f>
        <v>https://github.com/bmizerany/pat</v>
      </c>
      <c r="C336" s="19"/>
      <c r="D336" s="7">
        <v>1166</v>
      </c>
      <c r="E336" s="9" t="s">
        <v>990</v>
      </c>
      <c r="F336" s="9"/>
      <c r="G336" s="16"/>
      <c r="H336" s="7">
        <v>107</v>
      </c>
      <c r="I336" s="10">
        <v>40933.9841087963</v>
      </c>
      <c r="J336" s="10">
        <v>43576.251064814824</v>
      </c>
      <c r="K336" s="9" t="s">
        <v>991</v>
      </c>
    </row>
    <row r="337" spans="1:11" ht="16" customHeight="1" x14ac:dyDescent="0.15">
      <c r="A337" s="7">
        <v>79034512</v>
      </c>
      <c r="B337" s="8" t="str">
        <f>HYPERLINK("https://github.com/shiyanhui/hero","https://github.com/shiyanhui/hero")</f>
        <v>https://github.com/shiyanhui/hero</v>
      </c>
      <c r="C337" s="19"/>
      <c r="D337" s="7">
        <v>1162</v>
      </c>
      <c r="E337" s="9" t="s">
        <v>992</v>
      </c>
      <c r="F337" s="9" t="s">
        <v>5011</v>
      </c>
      <c r="G337" s="9" t="s">
        <v>993</v>
      </c>
      <c r="H337" s="7">
        <v>74</v>
      </c>
      <c r="I337" s="10">
        <v>42750.563773148147</v>
      </c>
      <c r="J337" s="10">
        <v>43580.480636574073</v>
      </c>
      <c r="K337" s="9" t="s">
        <v>994</v>
      </c>
    </row>
    <row r="338" spans="1:11" ht="16" customHeight="1" x14ac:dyDescent="0.15">
      <c r="A338" s="7">
        <v>10373529</v>
      </c>
      <c r="B338" s="8" t="str">
        <f>HYPERLINK("https://github.com/ugorji/go","https://github.com/ugorji/go")</f>
        <v>https://github.com/ugorji/go</v>
      </c>
      <c r="C338" s="19"/>
      <c r="D338" s="7">
        <v>1157</v>
      </c>
      <c r="E338" s="9" t="s">
        <v>274</v>
      </c>
      <c r="F338" s="9" t="s">
        <v>5012</v>
      </c>
      <c r="G338" s="9" t="s">
        <v>995</v>
      </c>
      <c r="H338" s="7">
        <v>178</v>
      </c>
      <c r="I338" s="10">
        <v>41424.092511574083</v>
      </c>
      <c r="J338" s="10">
        <v>43580.417881944442</v>
      </c>
      <c r="K338" s="9" t="s">
        <v>996</v>
      </c>
    </row>
    <row r="339" spans="1:11" ht="16" customHeight="1" x14ac:dyDescent="0.15">
      <c r="A339" s="7">
        <v>19994985</v>
      </c>
      <c r="B339" s="8" t="str">
        <f>HYPERLINK("https://github.com/unrolled/secure","https://github.com/unrolled/secure")</f>
        <v>https://github.com/unrolled/secure</v>
      </c>
      <c r="C339" s="19"/>
      <c r="D339" s="7">
        <v>1142</v>
      </c>
      <c r="E339" s="9" t="s">
        <v>997</v>
      </c>
      <c r="F339" s="9" t="s">
        <v>5013</v>
      </c>
      <c r="G339" s="9" t="s">
        <v>998</v>
      </c>
      <c r="H339" s="7">
        <v>75</v>
      </c>
      <c r="I339" s="10">
        <v>41779.823935185188</v>
      </c>
      <c r="J339" s="10">
        <v>43579.748032407413</v>
      </c>
      <c r="K339" s="9" t="s">
        <v>999</v>
      </c>
    </row>
    <row r="340" spans="1:11" ht="16" customHeight="1" x14ac:dyDescent="0.15">
      <c r="A340" s="7">
        <v>35771021</v>
      </c>
      <c r="B340" s="8" t="str">
        <f>HYPERLINK("https://github.com/didip/tollbooth","https://github.com/didip/tollbooth")</f>
        <v>https://github.com/didip/tollbooth</v>
      </c>
      <c r="C340" s="19"/>
      <c r="D340" s="7">
        <v>1140</v>
      </c>
      <c r="E340" s="9" t="s">
        <v>1000</v>
      </c>
      <c r="F340" s="9" t="s">
        <v>5014</v>
      </c>
      <c r="G340" s="9" t="s">
        <v>1001</v>
      </c>
      <c r="H340" s="7">
        <v>113</v>
      </c>
      <c r="I340" s="10">
        <v>42141.638923611114</v>
      </c>
      <c r="J340" s="10">
        <v>43579.633125</v>
      </c>
      <c r="K340" s="9" t="s">
        <v>1002</v>
      </c>
    </row>
    <row r="341" spans="1:11" ht="16" customHeight="1" x14ac:dyDescent="0.15">
      <c r="A341" s="7">
        <v>11601889</v>
      </c>
      <c r="B341" s="8" t="str">
        <f>HYPERLINK("https://github.com/gonum/plot","https://github.com/gonum/plot")</f>
        <v>https://github.com/gonum/plot</v>
      </c>
      <c r="C341" s="19"/>
      <c r="D341" s="7">
        <v>1123</v>
      </c>
      <c r="E341" s="9" t="s">
        <v>1003</v>
      </c>
      <c r="F341" s="9" t="s">
        <v>5015</v>
      </c>
      <c r="G341" s="9" t="s">
        <v>1004</v>
      </c>
      <c r="H341" s="7">
        <v>112</v>
      </c>
      <c r="I341" s="10">
        <v>41478.292511574073</v>
      </c>
      <c r="J341" s="10">
        <v>43580.375775462962</v>
      </c>
      <c r="K341" s="9" t="s">
        <v>1005</v>
      </c>
    </row>
    <row r="342" spans="1:11" ht="16" customHeight="1" x14ac:dyDescent="0.15">
      <c r="A342" s="7">
        <v>19436562</v>
      </c>
      <c r="B342" s="8" t="str">
        <f>HYPERLINK("https://github.com/mkaz/working-with-go","https://github.com/mkaz/working-with-go")</f>
        <v>https://github.com/mkaz/working-with-go</v>
      </c>
      <c r="C342" s="19"/>
      <c r="D342" s="7">
        <v>1119</v>
      </c>
      <c r="E342" s="9" t="s">
        <v>1006</v>
      </c>
      <c r="F342" s="9" t="s">
        <v>5016</v>
      </c>
      <c r="G342" s="9" t="s">
        <v>1007</v>
      </c>
      <c r="H342" s="7">
        <v>181</v>
      </c>
      <c r="I342" s="10">
        <v>41763.895196759258</v>
      </c>
      <c r="J342" s="10">
        <v>43580.310763888891</v>
      </c>
      <c r="K342" s="9" t="s">
        <v>1008</v>
      </c>
    </row>
    <row r="343" spans="1:11" ht="16" customHeight="1" x14ac:dyDescent="0.15">
      <c r="A343" s="7">
        <v>92176061</v>
      </c>
      <c r="B343" s="8" t="str">
        <f>HYPERLINK("https://github.com/galeone/tfgo","https://github.com/galeone/tfgo")</f>
        <v>https://github.com/galeone/tfgo</v>
      </c>
      <c r="C343" s="19"/>
      <c r="D343" s="7">
        <v>1116</v>
      </c>
      <c r="E343" s="9" t="s">
        <v>1009</v>
      </c>
      <c r="F343" s="9" t="s">
        <v>5017</v>
      </c>
      <c r="G343" s="9" t="s">
        <v>1010</v>
      </c>
      <c r="H343" s="7">
        <v>71</v>
      </c>
      <c r="I343" s="10">
        <v>42878.560868055552</v>
      </c>
      <c r="J343" s="10">
        <v>43580.063842592594</v>
      </c>
      <c r="K343" s="9" t="s">
        <v>1011</v>
      </c>
    </row>
    <row r="344" spans="1:11" ht="16" customHeight="1" x14ac:dyDescent="0.15">
      <c r="A344" s="7">
        <v>13730733</v>
      </c>
      <c r="B344" s="8" t="str">
        <f>HYPERLINK("https://github.com/facebookarchive/inject","https://github.com/facebookarchive/inject")</f>
        <v>https://github.com/facebookarchive/inject</v>
      </c>
      <c r="C344" s="19"/>
      <c r="D344" s="7">
        <v>1112</v>
      </c>
      <c r="E344" s="9" t="s">
        <v>1012</v>
      </c>
      <c r="F344" s="9" t="s">
        <v>5018</v>
      </c>
      <c r="G344" s="9" t="s">
        <v>1013</v>
      </c>
      <c r="H344" s="7">
        <v>85</v>
      </c>
      <c r="I344" s="10">
        <v>41568.077615740738</v>
      </c>
      <c r="J344" s="10">
        <v>43579.392916666657</v>
      </c>
      <c r="K344" s="9" t="s">
        <v>1014</v>
      </c>
    </row>
    <row r="345" spans="1:11" ht="16" customHeight="1" x14ac:dyDescent="0.15">
      <c r="A345" s="7">
        <v>12367149</v>
      </c>
      <c r="B345" s="8" t="str">
        <f>HYPERLINK("https://github.com/docopt/docopt.go","https://github.com/docopt/docopt.go")</f>
        <v>https://github.com/docopt/docopt.go</v>
      </c>
      <c r="C345" s="19"/>
      <c r="D345" s="7">
        <v>1110</v>
      </c>
      <c r="E345" s="9" t="s">
        <v>1015</v>
      </c>
      <c r="F345" s="9" t="s">
        <v>5019</v>
      </c>
      <c r="G345" s="9" t="s">
        <v>1016</v>
      </c>
      <c r="H345" s="7">
        <v>94</v>
      </c>
      <c r="I345" s="10">
        <v>41511.962407407409</v>
      </c>
      <c r="J345" s="10">
        <v>43578.295474537037</v>
      </c>
      <c r="K345" s="9" t="s">
        <v>1017</v>
      </c>
    </row>
    <row r="346" spans="1:11" ht="16" customHeight="1" x14ac:dyDescent="0.15">
      <c r="A346" s="7">
        <v>25719147</v>
      </c>
      <c r="B346" s="8" t="str">
        <f>HYPERLINK("https://github.com/rs/cors","https://github.com/rs/cors")</f>
        <v>https://github.com/rs/cors</v>
      </c>
      <c r="C346" s="19"/>
      <c r="D346" s="7">
        <v>1107</v>
      </c>
      <c r="E346" s="9" t="s">
        <v>1018</v>
      </c>
      <c r="F346" s="9" t="s">
        <v>5020</v>
      </c>
      <c r="G346" s="9" t="s">
        <v>1019</v>
      </c>
      <c r="H346" s="7">
        <v>101</v>
      </c>
      <c r="I346" s="10">
        <v>41937.159548611111</v>
      </c>
      <c r="J346" s="10">
        <v>43579.931793981479</v>
      </c>
      <c r="K346" s="9" t="s">
        <v>1020</v>
      </c>
    </row>
    <row r="347" spans="1:11" ht="16" customHeight="1" x14ac:dyDescent="0.15">
      <c r="A347" s="7">
        <v>102989</v>
      </c>
      <c r="B347" s="8" t="str">
        <f>HYPERLINK("https://github.com/tj/terminal-table","https://github.com/tj/terminal-table")</f>
        <v>https://github.com/tj/terminal-table</v>
      </c>
      <c r="C347" s="19"/>
      <c r="D347" s="7">
        <v>1103</v>
      </c>
      <c r="E347" s="9" t="s">
        <v>1021</v>
      </c>
      <c r="F347" s="9" t="s">
        <v>5021</v>
      </c>
      <c r="G347" s="9" t="s">
        <v>1022</v>
      </c>
      <c r="H347" s="7">
        <v>108</v>
      </c>
      <c r="I347" s="10">
        <v>39820.988449074073</v>
      </c>
      <c r="J347" s="10">
        <v>43580.510775462957</v>
      </c>
      <c r="K347" s="9" t="s">
        <v>1023</v>
      </c>
    </row>
    <row r="348" spans="1:11" ht="16" customHeight="1" x14ac:dyDescent="0.15">
      <c r="A348" s="7">
        <v>30389634</v>
      </c>
      <c r="B348" s="8" t="str">
        <f>HYPERLINK("https://github.com/tylertreat/BoomFilters","https://github.com/tylertreat/BoomFilters")</f>
        <v>https://github.com/tylertreat/BoomFilters</v>
      </c>
      <c r="C348" s="19"/>
      <c r="D348" s="7">
        <v>1097</v>
      </c>
      <c r="E348" s="9" t="s">
        <v>1024</v>
      </c>
      <c r="F348" s="9" t="s">
        <v>5022</v>
      </c>
      <c r="G348" s="9" t="s">
        <v>1025</v>
      </c>
      <c r="H348" s="7">
        <v>68</v>
      </c>
      <c r="I348" s="10">
        <v>42041.084328703713</v>
      </c>
      <c r="J348" s="10">
        <v>43576.990636574083</v>
      </c>
      <c r="K348" s="9" t="s">
        <v>1026</v>
      </c>
    </row>
    <row r="349" spans="1:11" ht="16" customHeight="1" x14ac:dyDescent="0.15">
      <c r="A349" s="7">
        <v>10509683</v>
      </c>
      <c r="B349" s="8" t="str">
        <f>HYPERLINK("https://github.com/veandco/go-sdl2","https://github.com/veandco/go-sdl2")</f>
        <v>https://github.com/veandco/go-sdl2</v>
      </c>
      <c r="C349" s="19"/>
      <c r="D349" s="7">
        <v>1097</v>
      </c>
      <c r="E349" s="9" t="s">
        <v>1027</v>
      </c>
      <c r="F349" s="9" t="s">
        <v>5023</v>
      </c>
      <c r="G349" s="9" t="s">
        <v>1028</v>
      </c>
      <c r="H349" s="7">
        <v>139</v>
      </c>
      <c r="I349" s="10">
        <v>41430.770868055559</v>
      </c>
      <c r="J349" s="10">
        <v>43579.718530092592</v>
      </c>
      <c r="K349" s="9" t="s">
        <v>1029</v>
      </c>
    </row>
    <row r="350" spans="1:11" ht="16" customHeight="1" x14ac:dyDescent="0.15">
      <c r="A350" s="7">
        <v>41440228</v>
      </c>
      <c r="B350" s="8" t="str">
        <f>HYPERLINK("https://github.com/sanathp/statusok","https://github.com/sanathp/statusok")</f>
        <v>https://github.com/sanathp/statusok</v>
      </c>
      <c r="C350" s="19"/>
      <c r="D350" s="7">
        <v>1095</v>
      </c>
      <c r="E350" s="9" t="s">
        <v>1030</v>
      </c>
      <c r="F350" s="9" t="s">
        <v>5024</v>
      </c>
      <c r="G350" s="9" t="s">
        <v>1031</v>
      </c>
      <c r="H350" s="7">
        <v>126</v>
      </c>
      <c r="I350" s="10">
        <v>42242.735972222217</v>
      </c>
      <c r="J350" s="10">
        <v>43580.531400462962</v>
      </c>
      <c r="K350" s="9" t="s">
        <v>1032</v>
      </c>
    </row>
    <row r="351" spans="1:11" ht="16" customHeight="1" x14ac:dyDescent="0.15">
      <c r="A351" s="7">
        <v>2287470</v>
      </c>
      <c r="B351" s="8" t="str">
        <f>HYPERLINK("https://github.com/uniqush/uniqush-push","https://github.com/uniqush/uniqush-push")</f>
        <v>https://github.com/uniqush/uniqush-push</v>
      </c>
      <c r="C351" s="19"/>
      <c r="D351" s="7">
        <v>1072</v>
      </c>
      <c r="E351" s="9" t="s">
        <v>1033</v>
      </c>
      <c r="F351" s="9" t="s">
        <v>5025</v>
      </c>
      <c r="G351" s="9" t="s">
        <v>1034</v>
      </c>
      <c r="H351" s="7">
        <v>173</v>
      </c>
      <c r="I351" s="10">
        <v>40784.362928240742</v>
      </c>
      <c r="J351" s="10">
        <v>43574.955428240741</v>
      </c>
      <c r="K351" s="9" t="s">
        <v>1035</v>
      </c>
    </row>
    <row r="352" spans="1:11" ht="16" customHeight="1" x14ac:dyDescent="0.15">
      <c r="A352" s="7">
        <v>137647094</v>
      </c>
      <c r="B352" s="8" t="str">
        <f>HYPERLINK("https://github.com/guptarohit/asciigraph","https://github.com/guptarohit/asciigraph")</f>
        <v>https://github.com/guptarohit/asciigraph</v>
      </c>
      <c r="C352" s="19"/>
      <c r="D352" s="7">
        <v>1065</v>
      </c>
      <c r="E352" s="9" t="s">
        <v>1036</v>
      </c>
      <c r="F352" s="9" t="s">
        <v>5026</v>
      </c>
      <c r="G352" s="9" t="s">
        <v>1037</v>
      </c>
      <c r="H352" s="7">
        <v>32</v>
      </c>
      <c r="I352" s="10">
        <v>43268.442546296297</v>
      </c>
      <c r="J352" s="10">
        <v>43579.920729166668</v>
      </c>
      <c r="K352" s="9" t="s">
        <v>1038</v>
      </c>
    </row>
    <row r="353" spans="1:11" ht="16" customHeight="1" x14ac:dyDescent="0.15">
      <c r="A353" s="7">
        <v>57400412</v>
      </c>
      <c r="B353" s="8" t="str">
        <f>HYPERLINK("https://github.com/gavv/httpexpect","https://github.com/gavv/httpexpect")</f>
        <v>https://github.com/gavv/httpexpect</v>
      </c>
      <c r="C353" s="19"/>
      <c r="D353" s="7">
        <v>1064</v>
      </c>
      <c r="E353" s="9" t="s">
        <v>1039</v>
      </c>
      <c r="F353" s="9" t="s">
        <v>5027</v>
      </c>
      <c r="G353" s="9" t="s">
        <v>1040</v>
      </c>
      <c r="H353" s="7">
        <v>64</v>
      </c>
      <c r="I353" s="10">
        <v>42489.712037037039</v>
      </c>
      <c r="J353" s="10">
        <v>43578.621203703697</v>
      </c>
      <c r="K353" s="9" t="s">
        <v>1041</v>
      </c>
    </row>
    <row r="354" spans="1:11" ht="16" customHeight="1" x14ac:dyDescent="0.15">
      <c r="A354" s="7">
        <v>66257173</v>
      </c>
      <c r="B354" s="8" t="str">
        <f>HYPERLINK("https://github.com/aerokube/selenoid","https://github.com/aerokube/selenoid")</f>
        <v>https://github.com/aerokube/selenoid</v>
      </c>
      <c r="C354" s="19"/>
      <c r="D354" s="7">
        <v>1056</v>
      </c>
      <c r="E354" s="9" t="s">
        <v>1042</v>
      </c>
      <c r="F354" s="9" t="s">
        <v>5028</v>
      </c>
      <c r="G354" s="9" t="s">
        <v>1043</v>
      </c>
      <c r="H354" s="7">
        <v>135</v>
      </c>
      <c r="I354" s="10">
        <v>42604.382824074077</v>
      </c>
      <c r="J354" s="10">
        <v>43580.503680555557</v>
      </c>
      <c r="K354" s="9" t="s">
        <v>1044</v>
      </c>
    </row>
    <row r="355" spans="1:11" ht="16" customHeight="1" x14ac:dyDescent="0.15">
      <c r="A355" s="7">
        <v>47317797</v>
      </c>
      <c r="B355" s="8" t="str">
        <f>HYPERLINK("https://github.com/eleme/banshee","https://github.com/eleme/banshee")</f>
        <v>https://github.com/eleme/banshee</v>
      </c>
      <c r="C355" s="19"/>
      <c r="D355" s="7">
        <v>1052</v>
      </c>
      <c r="E355" s="9" t="s">
        <v>1045</v>
      </c>
      <c r="F355" s="9" t="s">
        <v>5029</v>
      </c>
      <c r="G355" s="9" t="s">
        <v>1046</v>
      </c>
      <c r="H355" s="7">
        <v>120</v>
      </c>
      <c r="I355" s="10">
        <v>42341.343344907407</v>
      </c>
      <c r="J355" s="10">
        <v>43580.551817129628</v>
      </c>
      <c r="K355" s="9" t="s">
        <v>1047</v>
      </c>
    </row>
    <row r="356" spans="1:11" ht="16" customHeight="1" x14ac:dyDescent="0.15">
      <c r="A356" s="7">
        <v>15043456</v>
      </c>
      <c r="B356" s="8" t="str">
        <f>HYPERLINK("https://github.com/go-opencv/go-opencv","https://github.com/go-opencv/go-opencv")</f>
        <v>https://github.com/go-opencv/go-opencv</v>
      </c>
      <c r="C356" s="19"/>
      <c r="D356" s="7">
        <v>1048</v>
      </c>
      <c r="E356" s="9" t="s">
        <v>1048</v>
      </c>
      <c r="F356" s="9" t="s">
        <v>5030</v>
      </c>
      <c r="G356" s="9" t="s">
        <v>1049</v>
      </c>
      <c r="H356" s="7">
        <v>172</v>
      </c>
      <c r="I356" s="10">
        <v>41617.405162037037</v>
      </c>
      <c r="J356" s="10">
        <v>43580.401354166657</v>
      </c>
      <c r="K356" s="9" t="s">
        <v>1050</v>
      </c>
    </row>
    <row r="357" spans="1:11" ht="16" customHeight="1" x14ac:dyDescent="0.15">
      <c r="A357" s="7">
        <v>26651710</v>
      </c>
      <c r="B357" s="8" t="str">
        <f>HYPERLINK("https://github.com/square/go-jose","https://github.com/square/go-jose")</f>
        <v>https://github.com/square/go-jose</v>
      </c>
      <c r="C357" s="19"/>
      <c r="D357" s="7">
        <v>1043</v>
      </c>
      <c r="E357" s="9" t="s">
        <v>1051</v>
      </c>
      <c r="F357" s="9" t="s">
        <v>5031</v>
      </c>
      <c r="G357" s="9" t="s">
        <v>1052</v>
      </c>
      <c r="H357" s="7">
        <v>217</v>
      </c>
      <c r="I357" s="10">
        <v>41957.769108796303</v>
      </c>
      <c r="J357" s="10">
        <v>43580.269548611112</v>
      </c>
      <c r="K357" s="9" t="s">
        <v>1053</v>
      </c>
    </row>
    <row r="358" spans="1:11" ht="16" customHeight="1" x14ac:dyDescent="0.15">
      <c r="A358" s="7">
        <v>50220146</v>
      </c>
      <c r="B358" s="8" t="str">
        <f>HYPERLINK("https://github.com/mmcdole/gofeed","https://github.com/mmcdole/gofeed")</f>
        <v>https://github.com/mmcdole/gofeed</v>
      </c>
      <c r="C358" s="19"/>
      <c r="D358" s="7">
        <v>1041</v>
      </c>
      <c r="E358" s="9" t="s">
        <v>1054</v>
      </c>
      <c r="F358" s="9" t="s">
        <v>5032</v>
      </c>
      <c r="G358" s="9" t="s">
        <v>1055</v>
      </c>
      <c r="H358" s="7">
        <v>89</v>
      </c>
      <c r="I358" s="10">
        <v>42392.114282407398</v>
      </c>
      <c r="J358" s="10">
        <v>43580.391377314823</v>
      </c>
      <c r="K358" s="9" t="s">
        <v>1056</v>
      </c>
    </row>
    <row r="359" spans="1:11" ht="16" customHeight="1" x14ac:dyDescent="0.15">
      <c r="A359" s="7">
        <v>21420279</v>
      </c>
      <c r="B359" s="8" t="str">
        <f>HYPERLINK("https://github.com/tobyhede/go-underscore","https://github.com/tobyhede/go-underscore")</f>
        <v>https://github.com/tobyhede/go-underscore</v>
      </c>
      <c r="C359" s="19"/>
      <c r="D359" s="7">
        <v>1036</v>
      </c>
      <c r="E359" s="9" t="s">
        <v>1057</v>
      </c>
      <c r="F359" s="9" t="s">
        <v>5033</v>
      </c>
      <c r="G359" s="9" t="s">
        <v>1058</v>
      </c>
      <c r="H359" s="7">
        <v>55</v>
      </c>
      <c r="I359" s="10">
        <v>41822.435601851852</v>
      </c>
      <c r="J359" s="10">
        <v>43580.516840277778</v>
      </c>
      <c r="K359" s="9" t="s">
        <v>1059</v>
      </c>
    </row>
    <row r="360" spans="1:11" ht="16" customHeight="1" x14ac:dyDescent="0.15">
      <c r="A360" s="7">
        <v>11162159</v>
      </c>
      <c r="B360" s="8" t="str">
        <f>HYPERLINK("https://github.com/deckarep/golang-set","https://github.com/deckarep/golang-set")</f>
        <v>https://github.com/deckarep/golang-set</v>
      </c>
      <c r="C360" s="19"/>
      <c r="D360" s="7">
        <v>1032</v>
      </c>
      <c r="E360" s="9" t="s">
        <v>1060</v>
      </c>
      <c r="F360" s="9" t="s">
        <v>5034</v>
      </c>
      <c r="G360" s="9" t="s">
        <v>1061</v>
      </c>
      <c r="H360" s="7">
        <v>105</v>
      </c>
      <c r="I360" s="10">
        <v>41458.911122685182</v>
      </c>
      <c r="J360" s="10">
        <v>43579.232476851852</v>
      </c>
      <c r="K360" s="9" t="s">
        <v>1062</v>
      </c>
    </row>
    <row r="361" spans="1:11" ht="16" customHeight="1" x14ac:dyDescent="0.15">
      <c r="A361" s="7">
        <v>69914159</v>
      </c>
      <c r="B361" s="8" t="str">
        <f>HYPERLINK("https://github.com/gliderlabs/ssh","https://github.com/gliderlabs/ssh")</f>
        <v>https://github.com/gliderlabs/ssh</v>
      </c>
      <c r="C361" s="19"/>
      <c r="D361" s="7">
        <v>1024</v>
      </c>
      <c r="E361" s="9" t="s">
        <v>1063</v>
      </c>
      <c r="F361" s="9" t="s">
        <v>5035</v>
      </c>
      <c r="G361" s="9" t="s">
        <v>1064</v>
      </c>
      <c r="H361" s="7">
        <v>115</v>
      </c>
      <c r="I361" s="10">
        <v>42646.912314814806</v>
      </c>
      <c r="J361" s="10">
        <v>43580.291481481479</v>
      </c>
      <c r="K361" s="9" t="s">
        <v>1065</v>
      </c>
    </row>
    <row r="362" spans="1:11" ht="16" customHeight="1" x14ac:dyDescent="0.15">
      <c r="A362" s="7">
        <v>15146229</v>
      </c>
      <c r="B362" s="8" t="str">
        <f>HYPERLINK("https://github.com/jordan-wright/email","https://github.com/jordan-wright/email")</f>
        <v>https://github.com/jordan-wright/email</v>
      </c>
      <c r="C362" s="19"/>
      <c r="D362" s="7">
        <v>1023</v>
      </c>
      <c r="E362" s="9" t="s">
        <v>1066</v>
      </c>
      <c r="F362" s="9" t="s">
        <v>5036</v>
      </c>
      <c r="G362" s="9" t="s">
        <v>1067</v>
      </c>
      <c r="H362" s="7">
        <v>132</v>
      </c>
      <c r="I362" s="10">
        <v>41620.84165509259</v>
      </c>
      <c r="J362" s="10">
        <v>43580.079826388886</v>
      </c>
      <c r="K362" s="9" t="s">
        <v>1068</v>
      </c>
    </row>
    <row r="363" spans="1:11" ht="16" customHeight="1" x14ac:dyDescent="0.15">
      <c r="A363" s="7">
        <v>9360392</v>
      </c>
      <c r="B363" s="8" t="str">
        <f>HYPERLINK("https://github.com/xtaci/gonet","https://github.com/xtaci/gonet")</f>
        <v>https://github.com/xtaci/gonet</v>
      </c>
      <c r="C363" s="19"/>
      <c r="D363" s="7">
        <v>1019</v>
      </c>
      <c r="E363" s="9" t="s">
        <v>1069</v>
      </c>
      <c r="F363" s="9" t="s">
        <v>5037</v>
      </c>
      <c r="G363" s="9" t="s">
        <v>1070</v>
      </c>
      <c r="H363" s="7">
        <v>294</v>
      </c>
      <c r="I363" s="10">
        <v>41375.096099537041</v>
      </c>
      <c r="J363" s="10">
        <v>43580.211793981478</v>
      </c>
      <c r="K363" s="9" t="s">
        <v>1071</v>
      </c>
    </row>
    <row r="364" spans="1:11" ht="16" customHeight="1" x14ac:dyDescent="0.15">
      <c r="A364" s="7">
        <v>62978868</v>
      </c>
      <c r="B364" s="8" t="str">
        <f>HYPERLINK("https://github.com/TIBCOSoftware/flogo","https://github.com/TIBCOSoftware/flogo")</f>
        <v>https://github.com/TIBCOSoftware/flogo</v>
      </c>
      <c r="C364" s="19"/>
      <c r="D364" s="7">
        <v>1019</v>
      </c>
      <c r="E364" s="9" t="s">
        <v>1072</v>
      </c>
      <c r="F364" s="11" t="s">
        <v>5038</v>
      </c>
      <c r="G364" s="11" t="s">
        <v>1073</v>
      </c>
      <c r="H364" s="7">
        <v>151</v>
      </c>
      <c r="I364" s="10">
        <v>42561.123414351852</v>
      </c>
      <c r="J364" s="10">
        <v>43580.126909722218</v>
      </c>
      <c r="K364" s="9" t="s">
        <v>1074</v>
      </c>
    </row>
    <row r="365" spans="1:11" ht="16" customHeight="1" x14ac:dyDescent="0.15">
      <c r="A365" s="7">
        <v>93255352</v>
      </c>
      <c r="B365" s="8" t="str">
        <f>HYPERLINK("https://github.com/xiaonanln/goworld","https://github.com/xiaonanln/goworld")</f>
        <v>https://github.com/xiaonanln/goworld</v>
      </c>
      <c r="C365" s="19"/>
      <c r="D365" s="7">
        <v>1002</v>
      </c>
      <c r="E365" s="12" t="s">
        <v>1075</v>
      </c>
      <c r="F365" s="17" t="s">
        <v>5039</v>
      </c>
      <c r="G365" s="13" t="s">
        <v>1076</v>
      </c>
      <c r="H365" s="14">
        <v>191</v>
      </c>
      <c r="I365" s="10">
        <v>42889.626921296287</v>
      </c>
      <c r="J365" s="10">
        <v>43580.528877314813</v>
      </c>
      <c r="K365" s="9" t="s">
        <v>1077</v>
      </c>
    </row>
    <row r="366" spans="1:11" ht="16" customHeight="1" x14ac:dyDescent="0.15">
      <c r="A366" s="7">
        <v>26521386</v>
      </c>
      <c r="B366" s="8" t="str">
        <f>HYPERLINK("https://github.com/EngoEngine/engo","https://github.com/EngoEngine/engo")</f>
        <v>https://github.com/EngoEngine/engo</v>
      </c>
      <c r="C366" s="19"/>
      <c r="D366" s="7">
        <v>997</v>
      </c>
      <c r="E366" s="9" t="s">
        <v>1078</v>
      </c>
      <c r="F366" s="15" t="s">
        <v>5040</v>
      </c>
      <c r="G366" s="15" t="s">
        <v>1079</v>
      </c>
      <c r="H366" s="7">
        <v>89</v>
      </c>
      <c r="I366" s="10">
        <v>41955.243090277778</v>
      </c>
      <c r="J366" s="10">
        <v>43578.767835648148</v>
      </c>
      <c r="K366" s="9" t="s">
        <v>1080</v>
      </c>
    </row>
    <row r="367" spans="1:11" ht="16" customHeight="1" x14ac:dyDescent="0.15">
      <c r="A367" s="7">
        <v>29329884</v>
      </c>
      <c r="B367" s="8" t="str">
        <f>HYPERLINK("https://github.com/minio/mc","https://github.com/minio/mc")</f>
        <v>https://github.com/minio/mc</v>
      </c>
      <c r="C367" s="19"/>
      <c r="D367" s="7">
        <v>996</v>
      </c>
      <c r="E367" s="9" t="s">
        <v>1081</v>
      </c>
      <c r="F367" s="9" t="s">
        <v>5041</v>
      </c>
      <c r="G367" s="9" t="s">
        <v>1082</v>
      </c>
      <c r="H367" s="7">
        <v>170</v>
      </c>
      <c r="I367" s="10">
        <v>42020.122812499998</v>
      </c>
      <c r="J367" s="10">
        <v>43579.644895833328</v>
      </c>
      <c r="K367" s="9" t="s">
        <v>1083</v>
      </c>
    </row>
    <row r="368" spans="1:11" ht="16" customHeight="1" x14ac:dyDescent="0.15">
      <c r="A368" s="7">
        <v>13546188</v>
      </c>
      <c r="B368" s="8" t="str">
        <f>HYPERLINK("https://github.com/clipperhouse/gen","https://github.com/clipperhouse/gen")</f>
        <v>https://github.com/clipperhouse/gen</v>
      </c>
      <c r="C368" s="19"/>
      <c r="D368" s="7">
        <v>995</v>
      </c>
      <c r="E368" s="9" t="s">
        <v>1084</v>
      </c>
      <c r="F368" s="9" t="s">
        <v>5042</v>
      </c>
      <c r="G368" s="9" t="s">
        <v>1085</v>
      </c>
      <c r="H368" s="7">
        <v>67</v>
      </c>
      <c r="I368" s="10">
        <v>41560.851805555547</v>
      </c>
      <c r="J368" s="10">
        <v>43569.760277777779</v>
      </c>
      <c r="K368" s="9" t="s">
        <v>1086</v>
      </c>
    </row>
    <row r="369" spans="1:11" ht="16" customHeight="1" x14ac:dyDescent="0.15">
      <c r="A369" s="7">
        <v>25594579</v>
      </c>
      <c r="B369" s="8" t="str">
        <f>HYPERLINK("https://github.com/pravj/geopattern","https://github.com/pravj/geopattern")</f>
        <v>https://github.com/pravj/geopattern</v>
      </c>
      <c r="C369" s="19"/>
      <c r="D369" s="7">
        <v>995</v>
      </c>
      <c r="E369" s="9" t="s">
        <v>1087</v>
      </c>
      <c r="F369" s="9" t="s">
        <v>5043</v>
      </c>
      <c r="G369" s="9" t="s">
        <v>1088</v>
      </c>
      <c r="H369" s="7">
        <v>49</v>
      </c>
      <c r="I369" s="10">
        <v>41934.726736111108</v>
      </c>
      <c r="J369" s="10">
        <v>43579.364768518521</v>
      </c>
      <c r="K369" s="9" t="s">
        <v>1089</v>
      </c>
    </row>
    <row r="370" spans="1:11" ht="16" customHeight="1" x14ac:dyDescent="0.15">
      <c r="A370" s="7">
        <v>36133658</v>
      </c>
      <c r="B370" s="8" t="str">
        <f>HYPERLINK("https://github.com/JoelOtter/termloop","https://github.com/JoelOtter/termloop")</f>
        <v>https://github.com/JoelOtter/termloop</v>
      </c>
      <c r="C370" s="19"/>
      <c r="D370" s="7">
        <v>994</v>
      </c>
      <c r="E370" s="9" t="s">
        <v>1090</v>
      </c>
      <c r="F370" s="9" t="s">
        <v>5044</v>
      </c>
      <c r="G370" s="9" t="s">
        <v>1091</v>
      </c>
      <c r="H370" s="7">
        <v>61</v>
      </c>
      <c r="I370" s="10">
        <v>42147.717060185183</v>
      </c>
      <c r="J370" s="10">
        <v>43580.239120370366</v>
      </c>
      <c r="K370" s="9" t="s">
        <v>1092</v>
      </c>
    </row>
    <row r="371" spans="1:11" ht="16" customHeight="1" x14ac:dyDescent="0.15">
      <c r="A371" s="7">
        <v>27642603</v>
      </c>
      <c r="B371" s="8" t="str">
        <f>HYPERLINK("https://github.com/thoas/picfit","https://github.com/thoas/picfit")</f>
        <v>https://github.com/thoas/picfit</v>
      </c>
      <c r="C371" s="19"/>
      <c r="D371" s="7">
        <v>993</v>
      </c>
      <c r="E371" s="9" t="s">
        <v>1093</v>
      </c>
      <c r="F371" s="9" t="s">
        <v>5045</v>
      </c>
      <c r="G371" s="9" t="s">
        <v>1094</v>
      </c>
      <c r="H371" s="7">
        <v>85</v>
      </c>
      <c r="I371" s="10">
        <v>41979.729687500003</v>
      </c>
      <c r="J371" s="10">
        <v>43580.355173611111</v>
      </c>
      <c r="K371" s="9" t="s">
        <v>1095</v>
      </c>
    </row>
    <row r="372" spans="1:11" ht="16" customHeight="1" x14ac:dyDescent="0.15">
      <c r="A372" s="7">
        <v>8115252</v>
      </c>
      <c r="B372" s="8" t="str">
        <f>HYPERLINK("https://github.com/rcrowley/go-tigertonic","https://github.com/rcrowley/go-tigertonic")</f>
        <v>https://github.com/rcrowley/go-tigertonic</v>
      </c>
      <c r="C372" s="19"/>
      <c r="D372" s="7">
        <v>993</v>
      </c>
      <c r="E372" s="9" t="s">
        <v>1096</v>
      </c>
      <c r="F372" s="9" t="s">
        <v>5046</v>
      </c>
      <c r="G372" s="9" t="s">
        <v>1097</v>
      </c>
      <c r="H372" s="7">
        <v>77</v>
      </c>
      <c r="I372" s="10">
        <v>41314.886261574073</v>
      </c>
      <c r="J372" s="10">
        <v>43573.580671296288</v>
      </c>
      <c r="K372" s="9" t="s">
        <v>1098</v>
      </c>
    </row>
    <row r="373" spans="1:11" ht="16" customHeight="1" x14ac:dyDescent="0.15">
      <c r="A373" s="7">
        <v>95233790</v>
      </c>
      <c r="B373" s="8" t="str">
        <f>HYPERLINK("https://github.com/go-ego/gse","https://github.com/go-ego/gse")</f>
        <v>https://github.com/go-ego/gse</v>
      </c>
      <c r="C373" s="19"/>
      <c r="D373" s="7">
        <v>992</v>
      </c>
      <c r="E373" s="9" t="s">
        <v>1099</v>
      </c>
      <c r="F373" s="9" t="s">
        <v>5047</v>
      </c>
      <c r="G373" s="9" t="s">
        <v>1100</v>
      </c>
      <c r="H373" s="7">
        <v>71</v>
      </c>
      <c r="I373" s="10">
        <v>42909.65457175926</v>
      </c>
      <c r="J373" s="10">
        <v>43579.245150462957</v>
      </c>
      <c r="K373" s="9" t="s">
        <v>1101</v>
      </c>
    </row>
    <row r="374" spans="1:11" ht="16" customHeight="1" x14ac:dyDescent="0.15">
      <c r="A374" s="7">
        <v>37897520</v>
      </c>
      <c r="B374" s="8" t="str">
        <f>HYPERLINK("https://github.com/dghubble/gologin","https://github.com/dghubble/gologin")</f>
        <v>https://github.com/dghubble/gologin</v>
      </c>
      <c r="C374" s="19"/>
      <c r="D374" s="7">
        <v>988</v>
      </c>
      <c r="E374" s="9" t="s">
        <v>1102</v>
      </c>
      <c r="F374" s="9" t="s">
        <v>5048</v>
      </c>
      <c r="G374" s="9" t="s">
        <v>1103</v>
      </c>
      <c r="H374" s="7">
        <v>59</v>
      </c>
      <c r="I374" s="10">
        <v>42178.1950462963</v>
      </c>
      <c r="J374" s="10">
        <v>43580.325543981482</v>
      </c>
      <c r="K374" s="9" t="s">
        <v>1104</v>
      </c>
    </row>
    <row r="375" spans="1:11" ht="16" customHeight="1" x14ac:dyDescent="0.15">
      <c r="A375" s="7">
        <v>38148874</v>
      </c>
      <c r="B375" s="8" t="str">
        <f>HYPERLINK("https://github.com/cdipaolo/goml","https://github.com/cdipaolo/goml")</f>
        <v>https://github.com/cdipaolo/goml</v>
      </c>
      <c r="C375" s="19"/>
      <c r="D375" s="7">
        <v>978</v>
      </c>
      <c r="E375" s="9" t="s">
        <v>1105</v>
      </c>
      <c r="F375" s="9" t="s">
        <v>5049</v>
      </c>
      <c r="G375" s="9" t="s">
        <v>1106</v>
      </c>
      <c r="H375" s="7">
        <v>86</v>
      </c>
      <c r="I375" s="10">
        <v>42182.244456018518</v>
      </c>
      <c r="J375" s="10">
        <v>43580.309386574067</v>
      </c>
      <c r="K375" s="9" t="s">
        <v>1107</v>
      </c>
    </row>
    <row r="376" spans="1:11" ht="16" customHeight="1" x14ac:dyDescent="0.15">
      <c r="A376" s="7">
        <v>11843609</v>
      </c>
      <c r="B376" s="8" t="str">
        <f>HYPERLINK("https://github.com/rlmcpherson/s3gof3r","https://github.com/rlmcpherson/s3gof3r")</f>
        <v>https://github.com/rlmcpherson/s3gof3r</v>
      </c>
      <c r="C376" s="19"/>
      <c r="D376" s="7">
        <v>977</v>
      </c>
      <c r="E376" s="9" t="s">
        <v>1108</v>
      </c>
      <c r="F376" s="9" t="s">
        <v>5050</v>
      </c>
      <c r="G376" s="9" t="s">
        <v>1109</v>
      </c>
      <c r="H376" s="7">
        <v>143</v>
      </c>
      <c r="I376" s="10">
        <v>41488.549756944441</v>
      </c>
      <c r="J376" s="10">
        <v>43577.311493055553</v>
      </c>
      <c r="K376" s="9" t="s">
        <v>1110</v>
      </c>
    </row>
    <row r="377" spans="1:11" ht="16" customHeight="1" x14ac:dyDescent="0.15">
      <c r="A377" s="7">
        <v>2715490</v>
      </c>
      <c r="B377" s="8" t="str">
        <f>HYPERLINK("https://github.com/go-llvm/llgo","https://github.com/go-llvm/llgo")</f>
        <v>https://github.com/go-llvm/llgo</v>
      </c>
      <c r="C377" s="19"/>
      <c r="D377" s="7">
        <v>966</v>
      </c>
      <c r="E377" s="9" t="s">
        <v>1111</v>
      </c>
      <c r="F377" s="9" t="s">
        <v>5051</v>
      </c>
      <c r="G377" s="9" t="s">
        <v>1112</v>
      </c>
      <c r="H377" s="7">
        <v>81</v>
      </c>
      <c r="I377" s="10">
        <v>40852.599675925929</v>
      </c>
      <c r="J377" s="10">
        <v>43577.181550925918</v>
      </c>
      <c r="K377" s="9" t="s">
        <v>1113</v>
      </c>
    </row>
    <row r="378" spans="1:11" ht="16" customHeight="1" x14ac:dyDescent="0.15">
      <c r="A378" s="7">
        <v>8566841</v>
      </c>
      <c r="B378" s="8" t="str">
        <f>HYPERLINK("https://github.com/ChimeraCoder/anaconda","https://github.com/ChimeraCoder/anaconda")</f>
        <v>https://github.com/ChimeraCoder/anaconda</v>
      </c>
      <c r="C378" s="19"/>
      <c r="D378" s="7">
        <v>965</v>
      </c>
      <c r="E378" s="9" t="s">
        <v>1114</v>
      </c>
      <c r="F378" s="9" t="s">
        <v>5052</v>
      </c>
      <c r="G378" s="9" t="s">
        <v>1115</v>
      </c>
      <c r="H378" s="7">
        <v>242</v>
      </c>
      <c r="I378" s="10">
        <v>41337.948692129627</v>
      </c>
      <c r="J378" s="10">
        <v>43572.780162037037</v>
      </c>
      <c r="K378" s="9" t="s">
        <v>1116</v>
      </c>
    </row>
    <row r="379" spans="1:11" ht="16" customHeight="1" x14ac:dyDescent="0.15">
      <c r="A379" s="7">
        <v>453807</v>
      </c>
      <c r="B379" s="8" t="str">
        <f>HYPERLINK("https://github.com/hoisie/mustache","https://github.com/hoisie/mustache")</f>
        <v>https://github.com/hoisie/mustache</v>
      </c>
      <c r="C379" s="19"/>
      <c r="D379" s="7">
        <v>959</v>
      </c>
      <c r="E379" s="9" t="s">
        <v>1117</v>
      </c>
      <c r="F379" s="9" t="s">
        <v>5053</v>
      </c>
      <c r="G379" s="9" t="s">
        <v>1118</v>
      </c>
      <c r="H379" s="7">
        <v>153</v>
      </c>
      <c r="I379" s="10">
        <v>40177.878530092603</v>
      </c>
      <c r="J379" s="10">
        <v>43571.379861111112</v>
      </c>
      <c r="K379" s="9" t="s">
        <v>1119</v>
      </c>
    </row>
    <row r="380" spans="1:11" ht="16" customHeight="1" x14ac:dyDescent="0.15">
      <c r="A380" s="7">
        <v>14081448</v>
      </c>
      <c r="B380" s="8" t="str">
        <f>HYPERLINK("https://github.com/mitchellh/cli","https://github.com/mitchellh/cli")</f>
        <v>https://github.com/mitchellh/cli</v>
      </c>
      <c r="C380" s="19"/>
      <c r="D380" s="7">
        <v>957</v>
      </c>
      <c r="E380" s="9" t="s">
        <v>110</v>
      </c>
      <c r="F380" s="9" t="s">
        <v>5054</v>
      </c>
      <c r="G380" s="9" t="s">
        <v>1120</v>
      </c>
      <c r="H380" s="7">
        <v>77</v>
      </c>
      <c r="I380" s="10">
        <v>41581.283263888887</v>
      </c>
      <c r="J380" s="10">
        <v>43579.992384259262</v>
      </c>
      <c r="K380" s="9" t="s">
        <v>1121</v>
      </c>
    </row>
    <row r="381" spans="1:11" ht="16" customHeight="1" x14ac:dyDescent="0.15">
      <c r="A381" s="7">
        <v>16825661</v>
      </c>
      <c r="B381" s="8" t="str">
        <f t="shared" ref="B381:B382" si="5">HYPERLINK("https://github.com/hprose/hprose-golang","https://github.com/hprose/hprose-golang")</f>
        <v>https://github.com/hprose/hprose-golang</v>
      </c>
      <c r="C381" s="19"/>
      <c r="D381" s="7">
        <v>954</v>
      </c>
      <c r="E381" s="9" t="s">
        <v>1122</v>
      </c>
      <c r="F381" s="9" t="s">
        <v>5055</v>
      </c>
      <c r="G381" s="9" t="s">
        <v>1123</v>
      </c>
      <c r="H381" s="7">
        <v>164</v>
      </c>
      <c r="I381" s="10">
        <v>41684.136608796303</v>
      </c>
      <c r="J381" s="10">
        <v>43580.555381944447</v>
      </c>
      <c r="K381" s="9" t="s">
        <v>1124</v>
      </c>
    </row>
    <row r="382" spans="1:11" ht="16" customHeight="1" x14ac:dyDescent="0.15">
      <c r="A382" s="7">
        <v>16825661</v>
      </c>
      <c r="B382" s="8" t="str">
        <f t="shared" si="5"/>
        <v>https://github.com/hprose/hprose-golang</v>
      </c>
      <c r="C382" s="19"/>
      <c r="D382" s="7">
        <v>953</v>
      </c>
      <c r="E382" s="9" t="s">
        <v>1122</v>
      </c>
      <c r="F382" s="9" t="s">
        <v>5055</v>
      </c>
      <c r="G382" s="9" t="s">
        <v>1123</v>
      </c>
      <c r="H382" s="7">
        <v>164</v>
      </c>
      <c r="I382" s="10">
        <v>41684.136608796303</v>
      </c>
      <c r="J382" s="10">
        <v>43580.409583333327</v>
      </c>
      <c r="K382" s="9" t="s">
        <v>1124</v>
      </c>
    </row>
    <row r="383" spans="1:11" ht="16" customHeight="1" x14ac:dyDescent="0.15">
      <c r="A383" s="7">
        <v>61687013</v>
      </c>
      <c r="B383" s="8" t="str">
        <f>HYPERLINK("https://github.com/go-ozzo/ozzo-validation","https://github.com/go-ozzo/ozzo-validation")</f>
        <v>https://github.com/go-ozzo/ozzo-validation</v>
      </c>
      <c r="C383" s="19"/>
      <c r="D383" s="7">
        <v>947</v>
      </c>
      <c r="E383" s="9" t="s">
        <v>1125</v>
      </c>
      <c r="F383" s="9" t="s">
        <v>5056</v>
      </c>
      <c r="G383" s="9" t="s">
        <v>1126</v>
      </c>
      <c r="H383" s="7">
        <v>63</v>
      </c>
      <c r="I383" s="10">
        <v>42543.158136574071</v>
      </c>
      <c r="J383" s="10">
        <v>43580.550335648149</v>
      </c>
      <c r="K383" s="9" t="s">
        <v>1127</v>
      </c>
    </row>
    <row r="384" spans="1:11" ht="16" customHeight="1" x14ac:dyDescent="0.15">
      <c r="A384" s="7">
        <v>15213446</v>
      </c>
      <c r="B384" s="8" t="str">
        <f>HYPERLINK("https://github.com/denisenkom/go-mssqldb","https://github.com/denisenkom/go-mssqldb")</f>
        <v>https://github.com/denisenkom/go-mssqldb</v>
      </c>
      <c r="C384" s="19"/>
      <c r="D384" s="7">
        <v>946</v>
      </c>
      <c r="E384" s="9" t="s">
        <v>1128</v>
      </c>
      <c r="F384" s="9" t="s">
        <v>5057</v>
      </c>
      <c r="G384" s="9" t="s">
        <v>1129</v>
      </c>
      <c r="H384" s="7">
        <v>230</v>
      </c>
      <c r="I384" s="10">
        <v>41624.007488425923</v>
      </c>
      <c r="J384" s="10">
        <v>43580.332511574074</v>
      </c>
      <c r="K384" s="9" t="s">
        <v>1130</v>
      </c>
    </row>
    <row r="385" spans="1:11" ht="16" customHeight="1" x14ac:dyDescent="0.15">
      <c r="A385" s="7">
        <v>6185208</v>
      </c>
      <c r="B385" s="8" t="str">
        <f>HYPERLINK("https://github.com/mattbaird/elastigo","https://github.com/mattbaird/elastigo")</f>
        <v>https://github.com/mattbaird/elastigo</v>
      </c>
      <c r="C385" s="19"/>
      <c r="D385" s="7">
        <v>941</v>
      </c>
      <c r="E385" s="9" t="s">
        <v>1131</v>
      </c>
      <c r="F385" s="9" t="s">
        <v>5058</v>
      </c>
      <c r="G385" s="9" t="s">
        <v>1132</v>
      </c>
      <c r="H385" s="7">
        <v>252</v>
      </c>
      <c r="I385" s="10">
        <v>41194.180543981478</v>
      </c>
      <c r="J385" s="10">
        <v>43579.364814814813</v>
      </c>
      <c r="K385" s="9" t="s">
        <v>1133</v>
      </c>
    </row>
    <row r="386" spans="1:11" ht="16" customHeight="1" x14ac:dyDescent="0.15">
      <c r="A386" s="7">
        <v>12303687</v>
      </c>
      <c r="B386" s="8" t="str">
        <f>HYPERLINK("https://github.com/justinas/nosurf","https://github.com/justinas/nosurf")</f>
        <v>https://github.com/justinas/nosurf</v>
      </c>
      <c r="C386" s="19"/>
      <c r="D386" s="7">
        <v>940</v>
      </c>
      <c r="E386" s="9" t="s">
        <v>1134</v>
      </c>
      <c r="F386" s="9" t="s">
        <v>5059</v>
      </c>
      <c r="G386" s="9" t="s">
        <v>1135</v>
      </c>
      <c r="H386" s="7">
        <v>70</v>
      </c>
      <c r="I386" s="10">
        <v>41508.741365740738</v>
      </c>
      <c r="J386" s="10">
        <v>43579.504444444443</v>
      </c>
      <c r="K386" s="9" t="s">
        <v>1136</v>
      </c>
    </row>
    <row r="387" spans="1:11" ht="16" customHeight="1" x14ac:dyDescent="0.15">
      <c r="A387" s="7">
        <v>55581236</v>
      </c>
      <c r="B387" s="8" t="str">
        <f>HYPERLINK("https://github.com/smallnest/go-web-framework-benchmark","https://github.com/smallnest/go-web-framework-benchmark")</f>
        <v>https://github.com/smallnest/go-web-framework-benchmark</v>
      </c>
      <c r="C387" s="19"/>
      <c r="D387" s="7">
        <v>937</v>
      </c>
      <c r="E387" s="9" t="s">
        <v>1137</v>
      </c>
      <c r="F387" s="9" t="s">
        <v>5060</v>
      </c>
      <c r="G387" s="9" t="s">
        <v>1138</v>
      </c>
      <c r="H387" s="7">
        <v>110</v>
      </c>
      <c r="I387" s="10">
        <v>42466.269131944442</v>
      </c>
      <c r="J387" s="10">
        <v>43580.02144675926</v>
      </c>
      <c r="K387" s="9" t="s">
        <v>1139</v>
      </c>
    </row>
    <row r="388" spans="1:11" ht="16" customHeight="1" x14ac:dyDescent="0.15">
      <c r="A388" s="7">
        <v>118105591</v>
      </c>
      <c r="B388" s="8" t="str">
        <f>HYPERLINK("https://github.com/gojektech/heimdall","https://github.com/gojektech/heimdall")</f>
        <v>https://github.com/gojektech/heimdall</v>
      </c>
      <c r="C388" s="19"/>
      <c r="D388" s="7">
        <v>936</v>
      </c>
      <c r="E388" s="9" t="s">
        <v>1140</v>
      </c>
      <c r="F388" s="9" t="s">
        <v>5061</v>
      </c>
      <c r="G388" s="9" t="s">
        <v>1141</v>
      </c>
      <c r="H388" s="7">
        <v>71</v>
      </c>
      <c r="I388" s="10">
        <v>43119.397523148153</v>
      </c>
      <c r="J388" s="10">
        <v>43580.509305555563</v>
      </c>
      <c r="K388" s="9" t="s">
        <v>1142</v>
      </c>
    </row>
    <row r="389" spans="1:11" ht="16" customHeight="1" x14ac:dyDescent="0.15">
      <c r="A389" s="7">
        <v>89053003</v>
      </c>
      <c r="B389" s="8" t="str">
        <f>HYPERLINK("https://github.com/awnumar/memguard","https://github.com/awnumar/memguard")</f>
        <v>https://github.com/awnumar/memguard</v>
      </c>
      <c r="C389" s="19"/>
      <c r="D389" s="7">
        <v>924</v>
      </c>
      <c r="E389" s="9" t="s">
        <v>1143</v>
      </c>
      <c r="F389" s="9" t="s">
        <v>5062</v>
      </c>
      <c r="G389" s="9" t="s">
        <v>1144</v>
      </c>
      <c r="H389" s="7">
        <v>37</v>
      </c>
      <c r="I389" s="10">
        <v>42847.319907407407</v>
      </c>
      <c r="J389" s="10">
        <v>43579.448333333326</v>
      </c>
      <c r="K389" s="9" t="s">
        <v>1145</v>
      </c>
    </row>
    <row r="390" spans="1:11" ht="16" customHeight="1" x14ac:dyDescent="0.15">
      <c r="A390" s="7">
        <v>9776211</v>
      </c>
      <c r="B390" s="8" t="str">
        <f>HYPERLINK("https://github.com/gographics/imagick","https://github.com/gographics/imagick")</f>
        <v>https://github.com/gographics/imagick</v>
      </c>
      <c r="C390" s="19"/>
      <c r="D390" s="7">
        <v>920</v>
      </c>
      <c r="E390" s="9" t="s">
        <v>1146</v>
      </c>
      <c r="F390" s="9" t="s">
        <v>5063</v>
      </c>
      <c r="G390" s="9" t="s">
        <v>1147</v>
      </c>
      <c r="H390" s="7">
        <v>114</v>
      </c>
      <c r="I390" s="10">
        <v>41394.730416666673</v>
      </c>
      <c r="J390" s="10">
        <v>43580.144918981481</v>
      </c>
      <c r="K390" s="9" t="s">
        <v>1148</v>
      </c>
    </row>
    <row r="391" spans="1:11" ht="16" customHeight="1" x14ac:dyDescent="0.15">
      <c r="A391" s="7">
        <v>77456467</v>
      </c>
      <c r="B391" s="8" t="str">
        <f>HYPERLINK("https://github.com/olebedev/when","https://github.com/olebedev/when")</f>
        <v>https://github.com/olebedev/when</v>
      </c>
      <c r="C391" s="19"/>
      <c r="D391" s="7">
        <v>915</v>
      </c>
      <c r="E391" s="9" t="s">
        <v>1149</v>
      </c>
      <c r="F391" s="9" t="s">
        <v>5064</v>
      </c>
      <c r="G391" s="9" t="s">
        <v>1150</v>
      </c>
      <c r="H391" s="7">
        <v>42</v>
      </c>
      <c r="I391" s="10">
        <v>42731.549837962957</v>
      </c>
      <c r="J391" s="10">
        <v>43576.37158564815</v>
      </c>
      <c r="K391" s="9" t="s">
        <v>1151</v>
      </c>
    </row>
    <row r="392" spans="1:11" ht="16" customHeight="1" x14ac:dyDescent="0.15">
      <c r="A392" s="7">
        <v>25555486</v>
      </c>
      <c r="B392" s="8" t="str">
        <f>HYPERLINK("https://github.com/pkg/profile","https://github.com/pkg/profile")</f>
        <v>https://github.com/pkg/profile</v>
      </c>
      <c r="C392" s="19"/>
      <c r="D392" s="7">
        <v>913</v>
      </c>
      <c r="E392" s="9" t="s">
        <v>1152</v>
      </c>
      <c r="F392" s="9" t="s">
        <v>5065</v>
      </c>
      <c r="G392" s="9" t="s">
        <v>1153</v>
      </c>
      <c r="H392" s="7">
        <v>62</v>
      </c>
      <c r="I392" s="10">
        <v>41934.066180555557</v>
      </c>
      <c r="J392" s="10">
        <v>43579.181157407409</v>
      </c>
      <c r="K392" s="9" t="s">
        <v>1154</v>
      </c>
    </row>
    <row r="393" spans="1:11" ht="16" customHeight="1" x14ac:dyDescent="0.15">
      <c r="A393" s="7">
        <v>7926533</v>
      </c>
      <c r="B393" s="8" t="str">
        <f>HYPERLINK("https://github.com/dominikh/go-mode.el","https://github.com/dominikh/go-mode.el")</f>
        <v>https://github.com/dominikh/go-mode.el</v>
      </c>
      <c r="C393" s="19"/>
      <c r="D393" s="7">
        <v>908</v>
      </c>
      <c r="E393" s="9" t="s">
        <v>1155</v>
      </c>
      <c r="F393" s="9" t="s">
        <v>5066</v>
      </c>
      <c r="G393" s="9" t="s">
        <v>1156</v>
      </c>
      <c r="H393" s="7">
        <v>162</v>
      </c>
      <c r="I393" s="10">
        <v>41304.991006944438</v>
      </c>
      <c r="J393" s="10">
        <v>43579.750277777777</v>
      </c>
      <c r="K393" s="9" t="s">
        <v>1157</v>
      </c>
    </row>
    <row r="394" spans="1:11" ht="16" customHeight="1" x14ac:dyDescent="0.15">
      <c r="A394" s="7">
        <v>51696777</v>
      </c>
      <c r="B394" s="8" t="str">
        <f>HYPERLINK("https://github.com/atemerev/skynet","https://github.com/atemerev/skynet")</f>
        <v>https://github.com/atemerev/skynet</v>
      </c>
      <c r="C394" s="19"/>
      <c r="D394" s="7">
        <v>894</v>
      </c>
      <c r="E394" s="9" t="s">
        <v>1158</v>
      </c>
      <c r="F394" s="9" t="s">
        <v>5067</v>
      </c>
      <c r="G394" s="9" t="s">
        <v>1159</v>
      </c>
      <c r="H394" s="7">
        <v>127</v>
      </c>
      <c r="I394" s="10">
        <v>42414.582858796297</v>
      </c>
      <c r="J394" s="10">
        <v>43579.399571759262</v>
      </c>
      <c r="K394" s="9" t="s">
        <v>1160</v>
      </c>
    </row>
    <row r="395" spans="1:11" ht="16" customHeight="1" x14ac:dyDescent="0.15">
      <c r="A395" s="7">
        <v>21693512</v>
      </c>
      <c r="B395" s="8" t="str">
        <f>HYPERLINK("https://github.com/davecheney/gcvis","https://github.com/davecheney/gcvis")</f>
        <v>https://github.com/davecheney/gcvis</v>
      </c>
      <c r="C395" s="19"/>
      <c r="D395" s="7">
        <v>889</v>
      </c>
      <c r="E395" s="9" t="s">
        <v>1161</v>
      </c>
      <c r="F395" s="9" t="s">
        <v>5068</v>
      </c>
      <c r="G395" s="9" t="s">
        <v>1162</v>
      </c>
      <c r="H395" s="7">
        <v>54</v>
      </c>
      <c r="I395" s="10">
        <v>41830.523692129631</v>
      </c>
      <c r="J395" s="10">
        <v>43579.364872685182</v>
      </c>
      <c r="K395" s="9" t="s">
        <v>1163</v>
      </c>
    </row>
    <row r="396" spans="1:11" ht="16" customHeight="1" x14ac:dyDescent="0.15">
      <c r="A396" s="7">
        <v>99078544</v>
      </c>
      <c r="B396" s="8" t="str">
        <f>HYPERLINK("https://github.com/lonng/nano","https://github.com/lonng/nano")</f>
        <v>https://github.com/lonng/nano</v>
      </c>
      <c r="C396" s="19"/>
      <c r="D396" s="7">
        <v>884</v>
      </c>
      <c r="E396" s="9" t="s">
        <v>1164</v>
      </c>
      <c r="F396" s="9" t="s">
        <v>5069</v>
      </c>
      <c r="G396" s="9" t="s">
        <v>1165</v>
      </c>
      <c r="H396" s="7">
        <v>130</v>
      </c>
      <c r="I396" s="10">
        <v>42949.253634259258</v>
      </c>
      <c r="J396" s="10">
        <v>43579.203506944446</v>
      </c>
      <c r="K396" s="9" t="s">
        <v>1166</v>
      </c>
    </row>
    <row r="397" spans="1:11" ht="16" customHeight="1" x14ac:dyDescent="0.15">
      <c r="A397" s="7">
        <v>43056808</v>
      </c>
      <c r="B397" s="8" t="str">
        <f>HYPERLINK("https://github.com/h2non/filetype","https://github.com/h2non/filetype")</f>
        <v>https://github.com/h2non/filetype</v>
      </c>
      <c r="C397" s="19"/>
      <c r="D397" s="7">
        <v>881</v>
      </c>
      <c r="E397" s="9" t="s">
        <v>1167</v>
      </c>
      <c r="F397" s="9" t="s">
        <v>5070</v>
      </c>
      <c r="G397" s="9" t="s">
        <v>1168</v>
      </c>
      <c r="H397" s="7">
        <v>70</v>
      </c>
      <c r="I397" s="10">
        <v>42271.386006944442</v>
      </c>
      <c r="J397" s="10">
        <v>43579.589745370373</v>
      </c>
      <c r="K397" s="9" t="s">
        <v>1169</v>
      </c>
    </row>
    <row r="398" spans="1:11" ht="16" customHeight="1" x14ac:dyDescent="0.15">
      <c r="A398" s="7">
        <v>16196540</v>
      </c>
      <c r="B398" s="8" t="str">
        <f>HYPERLINK("https://github.com/shurcooL/Go-Package-Store","https://github.com/shurcooL/Go-Package-Store")</f>
        <v>https://github.com/shurcooL/Go-Package-Store</v>
      </c>
      <c r="C398" s="19"/>
      <c r="D398" s="7">
        <v>880</v>
      </c>
      <c r="E398" s="9" t="s">
        <v>1170</v>
      </c>
      <c r="F398" s="9" t="s">
        <v>5071</v>
      </c>
      <c r="G398" s="9" t="s">
        <v>1171</v>
      </c>
      <c r="H398" s="7">
        <v>30</v>
      </c>
      <c r="I398" s="10">
        <v>41663.251493055563</v>
      </c>
      <c r="J398" s="10">
        <v>43571.514282407406</v>
      </c>
      <c r="K398" s="9" t="s">
        <v>1172</v>
      </c>
    </row>
    <row r="399" spans="1:11" ht="16" customHeight="1" x14ac:dyDescent="0.15">
      <c r="A399" s="7">
        <v>20545279</v>
      </c>
      <c r="B399" s="8" t="str">
        <f>HYPERLINK("https://github.com/stripe/stripe-go","https://github.com/stripe/stripe-go")</f>
        <v>https://github.com/stripe/stripe-go</v>
      </c>
      <c r="C399" s="19"/>
      <c r="D399" s="7">
        <v>877</v>
      </c>
      <c r="E399" s="9" t="s">
        <v>1173</v>
      </c>
      <c r="F399" s="9" t="s">
        <v>5072</v>
      </c>
      <c r="G399" s="9" t="s">
        <v>1174</v>
      </c>
      <c r="H399" s="7">
        <v>248</v>
      </c>
      <c r="I399" s="10">
        <v>41795.984884259262</v>
      </c>
      <c r="J399" s="10">
        <v>43580.028217592589</v>
      </c>
      <c r="K399" s="9" t="s">
        <v>1175</v>
      </c>
    </row>
    <row r="400" spans="1:11" ht="16" customHeight="1" x14ac:dyDescent="0.15">
      <c r="A400" s="7">
        <v>48290019</v>
      </c>
      <c r="B400" s="8" t="str">
        <f>HYPERLINK("https://github.com/tmrts/boilr","https://github.com/tmrts/boilr")</f>
        <v>https://github.com/tmrts/boilr</v>
      </c>
      <c r="C400" s="19"/>
      <c r="D400" s="7">
        <v>877</v>
      </c>
      <c r="E400" s="9" t="s">
        <v>1176</v>
      </c>
      <c r="F400" s="9" t="s">
        <v>5073</v>
      </c>
      <c r="G400" s="9" t="s">
        <v>1177</v>
      </c>
      <c r="H400" s="7">
        <v>61</v>
      </c>
      <c r="I400" s="10">
        <v>42357.706550925926</v>
      </c>
      <c r="J400" s="10">
        <v>43576.908935185187</v>
      </c>
      <c r="K400" s="9" t="s">
        <v>1178</v>
      </c>
    </row>
    <row r="401" spans="1:11" ht="16" customHeight="1" x14ac:dyDescent="0.15">
      <c r="A401" s="7">
        <v>25841316</v>
      </c>
      <c r="B401" s="8" t="str">
        <f>HYPERLINK("https://github.com/cheekybits/genny","https://github.com/cheekybits/genny")</f>
        <v>https://github.com/cheekybits/genny</v>
      </c>
      <c r="C401" s="19"/>
      <c r="D401" s="7">
        <v>873</v>
      </c>
      <c r="E401" s="9" t="s">
        <v>1179</v>
      </c>
      <c r="F401" s="9" t="s">
        <v>5074</v>
      </c>
      <c r="G401" s="9" t="s">
        <v>1180</v>
      </c>
      <c r="H401" s="7">
        <v>73</v>
      </c>
      <c r="I401" s="10">
        <v>41939.919270833343</v>
      </c>
      <c r="J401" s="10">
        <v>43580.304606481477</v>
      </c>
      <c r="K401" s="9" t="s">
        <v>1181</v>
      </c>
    </row>
    <row r="402" spans="1:11" ht="16" customHeight="1" x14ac:dyDescent="0.15">
      <c r="A402" s="7">
        <v>14290813</v>
      </c>
      <c r="B402" s="8" t="str">
        <f>HYPERLINK("https://github.com/muesli/cache2go","https://github.com/muesli/cache2go")</f>
        <v>https://github.com/muesli/cache2go</v>
      </c>
      <c r="C402" s="19"/>
      <c r="D402" s="7">
        <v>869</v>
      </c>
      <c r="E402" s="9" t="s">
        <v>1182</v>
      </c>
      <c r="F402" s="9" t="s">
        <v>5075</v>
      </c>
      <c r="G402" s="9" t="s">
        <v>1183</v>
      </c>
      <c r="H402" s="7">
        <v>316</v>
      </c>
      <c r="I402" s="10">
        <v>41589.156273148154</v>
      </c>
      <c r="J402" s="10">
        <v>43579.310671296298</v>
      </c>
      <c r="K402" s="9" t="s">
        <v>1184</v>
      </c>
    </row>
    <row r="403" spans="1:11" ht="16" customHeight="1" x14ac:dyDescent="0.15">
      <c r="A403" s="7">
        <v>38069477</v>
      </c>
      <c r="B403" s="8" t="str">
        <f>HYPERLINK("https://github.com/tucnak/telebot","https://github.com/tucnak/telebot")</f>
        <v>https://github.com/tucnak/telebot</v>
      </c>
      <c r="C403" s="19"/>
      <c r="D403" s="7">
        <v>866</v>
      </c>
      <c r="E403" s="9" t="s">
        <v>1185</v>
      </c>
      <c r="F403" s="9" t="s">
        <v>5076</v>
      </c>
      <c r="G403" s="9" t="s">
        <v>1186</v>
      </c>
      <c r="H403" s="7">
        <v>132</v>
      </c>
      <c r="I403" s="10">
        <v>42180.810995370368</v>
      </c>
      <c r="J403" s="10">
        <v>43579.853032407409</v>
      </c>
      <c r="K403" s="9" t="s">
        <v>1187</v>
      </c>
    </row>
    <row r="404" spans="1:11" ht="16" customHeight="1" x14ac:dyDescent="0.15">
      <c r="A404" s="7">
        <v>96570421</v>
      </c>
      <c r="B404" s="8" t="str">
        <f>HYPERLINK("https://github.com/google/go-cmp","https://github.com/google/go-cmp")</f>
        <v>https://github.com/google/go-cmp</v>
      </c>
      <c r="C404" s="19"/>
      <c r="D404" s="7">
        <v>866</v>
      </c>
      <c r="E404" s="9" t="s">
        <v>1188</v>
      </c>
      <c r="F404" s="9" t="s">
        <v>5077</v>
      </c>
      <c r="G404" s="9" t="s">
        <v>1189</v>
      </c>
      <c r="H404" s="7">
        <v>59</v>
      </c>
      <c r="I404" s="10">
        <v>42923.811365740738</v>
      </c>
      <c r="J404" s="10">
        <v>43580.067743055559</v>
      </c>
      <c r="K404" s="9" t="s">
        <v>1190</v>
      </c>
    </row>
    <row r="405" spans="1:11" ht="16" customHeight="1" x14ac:dyDescent="0.15">
      <c r="A405" s="7">
        <v>19961931</v>
      </c>
      <c r="B405" s="8" t="str">
        <f>HYPERLINK("https://github.com/inconshreveable/log15","https://github.com/inconshreveable/log15")</f>
        <v>https://github.com/inconshreveable/log15</v>
      </c>
      <c r="C405" s="19"/>
      <c r="D405" s="7">
        <v>863</v>
      </c>
      <c r="E405" s="9" t="s">
        <v>1191</v>
      </c>
      <c r="F405" s="9" t="s">
        <v>5078</v>
      </c>
      <c r="G405" s="9" t="s">
        <v>1192</v>
      </c>
      <c r="H405" s="7">
        <v>105</v>
      </c>
      <c r="I405" s="10">
        <v>41779.008240740739</v>
      </c>
      <c r="J405" s="10">
        <v>43579.585034722222</v>
      </c>
      <c r="K405" s="9" t="s">
        <v>1193</v>
      </c>
    </row>
    <row r="406" spans="1:11" ht="16" customHeight="1" x14ac:dyDescent="0.15">
      <c r="A406" s="7">
        <v>35560411</v>
      </c>
      <c r="B406" s="8" t="str">
        <f>HYPERLINK("https://github.com/rakyll/go-hardware","https://github.com/rakyll/go-hardware")</f>
        <v>https://github.com/rakyll/go-hardware</v>
      </c>
      <c r="C406" s="19"/>
      <c r="D406" s="7">
        <v>862</v>
      </c>
      <c r="E406" s="9" t="s">
        <v>1194</v>
      </c>
      <c r="F406" s="9" t="s">
        <v>5079</v>
      </c>
      <c r="G406" s="9" t="s">
        <v>1195</v>
      </c>
      <c r="H406" s="7">
        <v>62</v>
      </c>
      <c r="I406" s="10">
        <v>42137.68414351852</v>
      </c>
      <c r="J406" s="10">
        <v>43574.304479166669</v>
      </c>
      <c r="K406" s="9" t="s">
        <v>1196</v>
      </c>
    </row>
    <row r="407" spans="1:11" ht="16" customHeight="1" x14ac:dyDescent="0.15">
      <c r="A407" s="7">
        <v>20994449</v>
      </c>
      <c r="B407" s="8" t="str">
        <f>HYPERLINK("https://github.com/tcnksm/gcli","https://github.com/tcnksm/gcli")</f>
        <v>https://github.com/tcnksm/gcli</v>
      </c>
      <c r="C407" s="19"/>
      <c r="D407" s="7">
        <v>861</v>
      </c>
      <c r="E407" s="9" t="s">
        <v>1197</v>
      </c>
      <c r="F407" s="9" t="s">
        <v>5080</v>
      </c>
      <c r="G407" s="9" t="s">
        <v>1198</v>
      </c>
      <c r="H407" s="7">
        <v>72</v>
      </c>
      <c r="I407" s="10">
        <v>41809.382118055553</v>
      </c>
      <c r="J407" s="10">
        <v>43575.602812500001</v>
      </c>
      <c r="K407" s="9" t="s">
        <v>1199</v>
      </c>
    </row>
    <row r="408" spans="1:11" ht="16" customHeight="1" x14ac:dyDescent="0.15">
      <c r="A408" s="7">
        <v>18204375</v>
      </c>
      <c r="B408" s="8" t="str">
        <f>HYPERLINK("https://github.com/mattn/anko","https://github.com/mattn/anko")</f>
        <v>https://github.com/mattn/anko</v>
      </c>
      <c r="C408" s="19"/>
      <c r="D408" s="7">
        <v>861</v>
      </c>
      <c r="E408" s="9" t="s">
        <v>1200</v>
      </c>
      <c r="F408" s="9" t="s">
        <v>5081</v>
      </c>
      <c r="G408" s="9" t="s">
        <v>1201</v>
      </c>
      <c r="H408" s="7">
        <v>75</v>
      </c>
      <c r="I408" s="10">
        <v>41726.312268518523</v>
      </c>
      <c r="J408" s="10">
        <v>43580.545289351852</v>
      </c>
      <c r="K408" s="9" t="s">
        <v>1202</v>
      </c>
    </row>
    <row r="409" spans="1:11" ht="16" customHeight="1" x14ac:dyDescent="0.15">
      <c r="A409" s="7">
        <v>15450288</v>
      </c>
      <c r="B409" s="8" t="str">
        <f>HYPERLINK("https://github.com/mikespook/gorbac","https://github.com/mikespook/gorbac")</f>
        <v>https://github.com/mikespook/gorbac</v>
      </c>
      <c r="C409" s="19"/>
      <c r="D409" s="7">
        <v>855</v>
      </c>
      <c r="E409" s="9" t="s">
        <v>1203</v>
      </c>
      <c r="F409" s="9" t="s">
        <v>5082</v>
      </c>
      <c r="G409" s="9" t="s">
        <v>1204</v>
      </c>
      <c r="H409" s="7">
        <v>120</v>
      </c>
      <c r="I409" s="10">
        <v>41634.417141203703</v>
      </c>
      <c r="J409" s="10">
        <v>43576.472002314818</v>
      </c>
      <c r="K409" s="9" t="s">
        <v>1205</v>
      </c>
    </row>
    <row r="410" spans="1:11" ht="16" customHeight="1" x14ac:dyDescent="0.15">
      <c r="A410" s="7">
        <v>45356931</v>
      </c>
      <c r="B410" s="8" t="str">
        <f>HYPERLINK("https://github.com/bwmarrin/discordgo","https://github.com/bwmarrin/discordgo")</f>
        <v>https://github.com/bwmarrin/discordgo</v>
      </c>
      <c r="C410" s="19"/>
      <c r="D410" s="7">
        <v>848</v>
      </c>
      <c r="E410" s="9" t="s">
        <v>1206</v>
      </c>
      <c r="F410" s="9" t="s">
        <v>5083</v>
      </c>
      <c r="G410" s="9" t="s">
        <v>1207</v>
      </c>
      <c r="H410" s="7">
        <v>192</v>
      </c>
      <c r="I410" s="10">
        <v>42309.868761574071</v>
      </c>
      <c r="J410" s="10">
        <v>43578.727210648147</v>
      </c>
      <c r="K410" s="9" t="s">
        <v>1208</v>
      </c>
    </row>
    <row r="411" spans="1:11" ht="16" customHeight="1" x14ac:dyDescent="0.15">
      <c r="A411" s="7">
        <v>18980240</v>
      </c>
      <c r="B411" s="8" t="str">
        <f>HYPERLINK("https://github.com/araddon/dateparse","https://github.com/araddon/dateparse")</f>
        <v>https://github.com/araddon/dateparse</v>
      </c>
      <c r="C411" s="19"/>
      <c r="D411" s="7">
        <v>848</v>
      </c>
      <c r="E411" s="9" t="s">
        <v>1209</v>
      </c>
      <c r="F411" s="9" t="s">
        <v>5084</v>
      </c>
      <c r="G411" s="9" t="s">
        <v>1210</v>
      </c>
      <c r="H411" s="7">
        <v>45</v>
      </c>
      <c r="I411" s="10">
        <v>41750.122083333343</v>
      </c>
      <c r="J411" s="10">
        <v>43580.237916666672</v>
      </c>
      <c r="K411" s="9" t="s">
        <v>1211</v>
      </c>
    </row>
    <row r="412" spans="1:11" ht="16" customHeight="1" x14ac:dyDescent="0.15">
      <c r="A412" s="7">
        <v>4960374</v>
      </c>
      <c r="B412" s="8" t="str">
        <f>HYPERLINK("https://github.com/sbinet/go-python","https://github.com/sbinet/go-python")</f>
        <v>https://github.com/sbinet/go-python</v>
      </c>
      <c r="C412" s="19"/>
      <c r="D412" s="7">
        <v>844</v>
      </c>
      <c r="E412" s="9" t="s">
        <v>1212</v>
      </c>
      <c r="F412" s="9" t="s">
        <v>5085</v>
      </c>
      <c r="G412" s="9" t="s">
        <v>1213</v>
      </c>
      <c r="H412" s="7">
        <v>92</v>
      </c>
      <c r="I412" s="10">
        <v>41099.655219907407</v>
      </c>
      <c r="J412" s="10">
        <v>43580.210636574076</v>
      </c>
      <c r="K412" s="9" t="s">
        <v>1214</v>
      </c>
    </row>
    <row r="413" spans="1:11" ht="16" customHeight="1" x14ac:dyDescent="0.15">
      <c r="A413" s="7">
        <v>94702367</v>
      </c>
      <c r="B413" s="8" t="str">
        <f>HYPERLINK("https://github.com/hhrutter/pdfcpu","https://github.com/hhrutter/pdfcpu")</f>
        <v>https://github.com/hhrutter/pdfcpu</v>
      </c>
      <c r="C413" s="19"/>
      <c r="D413" s="7">
        <v>839</v>
      </c>
      <c r="E413" s="9" t="s">
        <v>1215</v>
      </c>
      <c r="F413" s="9" t="s">
        <v>5086</v>
      </c>
      <c r="G413" s="9" t="s">
        <v>1216</v>
      </c>
      <c r="H413" s="7">
        <v>57</v>
      </c>
      <c r="I413" s="10">
        <v>42904.727523148147</v>
      </c>
      <c r="J413" s="10">
        <v>43576.825995370367</v>
      </c>
      <c r="K413" s="9" t="s">
        <v>1217</v>
      </c>
    </row>
    <row r="414" spans="1:11" ht="16" customHeight="1" x14ac:dyDescent="0.15">
      <c r="A414" s="7">
        <v>27512134</v>
      </c>
      <c r="B414" s="8" t="str">
        <f>HYPERLINK("https://github.com/golang/geo","https://github.com/golang/geo")</f>
        <v>https://github.com/golang/geo</v>
      </c>
      <c r="C414" s="19"/>
      <c r="D414" s="7">
        <v>831</v>
      </c>
      <c r="E414" s="9" t="s">
        <v>1218</v>
      </c>
      <c r="F414" s="9" t="s">
        <v>5087</v>
      </c>
      <c r="G414" s="9" t="s">
        <v>1219</v>
      </c>
      <c r="H414" s="7">
        <v>89</v>
      </c>
      <c r="I414" s="10">
        <v>41976.95989583333</v>
      </c>
      <c r="J414" s="10">
        <v>43580.168888888889</v>
      </c>
      <c r="K414" s="9" t="s">
        <v>1220</v>
      </c>
    </row>
    <row r="415" spans="1:11" ht="16" customHeight="1" x14ac:dyDescent="0.15">
      <c r="A415" s="7">
        <v>77689140</v>
      </c>
      <c r="B415" s="8" t="str">
        <f>HYPERLINK("https://github.com/thoas/go-funk","https://github.com/thoas/go-funk")</f>
        <v>https://github.com/thoas/go-funk</v>
      </c>
      <c r="C415" s="19"/>
      <c r="D415" s="7">
        <v>829</v>
      </c>
      <c r="E415" s="9" t="s">
        <v>1221</v>
      </c>
      <c r="F415" s="9" t="s">
        <v>5088</v>
      </c>
      <c r="G415" s="9" t="s">
        <v>1222</v>
      </c>
      <c r="H415" s="7">
        <v>57</v>
      </c>
      <c r="I415" s="10">
        <v>42734.580034722218</v>
      </c>
      <c r="J415" s="10">
        <v>43580.474652777782</v>
      </c>
      <c r="K415" s="9" t="s">
        <v>1223</v>
      </c>
    </row>
    <row r="416" spans="1:11" ht="16" customHeight="1" x14ac:dyDescent="0.15">
      <c r="A416" s="7">
        <v>33298728</v>
      </c>
      <c r="B416" s="8" t="str">
        <f>HYPERLINK("https://github.com/dghubble/sling","https://github.com/dghubble/sling")</f>
        <v>https://github.com/dghubble/sling</v>
      </c>
      <c r="C416" s="19"/>
      <c r="D416" s="7">
        <v>820</v>
      </c>
      <c r="E416" s="9" t="s">
        <v>1224</v>
      </c>
      <c r="F416" s="9" t="s">
        <v>5089</v>
      </c>
      <c r="G416" s="9" t="s">
        <v>1225</v>
      </c>
      <c r="H416" s="7">
        <v>75</v>
      </c>
      <c r="I416" s="10">
        <v>42096.36310185185</v>
      </c>
      <c r="J416" s="10">
        <v>43580.449675925927</v>
      </c>
      <c r="K416" s="9" t="s">
        <v>1226</v>
      </c>
    </row>
    <row r="417" spans="1:11" ht="16" customHeight="1" x14ac:dyDescent="0.15">
      <c r="A417" s="7">
        <v>6480193</v>
      </c>
      <c r="B417" s="8" t="str">
        <f>HYPERLINK("https://github.com/eknkc/amber","https://github.com/eknkc/amber")</f>
        <v>https://github.com/eknkc/amber</v>
      </c>
      <c r="C417" s="19"/>
      <c r="D417" s="7">
        <v>819</v>
      </c>
      <c r="E417" s="9" t="s">
        <v>1227</v>
      </c>
      <c r="F417" s="9" t="s">
        <v>5090</v>
      </c>
      <c r="G417" s="9" t="s">
        <v>1228</v>
      </c>
      <c r="H417" s="7">
        <v>52</v>
      </c>
      <c r="I417" s="10">
        <v>41213.852361111109</v>
      </c>
      <c r="J417" s="10">
        <v>43572.538564814808</v>
      </c>
      <c r="K417" s="9" t="s">
        <v>1229</v>
      </c>
    </row>
    <row r="418" spans="1:11" ht="16" customHeight="1" x14ac:dyDescent="0.15">
      <c r="A418" s="7">
        <v>14513291</v>
      </c>
      <c r="B418" s="8" t="str">
        <f>HYPERLINK("https://github.com/GoClipse/goclipse","https://github.com/GoClipse/goclipse")</f>
        <v>https://github.com/GoClipse/goclipse</v>
      </c>
      <c r="C418" s="19"/>
      <c r="D418" s="7">
        <v>810</v>
      </c>
      <c r="E418" s="9" t="s">
        <v>1230</v>
      </c>
      <c r="F418" s="9" t="s">
        <v>5091</v>
      </c>
      <c r="G418" s="9" t="s">
        <v>1231</v>
      </c>
      <c r="H418" s="7">
        <v>263</v>
      </c>
      <c r="I418" s="10">
        <v>41597.153622685182</v>
      </c>
      <c r="J418" s="10">
        <v>43579.591817129629</v>
      </c>
      <c r="K418" s="9" t="s">
        <v>1232</v>
      </c>
    </row>
    <row r="419" spans="1:11" ht="16" customHeight="1" x14ac:dyDescent="0.15">
      <c r="A419" s="7">
        <v>7689517</v>
      </c>
      <c r="B419" s="8" t="str">
        <f>HYPERLINK("https://github.com/alecthomas/go_serialization_benchmarks","https://github.com/alecthomas/go_serialization_benchmarks")</f>
        <v>https://github.com/alecthomas/go_serialization_benchmarks</v>
      </c>
      <c r="C419" s="19"/>
      <c r="D419" s="7">
        <v>802</v>
      </c>
      <c r="E419" s="9" t="s">
        <v>1233</v>
      </c>
      <c r="F419" s="9" t="s">
        <v>5092</v>
      </c>
      <c r="G419" s="9" t="s">
        <v>1234</v>
      </c>
      <c r="H419" s="7">
        <v>73</v>
      </c>
      <c r="I419" s="10">
        <v>41292.669421296298</v>
      </c>
      <c r="J419" s="10">
        <v>43578.243136574078</v>
      </c>
      <c r="K419" s="9" t="s">
        <v>1235</v>
      </c>
    </row>
    <row r="420" spans="1:11" ht="16" customHeight="1" x14ac:dyDescent="0.15">
      <c r="A420" s="7">
        <v>160784930</v>
      </c>
      <c r="B420" s="8" t="str">
        <f>HYPERLINK("https://github.com/xujiajun/nutsdb","https://github.com/xujiajun/nutsdb")</f>
        <v>https://github.com/xujiajun/nutsdb</v>
      </c>
      <c r="C420" s="19"/>
      <c r="D420" s="7">
        <v>800</v>
      </c>
      <c r="E420" s="9" t="s">
        <v>1236</v>
      </c>
      <c r="F420" s="9" t="s">
        <v>5093</v>
      </c>
      <c r="G420" s="9" t="s">
        <v>1237</v>
      </c>
      <c r="H420" s="7">
        <v>54</v>
      </c>
      <c r="I420" s="10">
        <v>43441.294189814813</v>
      </c>
      <c r="J420" s="10">
        <v>43579.594259259262</v>
      </c>
      <c r="K420" s="9" t="s">
        <v>1238</v>
      </c>
    </row>
    <row r="421" spans="1:11" ht="16" customHeight="1" x14ac:dyDescent="0.15">
      <c r="A421" s="7">
        <v>28118640</v>
      </c>
      <c r="B421" s="8" t="str">
        <f>HYPERLINK("https://github.com/lunny/tango","https://github.com/lunny/tango")</f>
        <v>https://github.com/lunny/tango</v>
      </c>
      <c r="C421" s="19"/>
      <c r="D421" s="7">
        <v>800</v>
      </c>
      <c r="E421" s="9" t="s">
        <v>1239</v>
      </c>
      <c r="F421" s="9" t="s">
        <v>5094</v>
      </c>
      <c r="G421" s="9" t="s">
        <v>1240</v>
      </c>
      <c r="H421" s="7">
        <v>103</v>
      </c>
      <c r="I421" s="10">
        <v>41990.129965277767</v>
      </c>
      <c r="J421" s="10">
        <v>43578.481793981482</v>
      </c>
      <c r="K421" s="9" t="s">
        <v>1241</v>
      </c>
    </row>
    <row r="422" spans="1:11" ht="16" customHeight="1" x14ac:dyDescent="0.15">
      <c r="A422" s="7">
        <v>13492546</v>
      </c>
      <c r="B422" s="8" t="str">
        <f>HYPERLINK("https://github.com/otiai10/gosseract","https://github.com/otiai10/gosseract")</f>
        <v>https://github.com/otiai10/gosseract</v>
      </c>
      <c r="C422" s="19"/>
      <c r="D422" s="7">
        <v>798</v>
      </c>
      <c r="E422" s="9" t="s">
        <v>1242</v>
      </c>
      <c r="F422" s="9" t="s">
        <v>5095</v>
      </c>
      <c r="G422" s="9" t="s">
        <v>1243</v>
      </c>
      <c r="H422" s="7">
        <v>102</v>
      </c>
      <c r="I422" s="10">
        <v>41558.311030092591</v>
      </c>
      <c r="J422" s="10">
        <v>43580.258287037039</v>
      </c>
      <c r="K422" s="9" t="s">
        <v>1244</v>
      </c>
    </row>
    <row r="423" spans="1:11" ht="16" customHeight="1" x14ac:dyDescent="0.15">
      <c r="A423" s="7">
        <v>51212673</v>
      </c>
      <c r="B423" s="8" t="str">
        <f>HYPERLINK("https://github.com/go-gota/gota","https://github.com/go-gota/gota")</f>
        <v>https://github.com/go-gota/gota</v>
      </c>
      <c r="C423" s="19"/>
      <c r="D423" s="7">
        <v>790</v>
      </c>
      <c r="E423" s="9" t="s">
        <v>1245</v>
      </c>
      <c r="F423" s="9" t="s">
        <v>5096</v>
      </c>
      <c r="G423" s="9" t="s">
        <v>1246</v>
      </c>
      <c r="H423" s="7">
        <v>87</v>
      </c>
      <c r="I423" s="10">
        <v>42406.724594907413</v>
      </c>
      <c r="J423" s="10">
        <v>43579.313402777778</v>
      </c>
      <c r="K423" s="9" t="s">
        <v>1247</v>
      </c>
    </row>
    <row r="424" spans="1:11" ht="16" customHeight="1" x14ac:dyDescent="0.15">
      <c r="A424" s="7">
        <v>9014825</v>
      </c>
      <c r="B424" s="8" t="str">
        <f>HYPERLINK("https://github.com/songgao/water","https://github.com/songgao/water")</f>
        <v>https://github.com/songgao/water</v>
      </c>
      <c r="C424" s="19"/>
      <c r="D424" s="7">
        <v>787</v>
      </c>
      <c r="E424" s="9" t="s">
        <v>1248</v>
      </c>
      <c r="F424" s="9" t="s">
        <v>5097</v>
      </c>
      <c r="G424" s="9" t="s">
        <v>1249</v>
      </c>
      <c r="H424" s="7">
        <v>125</v>
      </c>
      <c r="I424" s="10">
        <v>41358.838101851848</v>
      </c>
      <c r="J424" s="10">
        <v>43580.539849537039</v>
      </c>
      <c r="K424" s="9" t="s">
        <v>1250</v>
      </c>
    </row>
    <row r="425" spans="1:11" ht="16" customHeight="1" x14ac:dyDescent="0.15">
      <c r="A425" s="7">
        <v>27290924</v>
      </c>
      <c r="B425" s="8" t="str">
        <f>HYPERLINK("https://github.com/eapache/go-resiliency","https://github.com/eapache/go-resiliency")</f>
        <v>https://github.com/eapache/go-resiliency</v>
      </c>
      <c r="C425" s="19"/>
      <c r="D425" s="7">
        <v>784</v>
      </c>
      <c r="E425" s="9" t="s">
        <v>1251</v>
      </c>
      <c r="F425" s="9" t="s">
        <v>5098</v>
      </c>
      <c r="G425" s="9" t="s">
        <v>1252</v>
      </c>
      <c r="H425" s="7">
        <v>66</v>
      </c>
      <c r="I425" s="10">
        <v>41972.174675925933</v>
      </c>
      <c r="J425" s="10">
        <v>43577.295023148137</v>
      </c>
      <c r="K425" s="9" t="s">
        <v>1253</v>
      </c>
    </row>
    <row r="426" spans="1:11" ht="16" customHeight="1" x14ac:dyDescent="0.15">
      <c r="A426" s="7">
        <v>19071172</v>
      </c>
      <c r="B426" s="8" t="str">
        <f>HYPERLINK("https://github.com/paypal/gatt","https://github.com/paypal/gatt")</f>
        <v>https://github.com/paypal/gatt</v>
      </c>
      <c r="C426" s="19"/>
      <c r="D426" s="7">
        <v>779</v>
      </c>
      <c r="E426" s="9" t="s">
        <v>1254</v>
      </c>
      <c r="F426" s="9" t="s">
        <v>5099</v>
      </c>
      <c r="G426" s="9" t="s">
        <v>1255</v>
      </c>
      <c r="H426" s="7">
        <v>199</v>
      </c>
      <c r="I426" s="10">
        <v>41752.573229166657</v>
      </c>
      <c r="J426" s="10">
        <v>43580.361620370371</v>
      </c>
      <c r="K426" s="9" t="s">
        <v>1256</v>
      </c>
    </row>
    <row r="427" spans="1:11" ht="16" customHeight="1" x14ac:dyDescent="0.15">
      <c r="A427" s="7">
        <v>134077971</v>
      </c>
      <c r="B427" s="8" t="str">
        <f>HYPERLINK("https://github.com/thedevsaddam/gojsonq","https://github.com/thedevsaddam/gojsonq")</f>
        <v>https://github.com/thedevsaddam/gojsonq</v>
      </c>
      <c r="C427" s="19"/>
      <c r="D427" s="7">
        <v>778</v>
      </c>
      <c r="E427" s="9" t="s">
        <v>1257</v>
      </c>
      <c r="F427" s="9" t="s">
        <v>5100</v>
      </c>
      <c r="G427" s="9" t="s">
        <v>1258</v>
      </c>
      <c r="H427" s="7">
        <v>46</v>
      </c>
      <c r="I427" s="10">
        <v>43239.677291666667</v>
      </c>
      <c r="J427" s="10">
        <v>43575.705243055563</v>
      </c>
      <c r="K427" s="9" t="s">
        <v>1259</v>
      </c>
    </row>
    <row r="428" spans="1:11" ht="16" customHeight="1" x14ac:dyDescent="0.15">
      <c r="A428" s="7">
        <v>20945862</v>
      </c>
      <c r="B428" s="8" t="str">
        <f>HYPERLINK("https://github.com/petejkim/goop","https://github.com/petejkim/goop")</f>
        <v>https://github.com/petejkim/goop</v>
      </c>
      <c r="C428" s="19"/>
      <c r="D428" s="7">
        <v>777</v>
      </c>
      <c r="E428" s="9" t="s">
        <v>1260</v>
      </c>
      <c r="F428" s="9" t="s">
        <v>5101</v>
      </c>
      <c r="G428" s="9" t="s">
        <v>1261</v>
      </c>
      <c r="H428" s="7">
        <v>45</v>
      </c>
      <c r="I428" s="10">
        <v>41808.080138888887</v>
      </c>
      <c r="J428" s="10">
        <v>43571.514340277783</v>
      </c>
      <c r="K428" s="9" t="s">
        <v>1262</v>
      </c>
    </row>
    <row r="429" spans="1:11" ht="16" customHeight="1" x14ac:dyDescent="0.15">
      <c r="A429" s="7">
        <v>39808208</v>
      </c>
      <c r="B429" s="8" t="str">
        <f>HYPERLINK("https://github.com/caarlos0/env","https://github.com/caarlos0/env")</f>
        <v>https://github.com/caarlos0/env</v>
      </c>
      <c r="C429" s="19"/>
      <c r="D429" s="7">
        <v>776</v>
      </c>
      <c r="E429" s="9" t="s">
        <v>1263</v>
      </c>
      <c r="F429" s="9" t="s">
        <v>5102</v>
      </c>
      <c r="G429" s="9" t="s">
        <v>1264</v>
      </c>
      <c r="H429" s="7">
        <v>68</v>
      </c>
      <c r="I429" s="10">
        <v>42213.0934837963</v>
      </c>
      <c r="J429" s="10">
        <v>43580.45380787037</v>
      </c>
      <c r="K429" s="9" t="s">
        <v>1265</v>
      </c>
    </row>
    <row r="430" spans="1:11" ht="16" customHeight="1" x14ac:dyDescent="0.15">
      <c r="A430" s="7">
        <v>46255681</v>
      </c>
      <c r="B430" s="8" t="str">
        <f>HYPERLINK("https://github.com/gosuri/uilive","https://github.com/gosuri/uilive")</f>
        <v>https://github.com/gosuri/uilive</v>
      </c>
      <c r="C430" s="19"/>
      <c r="D430" s="7">
        <v>767</v>
      </c>
      <c r="E430" s="9" t="s">
        <v>1266</v>
      </c>
      <c r="F430" s="9" t="s">
        <v>5103</v>
      </c>
      <c r="G430" s="9" t="s">
        <v>1267</v>
      </c>
      <c r="H430" s="7">
        <v>40</v>
      </c>
      <c r="I430" s="10">
        <v>42324.259143518517</v>
      </c>
      <c r="J430" s="10">
        <v>43579.311608796299</v>
      </c>
      <c r="K430" s="9" t="s">
        <v>1268</v>
      </c>
    </row>
    <row r="431" spans="1:11" ht="16" customHeight="1" x14ac:dyDescent="0.15">
      <c r="A431" s="7">
        <v>52513524</v>
      </c>
      <c r="B431" s="8" t="str">
        <f>HYPERLINK("https://github.com/go-reform/reform","https://github.com/go-reform/reform")</f>
        <v>https://github.com/go-reform/reform</v>
      </c>
      <c r="C431" s="19"/>
      <c r="D431" s="7">
        <v>767</v>
      </c>
      <c r="E431" s="9" t="s">
        <v>1269</v>
      </c>
      <c r="F431" s="9" t="s">
        <v>5104</v>
      </c>
      <c r="G431" s="9" t="s">
        <v>1270</v>
      </c>
      <c r="H431" s="7">
        <v>43</v>
      </c>
      <c r="I431" s="10">
        <v>42425.40357638889</v>
      </c>
      <c r="J431" s="10">
        <v>43579.559664351851</v>
      </c>
      <c r="K431" s="9" t="s">
        <v>1271</v>
      </c>
    </row>
    <row r="432" spans="1:11" ht="16" customHeight="1" x14ac:dyDescent="0.15">
      <c r="A432" s="7">
        <v>29786463</v>
      </c>
      <c r="B432" s="8" t="str">
        <f>HYPERLINK("https://github.com/bluele/gcache","https://github.com/bluele/gcache")</f>
        <v>https://github.com/bluele/gcache</v>
      </c>
      <c r="C432" s="19"/>
      <c r="D432" s="7">
        <v>764</v>
      </c>
      <c r="E432" s="9" t="s">
        <v>1272</v>
      </c>
      <c r="F432" s="9" t="s">
        <v>5105</v>
      </c>
      <c r="G432" s="9" t="s">
        <v>1273</v>
      </c>
      <c r="H432" s="7">
        <v>96</v>
      </c>
      <c r="I432" s="10">
        <v>42028.761886574073</v>
      </c>
      <c r="J432" s="10">
        <v>43580.513136574067</v>
      </c>
      <c r="K432" s="9" t="s">
        <v>1274</v>
      </c>
    </row>
    <row r="433" spans="1:11" ht="16" customHeight="1" x14ac:dyDescent="0.15">
      <c r="A433" s="7">
        <v>73474882</v>
      </c>
      <c r="B433" s="8" t="str">
        <f>HYPERLINK("https://github.com/tarent/loginsrv","https://github.com/tarent/loginsrv")</f>
        <v>https://github.com/tarent/loginsrv</v>
      </c>
      <c r="C433" s="19"/>
      <c r="D433" s="7">
        <v>761</v>
      </c>
      <c r="E433" s="9" t="s">
        <v>1275</v>
      </c>
      <c r="F433" s="9" t="s">
        <v>5106</v>
      </c>
      <c r="G433" s="9" t="s">
        <v>1276</v>
      </c>
      <c r="H433" s="7">
        <v>79</v>
      </c>
      <c r="I433" s="10">
        <v>42685.507881944453</v>
      </c>
      <c r="J433" s="10">
        <v>43580.390381944453</v>
      </c>
      <c r="K433" s="9" t="s">
        <v>1277</v>
      </c>
    </row>
    <row r="434" spans="1:11" ht="16" customHeight="1" x14ac:dyDescent="0.15">
      <c r="A434" s="7">
        <v>21791270</v>
      </c>
      <c r="B434" s="8" t="str">
        <f>HYPERLINK("https://github.com/yosssi/ace","https://github.com/yosssi/ace")</f>
        <v>https://github.com/yosssi/ace</v>
      </c>
      <c r="C434" s="19"/>
      <c r="D434" s="7">
        <v>755</v>
      </c>
      <c r="E434" s="9" t="s">
        <v>1278</v>
      </c>
      <c r="F434" s="9" t="s">
        <v>5107</v>
      </c>
      <c r="G434" s="9" t="s">
        <v>1279</v>
      </c>
      <c r="H434" s="7">
        <v>35</v>
      </c>
      <c r="I434" s="10">
        <v>41833.568969907406</v>
      </c>
      <c r="J434" s="10">
        <v>43580.128055555557</v>
      </c>
      <c r="K434" s="9" t="s">
        <v>1280</v>
      </c>
    </row>
    <row r="435" spans="1:11" ht="16" customHeight="1" x14ac:dyDescent="0.15">
      <c r="A435" s="7">
        <v>41945291</v>
      </c>
      <c r="B435" s="8" t="str">
        <f>HYPERLINK("https://github.com/FiloSottile/gvt","https://github.com/FiloSottile/gvt")</f>
        <v>https://github.com/FiloSottile/gvt</v>
      </c>
      <c r="C435" s="19"/>
      <c r="D435" s="7">
        <v>755</v>
      </c>
      <c r="E435" s="9" t="s">
        <v>1281</v>
      </c>
      <c r="F435" s="9" t="s">
        <v>5108</v>
      </c>
      <c r="G435" s="9" t="s">
        <v>1282</v>
      </c>
      <c r="H435" s="7">
        <v>80</v>
      </c>
      <c r="I435" s="10">
        <v>42252.080578703702</v>
      </c>
      <c r="J435" s="10">
        <v>43574.263298611113</v>
      </c>
      <c r="K435" s="9" t="s">
        <v>1283</v>
      </c>
    </row>
    <row r="436" spans="1:11" ht="16" customHeight="1" x14ac:dyDescent="0.15">
      <c r="A436" s="7">
        <v>42340004</v>
      </c>
      <c r="B436" s="8" t="str">
        <f>HYPERLINK("https://github.com/yanyiwu/gojieba","https://github.com/yanyiwu/gojieba")</f>
        <v>https://github.com/yanyiwu/gojieba</v>
      </c>
      <c r="C436" s="19"/>
      <c r="D436" s="7">
        <v>752</v>
      </c>
      <c r="E436" s="9" t="s">
        <v>1284</v>
      </c>
      <c r="F436" s="9" t="s">
        <v>5109</v>
      </c>
      <c r="G436" s="9" t="s">
        <v>1285</v>
      </c>
      <c r="H436" s="7">
        <v>130</v>
      </c>
      <c r="I436" s="10">
        <v>42259.063009259262</v>
      </c>
      <c r="J436" s="10">
        <v>43580.26053240741</v>
      </c>
      <c r="K436" s="9" t="s">
        <v>1286</v>
      </c>
    </row>
    <row r="437" spans="1:11" ht="16" customHeight="1" x14ac:dyDescent="0.15">
      <c r="A437" s="7">
        <v>8715072</v>
      </c>
      <c r="B437" s="8" t="str">
        <f>HYPERLINK("https://github.com/imdario/mergo","https://github.com/imdario/mergo")</f>
        <v>https://github.com/imdario/mergo</v>
      </c>
      <c r="C437" s="19"/>
      <c r="D437" s="7">
        <v>751</v>
      </c>
      <c r="E437" s="9" t="s">
        <v>1287</v>
      </c>
      <c r="F437" s="9" t="s">
        <v>5110</v>
      </c>
      <c r="G437" s="9" t="s">
        <v>1288</v>
      </c>
      <c r="H437" s="7">
        <v>123</v>
      </c>
      <c r="I437" s="10">
        <v>41344.952210648153</v>
      </c>
      <c r="J437" s="10">
        <v>43578.336180555547</v>
      </c>
      <c r="K437" s="9" t="s">
        <v>1289</v>
      </c>
    </row>
    <row r="438" spans="1:11" ht="16" customHeight="1" x14ac:dyDescent="0.15">
      <c r="A438" s="7">
        <v>13676683</v>
      </c>
      <c r="B438" s="8" t="str">
        <f>HYPERLINK("https://github.com/pebbe/zmq4","https://github.com/pebbe/zmq4")</f>
        <v>https://github.com/pebbe/zmq4</v>
      </c>
      <c r="C438" s="19"/>
      <c r="D438" s="7">
        <v>750</v>
      </c>
      <c r="E438" s="9" t="s">
        <v>1290</v>
      </c>
      <c r="F438" s="9" t="s">
        <v>5111</v>
      </c>
      <c r="G438" s="9" t="s">
        <v>1291</v>
      </c>
      <c r="H438" s="7">
        <v>112</v>
      </c>
      <c r="I438" s="10">
        <v>41565.492256944453</v>
      </c>
      <c r="J438" s="10">
        <v>43580.135034722232</v>
      </c>
      <c r="K438" s="9" t="s">
        <v>1292</v>
      </c>
    </row>
    <row r="439" spans="1:11" ht="16" customHeight="1" x14ac:dyDescent="0.15">
      <c r="A439" s="7">
        <v>21960219</v>
      </c>
      <c r="B439" s="8" t="str">
        <f>HYPERLINK("https://github.com/rubyist/circuitbreaker","https://github.com/rubyist/circuitbreaker")</f>
        <v>https://github.com/rubyist/circuitbreaker</v>
      </c>
      <c r="C439" s="19"/>
      <c r="D439" s="7">
        <v>750</v>
      </c>
      <c r="E439" s="9" t="s">
        <v>1293</v>
      </c>
      <c r="F439" s="9" t="s">
        <v>5112</v>
      </c>
      <c r="G439" s="9" t="s">
        <v>1294</v>
      </c>
      <c r="H439" s="7">
        <v>79</v>
      </c>
      <c r="I439" s="10">
        <v>41837.945520833331</v>
      </c>
      <c r="J439" s="10">
        <v>43579.717743055553</v>
      </c>
      <c r="K439" s="9" t="s">
        <v>1295</v>
      </c>
    </row>
    <row r="440" spans="1:11" ht="16" customHeight="1" x14ac:dyDescent="0.15">
      <c r="A440" s="7">
        <v>37787279</v>
      </c>
      <c r="B440" s="8" t="str">
        <f>HYPERLINK("https://github.com/trivago/gollum","https://github.com/trivago/gollum")</f>
        <v>https://github.com/trivago/gollum</v>
      </c>
      <c r="C440" s="19"/>
      <c r="D440" s="7">
        <v>745</v>
      </c>
      <c r="E440" s="9" t="s">
        <v>1296</v>
      </c>
      <c r="F440" s="9" t="s">
        <v>5113</v>
      </c>
      <c r="G440" s="9" t="s">
        <v>1297</v>
      </c>
      <c r="H440" s="7">
        <v>58</v>
      </c>
      <c r="I440" s="10">
        <v>42175.91064814815</v>
      </c>
      <c r="J440" s="10">
        <v>43578.07099537037</v>
      </c>
      <c r="K440" s="9" t="s">
        <v>1298</v>
      </c>
    </row>
    <row r="441" spans="1:11" ht="16" customHeight="1" x14ac:dyDescent="0.15">
      <c r="A441" s="7">
        <v>20001290</v>
      </c>
      <c r="B441" s="8" t="str">
        <f>HYPERLINK("https://github.com/mholt/binding","https://github.com/mholt/binding")</f>
        <v>https://github.com/mholt/binding</v>
      </c>
      <c r="C441" s="19"/>
      <c r="D441" s="7">
        <v>743</v>
      </c>
      <c r="E441" s="9" t="s">
        <v>1299</v>
      </c>
      <c r="F441" s="9" t="s">
        <v>5114</v>
      </c>
      <c r="G441" s="9" t="s">
        <v>1300</v>
      </c>
      <c r="H441" s="7">
        <v>66</v>
      </c>
      <c r="I441" s="10">
        <v>41779.982800925929</v>
      </c>
      <c r="J441" s="10">
        <v>43577.554618055547</v>
      </c>
      <c r="K441" s="9" t="s">
        <v>1301</v>
      </c>
    </row>
    <row r="442" spans="1:11" ht="16" customHeight="1" x14ac:dyDescent="0.15">
      <c r="A442" s="7">
        <v>5216913</v>
      </c>
      <c r="B442" s="8" t="str">
        <f>HYPERLINK("https://github.com/huandu/facebook","https://github.com/huandu/facebook")</f>
        <v>https://github.com/huandu/facebook</v>
      </c>
      <c r="C442" s="19"/>
      <c r="D442" s="7">
        <v>741</v>
      </c>
      <c r="E442" s="9" t="s">
        <v>1302</v>
      </c>
      <c r="F442" s="9" t="s">
        <v>5115</v>
      </c>
      <c r="G442" s="9" t="s">
        <v>1303</v>
      </c>
      <c r="H442" s="7">
        <v>244</v>
      </c>
      <c r="I442" s="10">
        <v>41118.795787037037</v>
      </c>
      <c r="J442" s="10">
        <v>43578.636296296303</v>
      </c>
      <c r="K442" s="9" t="s">
        <v>1304</v>
      </c>
    </row>
    <row r="443" spans="1:11" ht="16" customHeight="1" x14ac:dyDescent="0.15">
      <c r="A443" s="7">
        <v>129072319</v>
      </c>
      <c r="B443" s="8" t="str">
        <f>HYPERLINK("https://github.com/CovenantSQL/CovenantSQL","https://github.com/CovenantSQL/CovenantSQL")</f>
        <v>https://github.com/CovenantSQL/CovenantSQL</v>
      </c>
      <c r="C443" s="19"/>
      <c r="D443" s="7">
        <v>740</v>
      </c>
      <c r="E443" s="9" t="s">
        <v>1305</v>
      </c>
      <c r="F443" s="9" t="s">
        <v>5116</v>
      </c>
      <c r="G443" s="9" t="s">
        <v>1306</v>
      </c>
      <c r="H443" s="7">
        <v>72</v>
      </c>
      <c r="I443" s="10">
        <v>43201.411782407413</v>
      </c>
      <c r="J443" s="10">
        <v>43580.497384259259</v>
      </c>
      <c r="K443" s="9" t="s">
        <v>1307</v>
      </c>
    </row>
    <row r="444" spans="1:11" ht="16" customHeight="1" x14ac:dyDescent="0.15">
      <c r="A444" s="7">
        <v>46243346</v>
      </c>
      <c r="B444" s="8" t="str">
        <f>HYPERLINK("https://github.com/goji/goji","https://github.com/goji/goji")</f>
        <v>https://github.com/goji/goji</v>
      </c>
      <c r="C444" s="19"/>
      <c r="D444" s="7">
        <v>740</v>
      </c>
      <c r="E444" s="9" t="s">
        <v>1308</v>
      </c>
      <c r="F444" s="9" t="s">
        <v>5117</v>
      </c>
      <c r="G444" s="9" t="s">
        <v>1309</v>
      </c>
      <c r="H444" s="7">
        <v>60</v>
      </c>
      <c r="I444" s="10">
        <v>42324.036585648151</v>
      </c>
      <c r="J444" s="10">
        <v>43579.859467592592</v>
      </c>
      <c r="K444" s="9" t="s">
        <v>1310</v>
      </c>
    </row>
    <row r="445" spans="1:11" ht="16" customHeight="1" x14ac:dyDescent="0.15">
      <c r="A445" s="7">
        <v>121197542</v>
      </c>
      <c r="B445" s="8" t="str">
        <f>HYPERLINK("https://github.com/mitchellh/go-server-timing","https://github.com/mitchellh/go-server-timing")</f>
        <v>https://github.com/mitchellh/go-server-timing</v>
      </c>
      <c r="C445" s="19"/>
      <c r="D445" s="7">
        <v>738</v>
      </c>
      <c r="E445" s="9" t="s">
        <v>1311</v>
      </c>
      <c r="F445" s="9" t="s">
        <v>5118</v>
      </c>
      <c r="G445" s="9" t="s">
        <v>1312</v>
      </c>
      <c r="H445" s="7">
        <v>20</v>
      </c>
      <c r="I445" s="10">
        <v>43143.163912037038</v>
      </c>
      <c r="J445" s="10">
        <v>43577.50508101852</v>
      </c>
      <c r="K445" s="9" t="s">
        <v>1313</v>
      </c>
    </row>
    <row r="446" spans="1:11" ht="16" customHeight="1" x14ac:dyDescent="0.15">
      <c r="A446" s="7">
        <v>85765458</v>
      </c>
      <c r="B446" s="8" t="str">
        <f>HYPERLINK("https://github.com/uber-go/dig","https://github.com/uber-go/dig")</f>
        <v>https://github.com/uber-go/dig</v>
      </c>
      <c r="C446" s="19"/>
      <c r="D446" s="7">
        <v>736</v>
      </c>
      <c r="E446" s="9" t="s">
        <v>1314</v>
      </c>
      <c r="F446" s="9" t="s">
        <v>5119</v>
      </c>
      <c r="G446" s="9" t="s">
        <v>1315</v>
      </c>
      <c r="H446" s="7">
        <v>50</v>
      </c>
      <c r="I446" s="10">
        <v>42815.997106481482</v>
      </c>
      <c r="J446" s="10">
        <v>43579.605509259258</v>
      </c>
      <c r="K446" s="9" t="s">
        <v>1316</v>
      </c>
    </row>
    <row r="447" spans="1:11" ht="16" customHeight="1" x14ac:dyDescent="0.15">
      <c r="A447" s="7">
        <v>19074246</v>
      </c>
      <c r="B447" s="8" t="str">
        <f>HYPERLINK("https://github.com/zachlatta/postman","https://github.com/zachlatta/postman")</f>
        <v>https://github.com/zachlatta/postman</v>
      </c>
      <c r="C447" s="19"/>
      <c r="D447" s="7">
        <v>730</v>
      </c>
      <c r="E447" s="9" t="s">
        <v>1317</v>
      </c>
      <c r="F447" s="9" t="s">
        <v>5120</v>
      </c>
      <c r="G447" s="9" t="s">
        <v>1318</v>
      </c>
      <c r="H447" s="7">
        <v>47</v>
      </c>
      <c r="I447" s="10">
        <v>41752.632523148153</v>
      </c>
      <c r="J447" s="10">
        <v>43580.035381944443</v>
      </c>
      <c r="K447" s="9" t="s">
        <v>1319</v>
      </c>
    </row>
    <row r="448" spans="1:11" ht="16" customHeight="1" x14ac:dyDescent="0.15">
      <c r="A448" s="7">
        <v>32397463</v>
      </c>
      <c r="B448" s="8" t="str">
        <f>HYPERLINK("https://github.com/h2non/bimg","https://github.com/h2non/bimg")</f>
        <v>https://github.com/h2non/bimg</v>
      </c>
      <c r="C448" s="19"/>
      <c r="D448" s="7">
        <v>727</v>
      </c>
      <c r="E448" s="9" t="s">
        <v>1320</v>
      </c>
      <c r="F448" s="9" t="s">
        <v>5121</v>
      </c>
      <c r="G448" s="9" t="s">
        <v>1321</v>
      </c>
      <c r="H448" s="7">
        <v>154</v>
      </c>
      <c r="I448" s="10">
        <v>42080.593078703707</v>
      </c>
      <c r="J448" s="10">
        <v>43579.007141203707</v>
      </c>
      <c r="K448" s="9" t="s">
        <v>1322</v>
      </c>
    </row>
    <row r="449" spans="1:11" ht="16" customHeight="1" x14ac:dyDescent="0.15">
      <c r="A449" s="7">
        <v>123394155</v>
      </c>
      <c r="B449" s="8" t="str">
        <f>HYPERLINK("https://github.com/boyter/scc","https://github.com/boyter/scc")</f>
        <v>https://github.com/boyter/scc</v>
      </c>
      <c r="C449" s="19"/>
      <c r="D449" s="7">
        <v>726</v>
      </c>
      <c r="E449" s="9" t="s">
        <v>1323</v>
      </c>
      <c r="F449" s="9" t="s">
        <v>5122</v>
      </c>
      <c r="G449" s="9" t="s">
        <v>1324</v>
      </c>
      <c r="H449" s="7">
        <v>35</v>
      </c>
      <c r="I449" s="10">
        <v>43160.280844907407</v>
      </c>
      <c r="J449" s="10">
        <v>43580.35528935185</v>
      </c>
      <c r="K449" s="9" t="s">
        <v>1325</v>
      </c>
    </row>
    <row r="450" spans="1:11" ht="16" customHeight="1" x14ac:dyDescent="0.15">
      <c r="A450" s="7">
        <v>47480820</v>
      </c>
      <c r="B450" s="8" t="str">
        <f>HYPERLINK("https://github.com/mvdan/interfacer","https://github.com/mvdan/interfacer")</f>
        <v>https://github.com/mvdan/interfacer</v>
      </c>
      <c r="C450" s="19"/>
      <c r="D450" s="7">
        <v>717</v>
      </c>
      <c r="E450" s="9" t="s">
        <v>1326</v>
      </c>
      <c r="F450" s="9" t="s">
        <v>5123</v>
      </c>
      <c r="G450" s="9" t="s">
        <v>1327</v>
      </c>
      <c r="H450" s="7">
        <v>16</v>
      </c>
      <c r="I450" s="10">
        <v>42344.102743055562</v>
      </c>
      <c r="J450" s="10">
        <v>43576.522337962961</v>
      </c>
      <c r="K450" s="9" t="s">
        <v>1328</v>
      </c>
    </row>
    <row r="451" spans="1:11" ht="16" customHeight="1" x14ac:dyDescent="0.15">
      <c r="A451" s="7">
        <v>3788841</v>
      </c>
      <c r="B451" s="8" t="str">
        <f>HYPERLINK("https://github.com/peterbourgon/diskv","https://github.com/peterbourgon/diskv")</f>
        <v>https://github.com/peterbourgon/diskv</v>
      </c>
      <c r="C451" s="19"/>
      <c r="D451" s="7">
        <v>712</v>
      </c>
      <c r="E451" s="9" t="s">
        <v>1329</v>
      </c>
      <c r="F451" s="9" t="s">
        <v>5124</v>
      </c>
      <c r="G451" s="9" t="s">
        <v>1330</v>
      </c>
      <c r="H451" s="7">
        <v>66</v>
      </c>
      <c r="I451" s="10">
        <v>40989.697592592587</v>
      </c>
      <c r="J451" s="10">
        <v>43580.336967592593</v>
      </c>
      <c r="K451" s="9" t="s">
        <v>1331</v>
      </c>
    </row>
    <row r="452" spans="1:11" ht="16" customHeight="1" x14ac:dyDescent="0.15">
      <c r="A452" s="7">
        <v>79280946</v>
      </c>
      <c r="B452" s="8" t="str">
        <f>HYPERLINK("https://github.com/getfider/fider","https://github.com/getfider/fider")</f>
        <v>https://github.com/getfider/fider</v>
      </c>
      <c r="C452" s="19"/>
      <c r="D452" s="7">
        <v>712</v>
      </c>
      <c r="E452" s="9" t="s">
        <v>1332</v>
      </c>
      <c r="F452" s="9" t="s">
        <v>5125</v>
      </c>
      <c r="G452" s="9" t="s">
        <v>1333</v>
      </c>
      <c r="H452" s="7">
        <v>84</v>
      </c>
      <c r="I452" s="10">
        <v>42752.955081018517</v>
      </c>
      <c r="J452" s="10">
        <v>43580.475613425922</v>
      </c>
      <c r="K452" s="9" t="s">
        <v>1334</v>
      </c>
    </row>
    <row r="453" spans="1:11" ht="16" customHeight="1" x14ac:dyDescent="0.15">
      <c r="A453" s="7">
        <v>27943989</v>
      </c>
      <c r="B453" s="8" t="str">
        <f>HYPERLINK("https://github.com/briandowns/spinner","https://github.com/briandowns/spinner")</f>
        <v>https://github.com/briandowns/spinner</v>
      </c>
      <c r="C453" s="19"/>
      <c r="D453" s="7">
        <v>709</v>
      </c>
      <c r="E453" s="9" t="s">
        <v>1335</v>
      </c>
      <c r="F453" s="9" t="s">
        <v>5126</v>
      </c>
      <c r="G453" s="9" t="s">
        <v>1336</v>
      </c>
      <c r="H453" s="7">
        <v>49</v>
      </c>
      <c r="I453" s="10">
        <v>41986.025219907409</v>
      </c>
      <c r="J453" s="10">
        <v>43580.371261574073</v>
      </c>
      <c r="K453" s="9" t="s">
        <v>1337</v>
      </c>
    </row>
    <row r="454" spans="1:11" ht="16" customHeight="1" x14ac:dyDescent="0.15">
      <c r="A454" s="7">
        <v>52977552</v>
      </c>
      <c r="B454" s="8" t="str">
        <f>HYPERLINK("https://github.com/h2non/gock","https://github.com/h2non/gock")</f>
        <v>https://github.com/h2non/gock</v>
      </c>
      <c r="C454" s="19"/>
      <c r="D454" s="7">
        <v>708</v>
      </c>
      <c r="E454" s="9" t="s">
        <v>1338</v>
      </c>
      <c r="F454" s="9" t="s">
        <v>5127</v>
      </c>
      <c r="G454" s="9" t="s">
        <v>1339</v>
      </c>
      <c r="H454" s="7">
        <v>37</v>
      </c>
      <c r="I454" s="10">
        <v>42431.680856481478</v>
      </c>
      <c r="J454" s="10">
        <v>43578.289236111108</v>
      </c>
      <c r="K454" s="9" t="s">
        <v>1340</v>
      </c>
    </row>
    <row r="455" spans="1:11" ht="16" customHeight="1" x14ac:dyDescent="0.15">
      <c r="A455" s="7">
        <v>106351459</v>
      </c>
      <c r="B455" s="8" t="str">
        <f>HYPERLINK("https://github.com/fortio/fortio","https://github.com/fortio/fortio")</f>
        <v>https://github.com/fortio/fortio</v>
      </c>
      <c r="C455" s="19"/>
      <c r="D455" s="7">
        <v>706</v>
      </c>
      <c r="E455" s="9" t="s">
        <v>1341</v>
      </c>
      <c r="F455" s="9" t="s">
        <v>5128</v>
      </c>
      <c r="G455" s="9" t="s">
        <v>1342</v>
      </c>
      <c r="H455" s="7">
        <v>53</v>
      </c>
      <c r="I455" s="10">
        <v>43018.042812500003</v>
      </c>
      <c r="J455" s="10">
        <v>43580.26734953704</v>
      </c>
      <c r="K455" s="9" t="s">
        <v>1343</v>
      </c>
    </row>
    <row r="456" spans="1:11" ht="16" customHeight="1" x14ac:dyDescent="0.15">
      <c r="A456" s="7">
        <v>51220375</v>
      </c>
      <c r="B456" s="8" t="str">
        <f>HYPERLINK("https://github.com/couchbase/moss","https://github.com/couchbase/moss")</f>
        <v>https://github.com/couchbase/moss</v>
      </c>
      <c r="C456" s="19"/>
      <c r="D456" s="7">
        <v>702</v>
      </c>
      <c r="E456" s="9" t="s">
        <v>1344</v>
      </c>
      <c r="F456" s="9" t="s">
        <v>5129</v>
      </c>
      <c r="G456" s="9" t="s">
        <v>1345</v>
      </c>
      <c r="H456" s="7">
        <v>34</v>
      </c>
      <c r="I456" s="10">
        <v>42406.852337962962</v>
      </c>
      <c r="J456" s="10">
        <v>43579.34443287037</v>
      </c>
      <c r="K456" s="9" t="s">
        <v>1346</v>
      </c>
    </row>
    <row r="457" spans="1:11" ht="16" customHeight="1" x14ac:dyDescent="0.15">
      <c r="A457" s="7">
        <v>57418962</v>
      </c>
      <c r="B457" s="8" t="str">
        <f>HYPERLINK("https://github.com/documize/community","https://github.com/documize/community")</f>
        <v>https://github.com/documize/community</v>
      </c>
      <c r="C457" s="19"/>
      <c r="D457" s="7">
        <v>701</v>
      </c>
      <c r="E457" s="9" t="s">
        <v>1347</v>
      </c>
      <c r="F457" s="9" t="s">
        <v>5130</v>
      </c>
      <c r="G457" s="9" t="s">
        <v>1348</v>
      </c>
      <c r="H457" s="7">
        <v>75</v>
      </c>
      <c r="I457" s="10">
        <v>42489.982719907413</v>
      </c>
      <c r="J457" s="10">
        <v>43580.494155092587</v>
      </c>
      <c r="K457" s="9" t="s">
        <v>1349</v>
      </c>
    </row>
    <row r="458" spans="1:11" ht="16" customHeight="1" x14ac:dyDescent="0.15">
      <c r="A458" s="7">
        <v>13754073</v>
      </c>
      <c r="B458" s="8" t="str">
        <f>HYPERLINK("https://github.com/franela/goreq","https://github.com/franela/goreq")</f>
        <v>https://github.com/franela/goreq</v>
      </c>
      <c r="C458" s="19"/>
      <c r="D458" s="7">
        <v>700</v>
      </c>
      <c r="E458" s="9" t="s">
        <v>1350</v>
      </c>
      <c r="F458" s="9" t="s">
        <v>5131</v>
      </c>
      <c r="G458" s="9" t="s">
        <v>1351</v>
      </c>
      <c r="H458" s="7">
        <v>99</v>
      </c>
      <c r="I458" s="10">
        <v>41568.84951388889</v>
      </c>
      <c r="J458" s="10">
        <v>43580.326909722222</v>
      </c>
      <c r="K458" s="9" t="s">
        <v>1352</v>
      </c>
    </row>
    <row r="459" spans="1:11" ht="16" customHeight="1" x14ac:dyDescent="0.15">
      <c r="A459" s="7">
        <v>48392478</v>
      </c>
      <c r="B459" s="8" t="str">
        <f>HYPERLINK("https://github.com/apex/log","https://github.com/apex/log")</f>
        <v>https://github.com/apex/log</v>
      </c>
      <c r="C459" s="19"/>
      <c r="D459" s="7">
        <v>696</v>
      </c>
      <c r="E459" s="9" t="s">
        <v>1353</v>
      </c>
      <c r="F459" s="9" t="s">
        <v>5132</v>
      </c>
      <c r="G459" s="9" t="s">
        <v>1354</v>
      </c>
      <c r="H459" s="7">
        <v>62</v>
      </c>
      <c r="I459" s="10">
        <v>42359.852638888893</v>
      </c>
      <c r="J459" s="10">
        <v>43578.889594907407</v>
      </c>
      <c r="K459" s="9" t="s">
        <v>1355</v>
      </c>
    </row>
    <row r="460" spans="1:11" ht="16" customHeight="1" x14ac:dyDescent="0.15">
      <c r="A460" s="7">
        <v>61500798</v>
      </c>
      <c r="B460" s="8" t="str">
        <f>HYPERLINK("https://github.com/git-time-metric/gtm","https://github.com/git-time-metric/gtm")</f>
        <v>https://github.com/git-time-metric/gtm</v>
      </c>
      <c r="C460" s="19"/>
      <c r="D460" s="7">
        <v>694</v>
      </c>
      <c r="E460" s="9" t="s">
        <v>1356</v>
      </c>
      <c r="F460" s="9" t="s">
        <v>5133</v>
      </c>
      <c r="G460" s="9" t="s">
        <v>1357</v>
      </c>
      <c r="H460" s="7">
        <v>38</v>
      </c>
      <c r="I460" s="10">
        <v>42540.88685185185</v>
      </c>
      <c r="J460" s="10">
        <v>43578.906180555547</v>
      </c>
      <c r="K460" s="9" t="s">
        <v>1358</v>
      </c>
    </row>
    <row r="461" spans="1:11" ht="16" customHeight="1" x14ac:dyDescent="0.15">
      <c r="A461" s="7">
        <v>47913213</v>
      </c>
      <c r="B461" s="8" t="str">
        <f>HYPERLINK("https://github.com/buaazp/fasthttprouter","https://github.com/buaazp/fasthttprouter")</f>
        <v>https://github.com/buaazp/fasthttprouter</v>
      </c>
      <c r="C461" s="19"/>
      <c r="D461" s="7">
        <v>693</v>
      </c>
      <c r="E461" s="9" t="s">
        <v>1359</v>
      </c>
      <c r="F461" s="9" t="s">
        <v>5134</v>
      </c>
      <c r="G461" s="9" t="s">
        <v>1360</v>
      </c>
      <c r="H461" s="7">
        <v>91</v>
      </c>
      <c r="I461" s="10">
        <v>42351.397569444453</v>
      </c>
      <c r="J461" s="10">
        <v>43579.902314814812</v>
      </c>
      <c r="K461" s="9" t="s">
        <v>1361</v>
      </c>
    </row>
    <row r="462" spans="1:11" ht="16" customHeight="1" x14ac:dyDescent="0.15">
      <c r="A462" s="7">
        <v>110584282</v>
      </c>
      <c r="B462" s="8" t="str">
        <f>HYPERLINK("https://github.com/ortuman/jackal","https://github.com/ortuman/jackal")</f>
        <v>https://github.com/ortuman/jackal</v>
      </c>
      <c r="C462" s="19"/>
      <c r="D462" s="7">
        <v>691</v>
      </c>
      <c r="E462" s="9" t="s">
        <v>1362</v>
      </c>
      <c r="F462" s="9" t="s">
        <v>5135</v>
      </c>
      <c r="G462" s="9" t="s">
        <v>1363</v>
      </c>
      <c r="H462" s="7">
        <v>46</v>
      </c>
      <c r="I462" s="10">
        <v>43052.762361111112</v>
      </c>
      <c r="J462" s="10">
        <v>43580.437916666669</v>
      </c>
      <c r="K462" s="9" t="s">
        <v>1364</v>
      </c>
    </row>
    <row r="463" spans="1:11" ht="16" customHeight="1" x14ac:dyDescent="0.15">
      <c r="A463" s="7">
        <v>81609715</v>
      </c>
      <c r="B463" s="8" t="str">
        <f>HYPERLINK("https://github.com/awalterschulze/goderive","https://github.com/awalterschulze/goderive")</f>
        <v>https://github.com/awalterschulze/goderive</v>
      </c>
      <c r="C463" s="19"/>
      <c r="D463" s="7">
        <v>687</v>
      </c>
      <c r="E463" s="9" t="s">
        <v>1365</v>
      </c>
      <c r="F463" s="9" t="s">
        <v>5136</v>
      </c>
      <c r="G463" s="9" t="s">
        <v>1366</v>
      </c>
      <c r="H463" s="7">
        <v>21</v>
      </c>
      <c r="I463" s="10">
        <v>42776.907511574071</v>
      </c>
      <c r="J463" s="10">
        <v>43572.81417824074</v>
      </c>
      <c r="K463" s="9" t="s">
        <v>1367</v>
      </c>
    </row>
    <row r="464" spans="1:11" ht="16" customHeight="1" x14ac:dyDescent="0.15">
      <c r="A464" s="7">
        <v>26517837</v>
      </c>
      <c r="B464" s="8" t="str">
        <f>HYPERLINK("https://github.com/getlantern/systray","https://github.com/getlantern/systray")</f>
        <v>https://github.com/getlantern/systray</v>
      </c>
      <c r="C464" s="19"/>
      <c r="D464" s="7">
        <v>684</v>
      </c>
      <c r="E464" s="9" t="s">
        <v>1368</v>
      </c>
      <c r="F464" s="9" t="s">
        <v>5137</v>
      </c>
      <c r="G464" s="9" t="s">
        <v>1369</v>
      </c>
      <c r="H464" s="7">
        <v>98</v>
      </c>
      <c r="I464" s="10">
        <v>41955.154131944437</v>
      </c>
      <c r="J464" s="10">
        <v>43579.350011574083</v>
      </c>
      <c r="K464" s="9" t="s">
        <v>1370</v>
      </c>
    </row>
    <row r="465" spans="1:11" ht="16" customHeight="1" x14ac:dyDescent="0.15">
      <c r="A465" s="7">
        <v>9989712</v>
      </c>
      <c r="B465" s="8" t="str">
        <f>HYPERLINK("https://github.com/mitchellh/goamz","https://github.com/mitchellh/goamz")</f>
        <v>https://github.com/mitchellh/goamz</v>
      </c>
      <c r="C465" s="19"/>
      <c r="D465" s="7">
        <v>682</v>
      </c>
      <c r="E465" s="9" t="s">
        <v>1371</v>
      </c>
      <c r="F465" s="9" t="s">
        <v>5138</v>
      </c>
      <c r="G465" s="9" t="s">
        <v>1372</v>
      </c>
      <c r="H465" s="7">
        <v>233</v>
      </c>
      <c r="I465" s="10">
        <v>41404.851585648154</v>
      </c>
      <c r="J465" s="10">
        <v>43549.271319444437</v>
      </c>
      <c r="K465" s="9" t="s">
        <v>1373</v>
      </c>
    </row>
    <row r="466" spans="1:11" ht="16" customHeight="1" x14ac:dyDescent="0.15">
      <c r="A466" s="7">
        <v>153948655</v>
      </c>
      <c r="B466" s="8" t="str">
        <f>HYPERLINK("https://github.com/Clivern/Beaver","https://github.com/Clivern/Beaver")</f>
        <v>https://github.com/Clivern/Beaver</v>
      </c>
      <c r="C466" s="19"/>
      <c r="D466" s="7">
        <v>676</v>
      </c>
      <c r="E466" s="9" t="s">
        <v>1374</v>
      </c>
      <c r="F466" s="9" t="s">
        <v>5139</v>
      </c>
      <c r="G466" s="9" t="s">
        <v>1375</v>
      </c>
      <c r="H466" s="7">
        <v>25</v>
      </c>
      <c r="I466" s="10">
        <v>43393.88244212963</v>
      </c>
      <c r="J466" s="10">
        <v>43579.273935185192</v>
      </c>
      <c r="K466" s="9" t="s">
        <v>1376</v>
      </c>
    </row>
    <row r="467" spans="1:11" ht="16" customHeight="1" x14ac:dyDescent="0.15">
      <c r="A467" s="7">
        <v>28054085</v>
      </c>
      <c r="B467" s="8" t="str">
        <f>HYPERLINK("https://github.com/hashicorp/go-multierror","https://github.com/hashicorp/go-multierror")</f>
        <v>https://github.com/hashicorp/go-multierror</v>
      </c>
      <c r="C467" s="19"/>
      <c r="D467" s="7">
        <v>672</v>
      </c>
      <c r="E467" s="9" t="s">
        <v>1377</v>
      </c>
      <c r="F467" s="9" t="s">
        <v>5140</v>
      </c>
      <c r="G467" s="9" t="s">
        <v>1378</v>
      </c>
      <c r="H467" s="7">
        <v>44</v>
      </c>
      <c r="I467" s="10">
        <v>41988.841967592591</v>
      </c>
      <c r="J467" s="10">
        <v>43579.740717592591</v>
      </c>
      <c r="K467" s="9" t="s">
        <v>1379</v>
      </c>
    </row>
    <row r="468" spans="1:11" ht="16" customHeight="1" x14ac:dyDescent="0.15">
      <c r="A468" s="7">
        <v>40659385</v>
      </c>
      <c r="B468" s="8" t="str">
        <f>HYPERLINK("https://github.com/gotk3/gotk3","https://github.com/gotk3/gotk3")</f>
        <v>https://github.com/gotk3/gotk3</v>
      </c>
      <c r="C468" s="19"/>
      <c r="D468" s="7">
        <v>672</v>
      </c>
      <c r="E468" s="9" t="s">
        <v>1380</v>
      </c>
      <c r="F468" s="9" t="s">
        <v>5141</v>
      </c>
      <c r="G468" s="9" t="s">
        <v>1381</v>
      </c>
      <c r="H468" s="7">
        <v>111</v>
      </c>
      <c r="I468" s="10">
        <v>42229.548449074071</v>
      </c>
      <c r="J468" s="10">
        <v>43580.055381944447</v>
      </c>
      <c r="K468" s="9" t="s">
        <v>1382</v>
      </c>
    </row>
    <row r="469" spans="1:11" ht="16" customHeight="1" x14ac:dyDescent="0.15">
      <c r="A469" s="7">
        <v>14132192</v>
      </c>
      <c r="B469" s="8" t="str">
        <f>HYPERLINK("https://github.com/pkg/sftp","https://github.com/pkg/sftp")</f>
        <v>https://github.com/pkg/sftp</v>
      </c>
      <c r="C469" s="19"/>
      <c r="D469" s="7">
        <v>672</v>
      </c>
      <c r="E469" s="9" t="s">
        <v>1383</v>
      </c>
      <c r="F469" s="9" t="s">
        <v>5142</v>
      </c>
      <c r="G469" s="9" t="s">
        <v>1384</v>
      </c>
      <c r="H469" s="7">
        <v>207</v>
      </c>
      <c r="I469" s="10">
        <v>41583.191666666673</v>
      </c>
      <c r="J469" s="10">
        <v>43579.063587962963</v>
      </c>
      <c r="K469" s="9" t="s">
        <v>1385</v>
      </c>
    </row>
    <row r="470" spans="1:11" ht="16" customHeight="1" x14ac:dyDescent="0.15">
      <c r="A470" s="7">
        <v>35992974</v>
      </c>
      <c r="B470" s="8" t="str">
        <f>HYPERLINK("https://github.com/giorgisio/goav","https://github.com/giorgisio/goav")</f>
        <v>https://github.com/giorgisio/goav</v>
      </c>
      <c r="C470" s="19"/>
      <c r="D470" s="7">
        <v>672</v>
      </c>
      <c r="E470" s="9" t="s">
        <v>1386</v>
      </c>
      <c r="F470" s="9" t="s">
        <v>5143</v>
      </c>
      <c r="G470" s="9" t="s">
        <v>1387</v>
      </c>
      <c r="H470" s="7">
        <v>136</v>
      </c>
      <c r="I470" s="10">
        <v>42145.230023148149</v>
      </c>
      <c r="J470" s="10">
        <v>43580.306527777779</v>
      </c>
      <c r="K470" s="9" t="s">
        <v>1388</v>
      </c>
    </row>
    <row r="471" spans="1:11" ht="16" customHeight="1" x14ac:dyDescent="0.15">
      <c r="A471" s="7">
        <v>10151943</v>
      </c>
      <c r="B471" s="8" t="str">
        <f>HYPERLINK("https://github.com/go-gl/glfw","https://github.com/go-gl/glfw")</f>
        <v>https://github.com/go-gl/glfw</v>
      </c>
      <c r="C471" s="19"/>
      <c r="D471" s="7">
        <v>667</v>
      </c>
      <c r="E471" s="9" t="s">
        <v>1389</v>
      </c>
      <c r="F471" s="9" t="s">
        <v>5144</v>
      </c>
      <c r="G471" s="9" t="s">
        <v>1390</v>
      </c>
      <c r="H471" s="7">
        <v>86</v>
      </c>
      <c r="I471" s="10">
        <v>41413.276909722219</v>
      </c>
      <c r="J471" s="10">
        <v>43580.265752314823</v>
      </c>
      <c r="K471" s="9" t="s">
        <v>1391</v>
      </c>
    </row>
    <row r="472" spans="1:11" ht="16" customHeight="1" x14ac:dyDescent="0.15">
      <c r="A472" s="7">
        <v>12488845</v>
      </c>
      <c r="B472" s="8" t="str">
        <f>HYPERLINK("https://github.com/spf13/pflag","https://github.com/spf13/pflag")</f>
        <v>https://github.com/spf13/pflag</v>
      </c>
      <c r="C472" s="19"/>
      <c r="D472" s="7">
        <v>666</v>
      </c>
      <c r="E472" s="9" t="s">
        <v>1392</v>
      </c>
      <c r="F472" s="9" t="s">
        <v>5145</v>
      </c>
      <c r="G472" s="9" t="s">
        <v>1393</v>
      </c>
      <c r="H472" s="7">
        <v>155</v>
      </c>
      <c r="I472" s="10">
        <v>41516.620497685188</v>
      </c>
      <c r="J472" s="10">
        <v>43580.302523148152</v>
      </c>
      <c r="K472" s="9" t="s">
        <v>1394</v>
      </c>
    </row>
    <row r="473" spans="1:11" ht="16" customHeight="1" x14ac:dyDescent="0.15">
      <c r="A473" s="7">
        <v>84232188</v>
      </c>
      <c r="B473" s="8" t="str">
        <f>HYPERLINK("https://github.com/g3n/engine","https://github.com/g3n/engine")</f>
        <v>https://github.com/g3n/engine</v>
      </c>
      <c r="C473" s="19"/>
      <c r="D473" s="7">
        <v>661</v>
      </c>
      <c r="E473" s="9" t="s">
        <v>1395</v>
      </c>
      <c r="F473" s="9" t="s">
        <v>5146</v>
      </c>
      <c r="G473" s="9" t="s">
        <v>1396</v>
      </c>
      <c r="H473" s="7">
        <v>63</v>
      </c>
      <c r="I473" s="10">
        <v>42801.767465277779</v>
      </c>
      <c r="J473" s="10">
        <v>43580.383206018523</v>
      </c>
      <c r="K473" s="9" t="s">
        <v>1397</v>
      </c>
    </row>
    <row r="474" spans="1:11" ht="16" customHeight="1" x14ac:dyDescent="0.15">
      <c r="A474" s="7">
        <v>19336908</v>
      </c>
      <c r="B474" s="8" t="str">
        <f>HYPERLINK("https://github.com/sipin/gorazor","https://github.com/sipin/gorazor")</f>
        <v>https://github.com/sipin/gorazor</v>
      </c>
      <c r="C474" s="19"/>
      <c r="D474" s="7">
        <v>660</v>
      </c>
      <c r="E474" s="9" t="s">
        <v>1398</v>
      </c>
      <c r="F474" s="9" t="s">
        <v>5147</v>
      </c>
      <c r="G474" s="9" t="s">
        <v>1399</v>
      </c>
      <c r="H474" s="7">
        <v>78</v>
      </c>
      <c r="I474" s="10">
        <v>41760.229525462957</v>
      </c>
      <c r="J474" s="10">
        <v>43577.326435185183</v>
      </c>
      <c r="K474" s="9" t="s">
        <v>1400</v>
      </c>
    </row>
    <row r="475" spans="1:11" ht="16" customHeight="1" x14ac:dyDescent="0.15">
      <c r="A475" s="7">
        <v>34933072</v>
      </c>
      <c r="B475" s="8" t="str">
        <f>HYPERLINK("https://github.com/minio/minio-go","https://github.com/minio/minio-go")</f>
        <v>https://github.com/minio/minio-go</v>
      </c>
      <c r="C475" s="19"/>
      <c r="D475" s="7">
        <v>659</v>
      </c>
      <c r="E475" s="9" t="s">
        <v>1401</v>
      </c>
      <c r="F475" s="9" t="s">
        <v>5148</v>
      </c>
      <c r="G475" s="9" t="s">
        <v>1402</v>
      </c>
      <c r="H475" s="7">
        <v>217</v>
      </c>
      <c r="I475" s="10">
        <v>42126.108865740738</v>
      </c>
      <c r="J475" s="10">
        <v>43579.623043981483</v>
      </c>
      <c r="K475" s="9" t="s">
        <v>1403</v>
      </c>
    </row>
    <row r="476" spans="1:11" ht="16" customHeight="1" x14ac:dyDescent="0.15">
      <c r="A476" s="7">
        <v>44139350</v>
      </c>
      <c r="B476" s="8" t="str">
        <f>HYPERLINK("https://github.com/hashicorp/go-getter","https://github.com/hashicorp/go-getter")</f>
        <v>https://github.com/hashicorp/go-getter</v>
      </c>
      <c r="C476" s="19"/>
      <c r="D476" s="7">
        <v>654</v>
      </c>
      <c r="E476" s="9" t="s">
        <v>1404</v>
      </c>
      <c r="F476" s="9" t="s">
        <v>5149</v>
      </c>
      <c r="G476" s="9" t="s">
        <v>1405</v>
      </c>
      <c r="H476" s="7">
        <v>74</v>
      </c>
      <c r="I476" s="10">
        <v>42289.970219907409</v>
      </c>
      <c r="J476" s="10">
        <v>43577.606493055559</v>
      </c>
      <c r="K476" s="9" t="s">
        <v>1406</v>
      </c>
    </row>
    <row r="477" spans="1:11" ht="16" customHeight="1" x14ac:dyDescent="0.15">
      <c r="A477" s="7">
        <v>57150400</v>
      </c>
      <c r="B477" s="8" t="str">
        <f>HYPERLINK("https://github.com/emersion/go-imap","https://github.com/emersion/go-imap")</f>
        <v>https://github.com/emersion/go-imap</v>
      </c>
      <c r="C477" s="19"/>
      <c r="D477" s="7">
        <v>649</v>
      </c>
      <c r="E477" s="9" t="s">
        <v>1407</v>
      </c>
      <c r="F477" s="9" t="s">
        <v>5150</v>
      </c>
      <c r="G477" s="9" t="s">
        <v>1408</v>
      </c>
      <c r="H477" s="7">
        <v>96</v>
      </c>
      <c r="I477" s="10">
        <v>42486.749513888892</v>
      </c>
      <c r="J477" s="10">
        <v>43579.623101851852</v>
      </c>
      <c r="K477" s="9" t="s">
        <v>1409</v>
      </c>
    </row>
    <row r="478" spans="1:11" ht="16" customHeight="1" x14ac:dyDescent="0.15">
      <c r="A478" s="7">
        <v>33796218</v>
      </c>
      <c r="B478" s="8" t="str">
        <f>HYPERLINK("https://github.com/dghubble/go-twitter","https://github.com/dghubble/go-twitter")</f>
        <v>https://github.com/dghubble/go-twitter</v>
      </c>
      <c r="C478" s="19"/>
      <c r="D478" s="7">
        <v>648</v>
      </c>
      <c r="E478" s="9" t="s">
        <v>1410</v>
      </c>
      <c r="F478" s="9" t="s">
        <v>5151</v>
      </c>
      <c r="G478" s="9" t="s">
        <v>1411</v>
      </c>
      <c r="H478" s="7">
        <v>131</v>
      </c>
      <c r="I478" s="10">
        <v>42105.976469907408</v>
      </c>
      <c r="J478" s="10">
        <v>43578.514131944437</v>
      </c>
      <c r="K478" s="9" t="s">
        <v>1412</v>
      </c>
    </row>
    <row r="479" spans="1:11" ht="16" customHeight="1" x14ac:dyDescent="0.15">
      <c r="A479" s="7">
        <v>37198116</v>
      </c>
      <c r="B479" s="8" t="str">
        <f>HYPERLINK("https://github.com/DATA-DOG/godog","https://github.com/DATA-DOG/godog")</f>
        <v>https://github.com/DATA-DOG/godog</v>
      </c>
      <c r="C479" s="19"/>
      <c r="D479" s="7">
        <v>646</v>
      </c>
      <c r="E479" s="9" t="s">
        <v>1413</v>
      </c>
      <c r="F479" s="9" t="s">
        <v>5152</v>
      </c>
      <c r="G479" s="9" t="s">
        <v>1414</v>
      </c>
      <c r="H479" s="7">
        <v>63</v>
      </c>
      <c r="I479" s="10">
        <v>42165.553136574083</v>
      </c>
      <c r="J479" s="10">
        <v>43580.436342592591</v>
      </c>
      <c r="K479" s="9" t="s">
        <v>1415</v>
      </c>
    </row>
    <row r="480" spans="1:11" ht="16" customHeight="1" x14ac:dyDescent="0.15">
      <c r="A480" s="7">
        <v>94682429</v>
      </c>
      <c r="B480" s="8" t="str">
        <f>HYPERLINK("https://github.com/axiomhq/hyperloglog","https://github.com/axiomhq/hyperloglog")</f>
        <v>https://github.com/axiomhq/hyperloglog</v>
      </c>
      <c r="C480" s="19"/>
      <c r="D480" s="7">
        <v>645</v>
      </c>
      <c r="E480" s="9" t="s">
        <v>1416</v>
      </c>
      <c r="F480" s="9" t="s">
        <v>5153</v>
      </c>
      <c r="G480" s="9" t="s">
        <v>1417</v>
      </c>
      <c r="H480" s="7">
        <v>39</v>
      </c>
      <c r="I480" s="10">
        <v>42904.470972222232</v>
      </c>
      <c r="J480" s="10">
        <v>43580.117511574077</v>
      </c>
      <c r="K480" s="9" t="s">
        <v>1418</v>
      </c>
    </row>
    <row r="481" spans="1:11" ht="16" customHeight="1" x14ac:dyDescent="0.15">
      <c r="A481" s="7">
        <v>28949956</v>
      </c>
      <c r="B481" s="8" t="str">
        <f t="shared" ref="B481:B482" si="6">HYPERLINK("https://github.com/olebedev/go-duktape","https://github.com/olebedev/go-duktape")</f>
        <v>https://github.com/olebedev/go-duktape</v>
      </c>
      <c r="C481" s="19"/>
      <c r="D481" s="7">
        <v>644</v>
      </c>
      <c r="E481" s="9" t="s">
        <v>1419</v>
      </c>
      <c r="F481" s="9" t="s">
        <v>5154</v>
      </c>
      <c r="G481" s="9" t="s">
        <v>1420</v>
      </c>
      <c r="H481" s="7">
        <v>71</v>
      </c>
      <c r="I481" s="10">
        <v>42012.214641203696</v>
      </c>
      <c r="J481" s="10">
        <v>43580.548842592587</v>
      </c>
      <c r="K481" s="9" t="s">
        <v>1421</v>
      </c>
    </row>
    <row r="482" spans="1:11" ht="16" customHeight="1" x14ac:dyDescent="0.15">
      <c r="A482" s="7">
        <v>28949956</v>
      </c>
      <c r="B482" s="8" t="str">
        <f t="shared" si="6"/>
        <v>https://github.com/olebedev/go-duktape</v>
      </c>
      <c r="C482" s="19"/>
      <c r="D482" s="7">
        <v>643</v>
      </c>
      <c r="E482" s="9" t="s">
        <v>1419</v>
      </c>
      <c r="F482" s="9" t="s">
        <v>5154</v>
      </c>
      <c r="G482" s="9" t="s">
        <v>1420</v>
      </c>
      <c r="H482" s="7">
        <v>71</v>
      </c>
      <c r="I482" s="10">
        <v>42012.214641203696</v>
      </c>
      <c r="J482" s="10">
        <v>43579.801817129628</v>
      </c>
      <c r="K482" s="9" t="s">
        <v>1421</v>
      </c>
    </row>
    <row r="483" spans="1:11" ht="16" customHeight="1" x14ac:dyDescent="0.15">
      <c r="A483" s="7">
        <v>14355761</v>
      </c>
      <c r="B483" s="8" t="str">
        <f>HYPERLINK("https://github.com/sanbornm/go-selfupdate","https://github.com/sanbornm/go-selfupdate")</f>
        <v>https://github.com/sanbornm/go-selfupdate</v>
      </c>
      <c r="C483" s="19"/>
      <c r="D483" s="7">
        <v>640</v>
      </c>
      <c r="E483" s="9" t="s">
        <v>1422</v>
      </c>
      <c r="F483" s="9" t="s">
        <v>5155</v>
      </c>
      <c r="G483" s="9" t="s">
        <v>1423</v>
      </c>
      <c r="H483" s="7">
        <v>65</v>
      </c>
      <c r="I483" s="10">
        <v>41591.262303240743</v>
      </c>
      <c r="J483" s="10">
        <v>43574.149756944447</v>
      </c>
      <c r="K483" s="9" t="s">
        <v>1424</v>
      </c>
    </row>
    <row r="484" spans="1:11" ht="16" customHeight="1" x14ac:dyDescent="0.15">
      <c r="A484" s="7">
        <v>52232784</v>
      </c>
      <c r="B484" s="8" t="str">
        <f>HYPERLINK("https://github.com/h2non/gentleman","https://github.com/h2non/gentleman")</f>
        <v>https://github.com/h2non/gentleman</v>
      </c>
      <c r="C484" s="19"/>
      <c r="D484" s="7">
        <v>640</v>
      </c>
      <c r="E484" s="9" t="s">
        <v>1425</v>
      </c>
      <c r="F484" s="9" t="s">
        <v>5156</v>
      </c>
      <c r="G484" s="9" t="s">
        <v>1426</v>
      </c>
      <c r="H484" s="7">
        <v>27</v>
      </c>
      <c r="I484" s="10">
        <v>42421.958611111113</v>
      </c>
      <c r="J484" s="10">
        <v>43580.233194444438</v>
      </c>
      <c r="K484" s="9" t="s">
        <v>1427</v>
      </c>
    </row>
    <row r="485" spans="1:11" ht="16" customHeight="1" x14ac:dyDescent="0.15">
      <c r="A485" s="7">
        <v>105691816</v>
      </c>
      <c r="B485" s="8" t="str">
        <f>HYPERLINK("https://github.com/checkr/flagr","https://github.com/checkr/flagr")</f>
        <v>https://github.com/checkr/flagr</v>
      </c>
      <c r="C485" s="19"/>
      <c r="D485" s="7">
        <v>638</v>
      </c>
      <c r="E485" s="9" t="s">
        <v>1428</v>
      </c>
      <c r="F485" s="9" t="s">
        <v>5157</v>
      </c>
      <c r="G485" s="9" t="s">
        <v>1429</v>
      </c>
      <c r="H485" s="7">
        <v>56</v>
      </c>
      <c r="I485" s="10">
        <v>43011.796898148154</v>
      </c>
      <c r="J485" s="10">
        <v>43580.487754629627</v>
      </c>
      <c r="K485" s="9" t="s">
        <v>1430</v>
      </c>
    </row>
    <row r="486" spans="1:11" ht="16" customHeight="1" x14ac:dyDescent="0.15">
      <c r="A486" s="7">
        <v>21014672</v>
      </c>
      <c r="B486" s="8" t="str">
        <f>HYPERLINK("https://github.com/Jeffail/leaps","https://github.com/Jeffail/leaps")</f>
        <v>https://github.com/Jeffail/leaps</v>
      </c>
      <c r="C486" s="19"/>
      <c r="D486" s="7">
        <v>638</v>
      </c>
      <c r="E486" s="9" t="s">
        <v>1431</v>
      </c>
      <c r="F486" s="9" t="s">
        <v>5158</v>
      </c>
      <c r="G486" s="9" t="s">
        <v>1432</v>
      </c>
      <c r="H486" s="7">
        <v>43</v>
      </c>
      <c r="I486" s="10">
        <v>41809.856307870366</v>
      </c>
      <c r="J486" s="10">
        <v>43580.029479166667</v>
      </c>
      <c r="K486" s="9" t="s">
        <v>1433</v>
      </c>
    </row>
    <row r="487" spans="1:11" ht="16" customHeight="1" x14ac:dyDescent="0.15">
      <c r="A487" s="7">
        <v>42682742</v>
      </c>
      <c r="B487" s="8" t="str">
        <f>HYPERLINK("https://github.com/deuill/go-php","https://github.com/deuill/go-php")</f>
        <v>https://github.com/deuill/go-php</v>
      </c>
      <c r="C487" s="19"/>
      <c r="D487" s="7">
        <v>633</v>
      </c>
      <c r="E487" s="9" t="s">
        <v>1434</v>
      </c>
      <c r="F487" s="9" t="s">
        <v>5159</v>
      </c>
      <c r="G487" s="9" t="s">
        <v>1435</v>
      </c>
      <c r="H487" s="7">
        <v>83</v>
      </c>
      <c r="I487" s="10">
        <v>42264.891574074078</v>
      </c>
      <c r="J487" s="10">
        <v>43580.433148148149</v>
      </c>
      <c r="K487" s="9" t="s">
        <v>1436</v>
      </c>
    </row>
    <row r="488" spans="1:11" ht="16" customHeight="1" x14ac:dyDescent="0.15">
      <c r="A488" s="7">
        <v>6339453</v>
      </c>
      <c r="B488" s="8" t="str">
        <f>HYPERLINK("https://github.com/ryanbressler/CloudForest","https://github.com/ryanbressler/CloudForest")</f>
        <v>https://github.com/ryanbressler/CloudForest</v>
      </c>
      <c r="C488" s="19"/>
      <c r="D488" s="7">
        <v>630</v>
      </c>
      <c r="E488" s="9" t="s">
        <v>1437</v>
      </c>
      <c r="F488" s="9" t="s">
        <v>5160</v>
      </c>
      <c r="G488" s="9" t="s">
        <v>1438</v>
      </c>
      <c r="H488" s="7">
        <v>79</v>
      </c>
      <c r="I488" s="10">
        <v>41204.734907407408</v>
      </c>
      <c r="J488" s="10">
        <v>43572.352337962962</v>
      </c>
      <c r="K488" s="9" t="s">
        <v>1439</v>
      </c>
    </row>
    <row r="489" spans="1:11" ht="16" customHeight="1" x14ac:dyDescent="0.15">
      <c r="A489" s="7">
        <v>112713415</v>
      </c>
      <c r="B489" s="8" t="str">
        <f>HYPERLINK("https://github.com/didi/gendry","https://github.com/didi/gendry")</f>
        <v>https://github.com/didi/gendry</v>
      </c>
      <c r="C489" s="19"/>
      <c r="D489" s="7">
        <v>626</v>
      </c>
      <c r="E489" s="9" t="s">
        <v>1440</v>
      </c>
      <c r="F489" s="9" t="s">
        <v>5161</v>
      </c>
      <c r="G489" s="9" t="s">
        <v>1441</v>
      </c>
      <c r="H489" s="7">
        <v>79</v>
      </c>
      <c r="I489" s="10">
        <v>43070.344247685192</v>
      </c>
      <c r="J489" s="10">
        <v>43580.428368055553</v>
      </c>
      <c r="K489" s="9" t="s">
        <v>1442</v>
      </c>
    </row>
    <row r="490" spans="1:11" ht="16" customHeight="1" x14ac:dyDescent="0.15">
      <c r="A490" s="7">
        <v>59965014</v>
      </c>
      <c r="B490" s="8" t="str">
        <f>HYPERLINK("https://github.com/h2non/baloo","https://github.com/h2non/baloo")</f>
        <v>https://github.com/h2non/baloo</v>
      </c>
      <c r="C490" s="19"/>
      <c r="D490" s="7">
        <v>623</v>
      </c>
      <c r="E490" s="9" t="s">
        <v>1443</v>
      </c>
      <c r="F490" s="9" t="s">
        <v>5162</v>
      </c>
      <c r="G490" s="9" t="s">
        <v>1444</v>
      </c>
      <c r="H490" s="7">
        <v>22</v>
      </c>
      <c r="I490" s="10">
        <v>42519.903449074067</v>
      </c>
      <c r="J490" s="10">
        <v>43578.313263888893</v>
      </c>
      <c r="K490" s="9" t="s">
        <v>1445</v>
      </c>
    </row>
    <row r="491" spans="1:11" ht="16" customHeight="1" x14ac:dyDescent="0.15">
      <c r="A491" s="7">
        <v>45324348</v>
      </c>
      <c r="B491" s="8" t="str">
        <f>HYPERLINK("https://github.com/alexflint/go-arg","https://github.com/alexflint/go-arg")</f>
        <v>https://github.com/alexflint/go-arg</v>
      </c>
      <c r="C491" s="19"/>
      <c r="D491" s="7">
        <v>620</v>
      </c>
      <c r="E491" s="9" t="s">
        <v>1446</v>
      </c>
      <c r="F491" s="9" t="s">
        <v>5163</v>
      </c>
      <c r="G491" s="9" t="s">
        <v>1447</v>
      </c>
      <c r="H491" s="7">
        <v>37</v>
      </c>
      <c r="I491" s="10">
        <v>42309.062569444453</v>
      </c>
      <c r="J491" s="10">
        <v>43578.876458333332</v>
      </c>
      <c r="K491" s="9" t="s">
        <v>1448</v>
      </c>
    </row>
    <row r="492" spans="1:11" ht="16" customHeight="1" x14ac:dyDescent="0.15">
      <c r="A492" s="7">
        <v>120672428</v>
      </c>
      <c r="B492" s="8" t="str">
        <f>HYPERLINK("https://github.com/gobuffalo/pop","https://github.com/gobuffalo/pop")</f>
        <v>https://github.com/gobuffalo/pop</v>
      </c>
      <c r="C492" s="19"/>
      <c r="D492" s="7">
        <v>618</v>
      </c>
      <c r="E492" s="9" t="s">
        <v>1449</v>
      </c>
      <c r="F492" s="9" t="s">
        <v>5164</v>
      </c>
      <c r="G492" s="9" t="s">
        <v>1450</v>
      </c>
      <c r="H492" s="7">
        <v>150</v>
      </c>
      <c r="I492" s="10">
        <v>43138.884560185194</v>
      </c>
      <c r="J492" s="10">
        <v>43576.664930555547</v>
      </c>
      <c r="K492" s="9" t="s">
        <v>1451</v>
      </c>
    </row>
    <row r="493" spans="1:11" ht="16" customHeight="1" x14ac:dyDescent="0.15">
      <c r="A493" s="7">
        <v>48696240</v>
      </c>
      <c r="B493" s="8" t="str">
        <f>HYPERLINK("https://github.com/jolestar/go-commons-pool","https://github.com/jolestar/go-commons-pool")</f>
        <v>https://github.com/jolestar/go-commons-pool</v>
      </c>
      <c r="C493" s="19"/>
      <c r="D493" s="7">
        <v>617</v>
      </c>
      <c r="E493" s="9" t="s">
        <v>1452</v>
      </c>
      <c r="F493" s="9" t="s">
        <v>5165</v>
      </c>
      <c r="G493" s="9" t="s">
        <v>1453</v>
      </c>
      <c r="H493" s="7">
        <v>89</v>
      </c>
      <c r="I493" s="10">
        <v>42366.601655092592</v>
      </c>
      <c r="J493" s="10">
        <v>43580.403182870366</v>
      </c>
      <c r="K493" s="9" t="s">
        <v>1454</v>
      </c>
    </row>
    <row r="494" spans="1:11" ht="16" customHeight="1" x14ac:dyDescent="0.15">
      <c r="A494" s="7">
        <v>2693333</v>
      </c>
      <c r="B494" s="8" t="str">
        <f>HYPERLINK("https://github.com/mjibson/go-dsp","https://github.com/mjibson/go-dsp")</f>
        <v>https://github.com/mjibson/go-dsp</v>
      </c>
      <c r="C494" s="19"/>
      <c r="D494" s="7">
        <v>616</v>
      </c>
      <c r="E494" s="9" t="s">
        <v>1455</v>
      </c>
      <c r="F494" s="9" t="s">
        <v>5166</v>
      </c>
      <c r="G494" s="9" t="s">
        <v>1456</v>
      </c>
      <c r="H494" s="7">
        <v>56</v>
      </c>
      <c r="I494" s="10">
        <v>40849.269918981481</v>
      </c>
      <c r="J494" s="10">
        <v>43580.433935185189</v>
      </c>
      <c r="K494" s="9" t="s">
        <v>1457</v>
      </c>
    </row>
    <row r="495" spans="1:11" ht="16" customHeight="1" x14ac:dyDescent="0.15">
      <c r="A495" s="7">
        <v>40844023</v>
      </c>
      <c r="B495" s="8" t="str">
        <f>HYPERLINK("https://github.com/gsamokovarov/jump","https://github.com/gsamokovarov/jump")</f>
        <v>https://github.com/gsamokovarov/jump</v>
      </c>
      <c r="C495" s="19"/>
      <c r="D495" s="7">
        <v>616</v>
      </c>
      <c r="E495" s="9" t="s">
        <v>1458</v>
      </c>
      <c r="F495" s="9" t="s">
        <v>5167</v>
      </c>
      <c r="G495" s="9" t="s">
        <v>1459</v>
      </c>
      <c r="H495" s="7">
        <v>27</v>
      </c>
      <c r="I495" s="10">
        <v>42232.921724537038</v>
      </c>
      <c r="J495" s="10">
        <v>43578.055300925917</v>
      </c>
      <c r="K495" s="9" t="s">
        <v>1460</v>
      </c>
    </row>
    <row r="496" spans="1:11" ht="16" customHeight="1" x14ac:dyDescent="0.15">
      <c r="A496" s="7">
        <v>2833211</v>
      </c>
      <c r="B496" s="8" t="str">
        <f>HYPERLINK("https://github.com/jbrukh/bayesian","https://github.com/jbrukh/bayesian")</f>
        <v>https://github.com/jbrukh/bayesian</v>
      </c>
      <c r="C496" s="19"/>
      <c r="D496" s="7">
        <v>614</v>
      </c>
      <c r="E496" s="9" t="s">
        <v>1461</v>
      </c>
      <c r="F496" s="9" t="s">
        <v>5168</v>
      </c>
      <c r="G496" s="9" t="s">
        <v>1462</v>
      </c>
      <c r="H496" s="7">
        <v>105</v>
      </c>
      <c r="I496" s="10">
        <v>40870.178472222222</v>
      </c>
      <c r="J496" s="10">
        <v>43577.512361111112</v>
      </c>
      <c r="K496" s="9" t="s">
        <v>1463</v>
      </c>
    </row>
    <row r="497" spans="1:11" ht="16" customHeight="1" x14ac:dyDescent="0.15">
      <c r="A497" s="7">
        <v>1780633</v>
      </c>
      <c r="B497" s="8" t="str">
        <f>HYPERLINK("https://github.com/willf/bloom","https://github.com/willf/bloom")</f>
        <v>https://github.com/willf/bloom</v>
      </c>
      <c r="C497" s="19"/>
      <c r="D497" s="7">
        <v>609</v>
      </c>
      <c r="E497" s="9" t="s">
        <v>1464</v>
      </c>
      <c r="F497" s="9" t="s">
        <v>5169</v>
      </c>
      <c r="G497" s="9" t="s">
        <v>1465</v>
      </c>
      <c r="H497" s="7">
        <v>94</v>
      </c>
      <c r="I497" s="10">
        <v>40684.596307870372</v>
      </c>
      <c r="J497" s="10">
        <v>43580.37195601852</v>
      </c>
      <c r="K497" s="9" t="s">
        <v>1466</v>
      </c>
    </row>
    <row r="498" spans="1:11" ht="16" customHeight="1" x14ac:dyDescent="0.15">
      <c r="A498" s="7">
        <v>31151120</v>
      </c>
      <c r="B498" s="8" t="str">
        <f>HYPERLINK("https://github.com/go-gl/gl","https://github.com/go-gl/gl")</f>
        <v>https://github.com/go-gl/gl</v>
      </c>
      <c r="C498" s="19"/>
      <c r="D498" s="7">
        <v>609</v>
      </c>
      <c r="E498" s="9" t="s">
        <v>1467</v>
      </c>
      <c r="F498" s="9" t="s">
        <v>5170</v>
      </c>
      <c r="G498" s="9" t="s">
        <v>1468</v>
      </c>
      <c r="H498" s="7">
        <v>43</v>
      </c>
      <c r="I498" s="10">
        <v>42057.14565972222</v>
      </c>
      <c r="J498" s="10">
        <v>43576.8596875</v>
      </c>
      <c r="K498" s="9" t="s">
        <v>1469</v>
      </c>
    </row>
    <row r="499" spans="1:11" ht="16" customHeight="1" x14ac:dyDescent="0.15">
      <c r="A499" s="7">
        <v>28198414</v>
      </c>
      <c r="B499" s="8" t="str">
        <f>HYPERLINK("https://github.com/jawher/mow.cli","https://github.com/jawher/mow.cli")</f>
        <v>https://github.com/jawher/mow.cli</v>
      </c>
      <c r="C499" s="19"/>
      <c r="D499" s="7">
        <v>605</v>
      </c>
      <c r="E499" s="9" t="s">
        <v>1470</v>
      </c>
      <c r="F499" s="9" t="s">
        <v>5171</v>
      </c>
      <c r="G499" s="9" t="s">
        <v>1471</v>
      </c>
      <c r="H499" s="7">
        <v>45</v>
      </c>
      <c r="I499" s="10">
        <v>41991.815509259257</v>
      </c>
      <c r="J499" s="10">
        <v>43578.105370370373</v>
      </c>
      <c r="K499" s="9" t="s">
        <v>1472</v>
      </c>
    </row>
    <row r="500" spans="1:11" ht="16" customHeight="1" x14ac:dyDescent="0.15">
      <c r="A500" s="7">
        <v>86608646</v>
      </c>
      <c r="B500" s="8" t="str">
        <f>HYPERLINK("https://github.com/intel-go/nff-go","https://github.com/intel-go/nff-go")</f>
        <v>https://github.com/intel-go/nff-go</v>
      </c>
      <c r="C500" s="19"/>
      <c r="D500" s="7">
        <v>604</v>
      </c>
      <c r="E500" s="9" t="s">
        <v>1473</v>
      </c>
      <c r="F500" s="9" t="s">
        <v>5172</v>
      </c>
      <c r="G500" s="9" t="s">
        <v>1474</v>
      </c>
      <c r="H500" s="7">
        <v>68</v>
      </c>
      <c r="I500" s="10">
        <v>42823.713530092587</v>
      </c>
      <c r="J500" s="10">
        <v>43579.651608796303</v>
      </c>
      <c r="K500" s="9" t="s">
        <v>1475</v>
      </c>
    </row>
    <row r="501" spans="1:11" ht="16" customHeight="1" x14ac:dyDescent="0.15">
      <c r="A501" s="7">
        <v>97327962</v>
      </c>
      <c r="B501" s="8" t="str">
        <f>HYPERLINK("https://github.com/oakmound/oak","https://github.com/oakmound/oak")</f>
        <v>https://github.com/oakmound/oak</v>
      </c>
      <c r="C501" s="19"/>
      <c r="D501" s="7">
        <v>599</v>
      </c>
      <c r="E501" s="9" t="s">
        <v>1476</v>
      </c>
      <c r="F501" s="9" t="s">
        <v>5173</v>
      </c>
      <c r="G501" s="9" t="s">
        <v>1477</v>
      </c>
      <c r="H501" s="7">
        <v>29</v>
      </c>
      <c r="I501" s="10">
        <v>42931.683645833327</v>
      </c>
      <c r="J501" s="10">
        <v>43580.382002314807</v>
      </c>
      <c r="K501" s="9" t="s">
        <v>1478</v>
      </c>
    </row>
    <row r="502" spans="1:11" ht="16" customHeight="1" x14ac:dyDescent="0.15">
      <c r="A502" s="7">
        <v>12939346</v>
      </c>
      <c r="B502" s="8" t="str">
        <f>HYPERLINK("https://github.com/franela/goblin","https://github.com/franela/goblin")</f>
        <v>https://github.com/franela/goblin</v>
      </c>
      <c r="C502" s="19"/>
      <c r="D502" s="7">
        <v>599</v>
      </c>
      <c r="E502" s="9" t="s">
        <v>1479</v>
      </c>
      <c r="F502" s="9" t="s">
        <v>5174</v>
      </c>
      <c r="G502" s="9" t="s">
        <v>1480</v>
      </c>
      <c r="H502" s="7">
        <v>50</v>
      </c>
      <c r="I502" s="10">
        <v>41536.107222222221</v>
      </c>
      <c r="J502" s="10">
        <v>43570.454074074078</v>
      </c>
      <c r="K502" s="9" t="s">
        <v>1481</v>
      </c>
    </row>
    <row r="503" spans="1:11" ht="16" customHeight="1" x14ac:dyDescent="0.15">
      <c r="A503" s="7">
        <v>109795136</v>
      </c>
      <c r="B503" s="8" t="str">
        <f>HYPERLINK("https://github.com/z7zmey/php-parser","https://github.com/z7zmey/php-parser")</f>
        <v>https://github.com/z7zmey/php-parser</v>
      </c>
      <c r="C503" s="19"/>
      <c r="D503" s="7">
        <v>597</v>
      </c>
      <c r="E503" s="9" t="s">
        <v>1482</v>
      </c>
      <c r="F503" s="9" t="s">
        <v>5175</v>
      </c>
      <c r="G503" s="9" t="s">
        <v>1483</v>
      </c>
      <c r="H503" s="7">
        <v>28</v>
      </c>
      <c r="I503" s="10">
        <v>43046.264421296299</v>
      </c>
      <c r="J503" s="10">
        <v>43577.3594212963</v>
      </c>
      <c r="K503" s="9" t="s">
        <v>1484</v>
      </c>
    </row>
    <row r="504" spans="1:11" ht="16" customHeight="1" x14ac:dyDescent="0.15">
      <c r="A504" s="7">
        <v>103425053</v>
      </c>
      <c r="B504" s="8" t="str">
        <f>HYPERLINK("https://github.com/thedevsaddam/govalidator","https://github.com/thedevsaddam/govalidator")</f>
        <v>https://github.com/thedevsaddam/govalidator</v>
      </c>
      <c r="C504" s="19"/>
      <c r="D504" s="7">
        <v>595</v>
      </c>
      <c r="E504" s="9" t="s">
        <v>421</v>
      </c>
      <c r="F504" s="9" t="s">
        <v>5176</v>
      </c>
      <c r="G504" s="9" t="s">
        <v>1485</v>
      </c>
      <c r="H504" s="7">
        <v>52</v>
      </c>
      <c r="I504" s="10">
        <v>42991.696064814823</v>
      </c>
      <c r="J504" s="10">
        <v>43580.261967592603</v>
      </c>
      <c r="K504" s="9" t="s">
        <v>1486</v>
      </c>
    </row>
    <row r="505" spans="1:11" ht="16" customHeight="1" x14ac:dyDescent="0.15">
      <c r="A505" s="7">
        <v>50751224</v>
      </c>
      <c r="B505" s="8" t="str">
        <f>HYPERLINK("https://github.com/MaxHalford/eaopt","https://github.com/MaxHalford/eaopt")</f>
        <v>https://github.com/MaxHalford/eaopt</v>
      </c>
      <c r="C505" s="19"/>
      <c r="D505" s="7">
        <v>594</v>
      </c>
      <c r="E505" s="9" t="s">
        <v>1487</v>
      </c>
      <c r="F505" s="9" t="s">
        <v>5177</v>
      </c>
      <c r="G505" s="9" t="s">
        <v>1488</v>
      </c>
      <c r="H505" s="7">
        <v>51</v>
      </c>
      <c r="I505" s="10">
        <v>42400.003379629627</v>
      </c>
      <c r="J505" s="10">
        <v>43578.92083333333</v>
      </c>
      <c r="K505" s="9" t="s">
        <v>1489</v>
      </c>
    </row>
    <row r="506" spans="1:11" ht="16" customHeight="1" x14ac:dyDescent="0.15">
      <c r="A506" s="7">
        <v>62328342</v>
      </c>
      <c r="B506" s="8" t="str">
        <f>HYPERLINK("https://github.com/immortal/immortal","https://github.com/immortal/immortal")</f>
        <v>https://github.com/immortal/immortal</v>
      </c>
      <c r="C506" s="19"/>
      <c r="D506" s="7">
        <v>593</v>
      </c>
      <c r="E506" s="9" t="s">
        <v>1490</v>
      </c>
      <c r="F506" s="9" t="s">
        <v>5178</v>
      </c>
      <c r="G506" s="9" t="s">
        <v>1491</v>
      </c>
      <c r="H506" s="7">
        <v>30</v>
      </c>
      <c r="I506" s="10">
        <v>42551.710034722222</v>
      </c>
      <c r="J506" s="10">
        <v>43580.404872685183</v>
      </c>
      <c r="K506" s="9" t="s">
        <v>1492</v>
      </c>
    </row>
    <row r="507" spans="1:11" ht="16" customHeight="1" x14ac:dyDescent="0.15">
      <c r="A507" s="7">
        <v>21708754</v>
      </c>
      <c r="B507" s="8" t="str">
        <f>HYPERLINK("https://github.com/RoaringBitmap/roaring","https://github.com/RoaringBitmap/roaring")</f>
        <v>https://github.com/RoaringBitmap/roaring</v>
      </c>
      <c r="C507" s="19"/>
      <c r="D507" s="7">
        <v>591</v>
      </c>
      <c r="E507" s="9" t="s">
        <v>1493</v>
      </c>
      <c r="F507" s="9" t="s">
        <v>5179</v>
      </c>
      <c r="G507" s="9" t="s">
        <v>1494</v>
      </c>
      <c r="H507" s="7">
        <v>61</v>
      </c>
      <c r="I507" s="10">
        <v>41830.843449074076</v>
      </c>
      <c r="J507" s="10">
        <v>43578.199374999997</v>
      </c>
      <c r="K507" s="9" t="s">
        <v>1495</v>
      </c>
    </row>
    <row r="508" spans="1:11" ht="16" customHeight="1" x14ac:dyDescent="0.15">
      <c r="A508" s="7">
        <v>17234808</v>
      </c>
      <c r="B508" s="8" t="str">
        <f>HYPERLINK("https://github.com/gyuho/goraph","https://github.com/gyuho/goraph")</f>
        <v>https://github.com/gyuho/goraph</v>
      </c>
      <c r="C508" s="19"/>
      <c r="D508" s="7">
        <v>585</v>
      </c>
      <c r="E508" s="9" t="s">
        <v>1496</v>
      </c>
      <c r="F508" s="9" t="s">
        <v>5180</v>
      </c>
      <c r="G508" s="9" t="s">
        <v>1497</v>
      </c>
      <c r="H508" s="7">
        <v>72</v>
      </c>
      <c r="I508" s="10">
        <v>41697.136053240742</v>
      </c>
      <c r="J508" s="10">
        <v>43578.302951388891</v>
      </c>
      <c r="K508" s="9" t="s">
        <v>1498</v>
      </c>
    </row>
    <row r="509" spans="1:11" ht="16" customHeight="1" x14ac:dyDescent="0.15">
      <c r="A509" s="7">
        <v>60399899</v>
      </c>
      <c r="B509" s="8" t="str">
        <f>HYPERLINK("https://github.com/roylee0704/gron","https://github.com/roylee0704/gron")</f>
        <v>https://github.com/roylee0704/gron</v>
      </c>
      <c r="C509" s="19"/>
      <c r="D509" s="7">
        <v>581</v>
      </c>
      <c r="E509" s="9" t="s">
        <v>1499</v>
      </c>
      <c r="F509" s="9" t="s">
        <v>5181</v>
      </c>
      <c r="G509" s="9" t="s">
        <v>1500</v>
      </c>
      <c r="H509" s="7">
        <v>28</v>
      </c>
      <c r="I509" s="10">
        <v>42525.334976851853</v>
      </c>
      <c r="J509" s="10">
        <v>43580.110983796287</v>
      </c>
      <c r="K509" s="9" t="s">
        <v>1501</v>
      </c>
    </row>
    <row r="510" spans="1:11" ht="16" customHeight="1" x14ac:dyDescent="0.15">
      <c r="A510" s="7">
        <v>481767</v>
      </c>
      <c r="B510" s="8" t="str">
        <f>HYPERLINK("https://github.com/hoisie/redis","https://github.com/hoisie/redis")</f>
        <v>https://github.com/hoisie/redis</v>
      </c>
      <c r="C510" s="19"/>
      <c r="D510" s="7">
        <v>577</v>
      </c>
      <c r="E510" s="9" t="s">
        <v>239</v>
      </c>
      <c r="F510" s="9" t="s">
        <v>5182</v>
      </c>
      <c r="G510" s="9" t="s">
        <v>1502</v>
      </c>
      <c r="H510" s="7">
        <v>218</v>
      </c>
      <c r="I510" s="10">
        <v>40199.248865740738</v>
      </c>
      <c r="J510" s="10">
        <v>43536.298576388886</v>
      </c>
      <c r="K510" s="9" t="s">
        <v>1503</v>
      </c>
    </row>
    <row r="511" spans="1:11" ht="16" customHeight="1" x14ac:dyDescent="0.15">
      <c r="A511" s="7">
        <v>90418143</v>
      </c>
      <c r="B511" s="8" t="str">
        <f>HYPERLINK("https://github.com/posener/complete","https://github.com/posener/complete")</f>
        <v>https://github.com/posener/complete</v>
      </c>
      <c r="C511" s="19"/>
      <c r="D511" s="7">
        <v>572</v>
      </c>
      <c r="E511" s="9" t="s">
        <v>1504</v>
      </c>
      <c r="F511" s="9" t="s">
        <v>5183</v>
      </c>
      <c r="G511" s="9" t="s">
        <v>1505</v>
      </c>
      <c r="H511" s="7">
        <v>34</v>
      </c>
      <c r="I511" s="10">
        <v>42860.898692129631</v>
      </c>
      <c r="J511" s="10">
        <v>43578.332962962973</v>
      </c>
      <c r="K511" s="9" t="s">
        <v>1506</v>
      </c>
    </row>
    <row r="512" spans="1:11" ht="16" customHeight="1" x14ac:dyDescent="0.15">
      <c r="A512" s="7">
        <v>85599716</v>
      </c>
      <c r="B512" s="8" t="str">
        <f>HYPERLINK("https://github.com/Rhymond/go-money","https://github.com/Rhymond/go-money")</f>
        <v>https://github.com/Rhymond/go-money</v>
      </c>
      <c r="C512" s="19"/>
      <c r="D512" s="7">
        <v>571</v>
      </c>
      <c r="E512" s="9" t="s">
        <v>1507</v>
      </c>
      <c r="F512" s="9" t="s">
        <v>5184</v>
      </c>
      <c r="G512" s="9" t="s">
        <v>1508</v>
      </c>
      <c r="H512" s="7">
        <v>36</v>
      </c>
      <c r="I512" s="10">
        <v>42814.683263888888</v>
      </c>
      <c r="J512" s="10">
        <v>43580.49082175926</v>
      </c>
      <c r="K512" s="9" t="s">
        <v>1509</v>
      </c>
    </row>
    <row r="513" spans="1:11" ht="16" customHeight="1" x14ac:dyDescent="0.15">
      <c r="A513" s="7">
        <v>28851913</v>
      </c>
      <c r="B513" s="8" t="str">
        <f>HYPERLINK("https://github.com/huandu/xstrings","https://github.com/huandu/xstrings")</f>
        <v>https://github.com/huandu/xstrings</v>
      </c>
      <c r="C513" s="19"/>
      <c r="D513" s="7">
        <v>571</v>
      </c>
      <c r="E513" s="9" t="s">
        <v>1510</v>
      </c>
      <c r="F513" s="9" t="s">
        <v>5185</v>
      </c>
      <c r="G513" s="9" t="s">
        <v>1511</v>
      </c>
      <c r="H513" s="7">
        <v>38</v>
      </c>
      <c r="I513" s="10">
        <v>42010.309328703697</v>
      </c>
      <c r="J513" s="10">
        <v>43573.649155092593</v>
      </c>
      <c r="K513" s="9" t="s">
        <v>1512</v>
      </c>
    </row>
    <row r="514" spans="1:11" ht="16" customHeight="1" x14ac:dyDescent="0.15">
      <c r="A514" s="7">
        <v>628618</v>
      </c>
      <c r="B514" s="8" t="str">
        <f>HYPERLINK("https://github.com/pointlander/peg","https://github.com/pointlander/peg")</f>
        <v>https://github.com/pointlander/peg</v>
      </c>
      <c r="C514" s="19"/>
      <c r="D514" s="7">
        <v>569</v>
      </c>
      <c r="E514" s="9" t="s">
        <v>1513</v>
      </c>
      <c r="F514" s="9" t="s">
        <v>5186</v>
      </c>
      <c r="G514" s="9" t="s">
        <v>1514</v>
      </c>
      <c r="H514" s="7">
        <v>74</v>
      </c>
      <c r="I514" s="10">
        <v>40293.889421296299</v>
      </c>
      <c r="J514" s="10">
        <v>43580.346388888887</v>
      </c>
      <c r="K514" s="9" t="s">
        <v>1515</v>
      </c>
    </row>
    <row r="515" spans="1:11" ht="16" customHeight="1" x14ac:dyDescent="0.15">
      <c r="A515" s="7">
        <v>72056048</v>
      </c>
      <c r="B515" s="8" t="str">
        <f>HYPERLINK("https://github.com/uber-go/fx","https://github.com/uber-go/fx")</f>
        <v>https://github.com/uber-go/fx</v>
      </c>
      <c r="C515" s="19"/>
      <c r="D515" s="7">
        <v>568</v>
      </c>
      <c r="E515" s="9" t="s">
        <v>1516</v>
      </c>
      <c r="F515" s="9" t="s">
        <v>5187</v>
      </c>
      <c r="G515" s="9" t="s">
        <v>1517</v>
      </c>
      <c r="H515" s="7">
        <v>62</v>
      </c>
      <c r="I515" s="10">
        <v>42670.017361111109</v>
      </c>
      <c r="J515" s="10">
        <v>43578.379340277781</v>
      </c>
      <c r="K515" s="9" t="s">
        <v>1518</v>
      </c>
    </row>
    <row r="516" spans="1:11" ht="16" customHeight="1" x14ac:dyDescent="0.15">
      <c r="A516" s="7">
        <v>55167435</v>
      </c>
      <c r="B516" s="8" t="str">
        <f>HYPERLINK("https://github.com/CloudyKit/jet","https://github.com/CloudyKit/jet")</f>
        <v>https://github.com/CloudyKit/jet</v>
      </c>
      <c r="C516" s="19"/>
      <c r="D516" s="7">
        <v>562</v>
      </c>
      <c r="E516" s="9" t="s">
        <v>1519</v>
      </c>
      <c r="F516" s="9" t="s">
        <v>5188</v>
      </c>
      <c r="G516" s="9" t="s">
        <v>1520</v>
      </c>
      <c r="H516" s="7">
        <v>46</v>
      </c>
      <c r="I516" s="10">
        <v>42460.703888888893</v>
      </c>
      <c r="J516" s="10">
        <v>43580.500289351847</v>
      </c>
      <c r="K516" s="9" t="s">
        <v>1521</v>
      </c>
    </row>
    <row r="517" spans="1:11" ht="16" customHeight="1" x14ac:dyDescent="0.15">
      <c r="A517" s="7">
        <v>30951279</v>
      </c>
      <c r="B517" s="8" t="str">
        <f>HYPERLINK("https://github.com/mgutz/dat","https://github.com/mgutz/dat")</f>
        <v>https://github.com/mgutz/dat</v>
      </c>
      <c r="C517" s="19"/>
      <c r="D517" s="7">
        <v>560</v>
      </c>
      <c r="E517" s="9" t="s">
        <v>1522</v>
      </c>
      <c r="F517" s="9" t="s">
        <v>5189</v>
      </c>
      <c r="G517" s="9" t="s">
        <v>1523</v>
      </c>
      <c r="H517" s="7">
        <v>53</v>
      </c>
      <c r="I517" s="10">
        <v>42053.165636574071</v>
      </c>
      <c r="J517" s="10">
        <v>43579.837083333332</v>
      </c>
      <c r="K517" s="9" t="s">
        <v>1524</v>
      </c>
    </row>
    <row r="518" spans="1:11" ht="16" customHeight="1" x14ac:dyDescent="0.15">
      <c r="A518" s="7">
        <v>8393979</v>
      </c>
      <c r="B518" s="8" t="str">
        <f>HYPERLINK("https://github.com/pelletier/go-toml","https://github.com/pelletier/go-toml")</f>
        <v>https://github.com/pelletier/go-toml</v>
      </c>
      <c r="C518" s="19"/>
      <c r="D518" s="7">
        <v>558</v>
      </c>
      <c r="E518" s="9" t="s">
        <v>1525</v>
      </c>
      <c r="F518" s="9" t="s">
        <v>5190</v>
      </c>
      <c r="G518" s="9" t="s">
        <v>1526</v>
      </c>
      <c r="H518" s="7">
        <v>93</v>
      </c>
      <c r="I518" s="10">
        <v>41329.740173611113</v>
      </c>
      <c r="J518" s="10">
        <v>43580.260914351849</v>
      </c>
      <c r="K518" s="9" t="s">
        <v>1527</v>
      </c>
    </row>
    <row r="519" spans="1:11" ht="16" customHeight="1" x14ac:dyDescent="0.15">
      <c r="A519" s="7">
        <v>83084202</v>
      </c>
      <c r="B519" s="8" t="str">
        <f>HYPERLINK("https://github.com/VerizonDigital/vflow","https://github.com/VerizonDigital/vflow")</f>
        <v>https://github.com/VerizonDigital/vflow</v>
      </c>
      <c r="C519" s="19"/>
      <c r="D519" s="7">
        <v>557</v>
      </c>
      <c r="E519" s="9" t="s">
        <v>1528</v>
      </c>
      <c r="F519" s="9" t="s">
        <v>5191</v>
      </c>
      <c r="G519" s="9" t="s">
        <v>1529</v>
      </c>
      <c r="H519" s="7">
        <v>118</v>
      </c>
      <c r="I519" s="10">
        <v>42790.894687499997</v>
      </c>
      <c r="J519" s="10">
        <v>43576.480486111112</v>
      </c>
      <c r="K519" s="9" t="s">
        <v>1530</v>
      </c>
    </row>
    <row r="520" spans="1:11" ht="16" customHeight="1" x14ac:dyDescent="0.15">
      <c r="A520" s="7">
        <v>1959999</v>
      </c>
      <c r="B520" s="8" t="str">
        <f>HYPERLINK("https://github.com/vdobler/chart","https://github.com/vdobler/chart")</f>
        <v>https://github.com/vdobler/chart</v>
      </c>
      <c r="C520" s="19"/>
      <c r="D520" s="7">
        <v>556</v>
      </c>
      <c r="E520" s="9" t="s">
        <v>1531</v>
      </c>
      <c r="F520" s="9" t="s">
        <v>5192</v>
      </c>
      <c r="G520" s="9" t="s">
        <v>1532</v>
      </c>
      <c r="H520" s="7">
        <v>87</v>
      </c>
      <c r="I520" s="10">
        <v>40721.513680555552</v>
      </c>
      <c r="J520" s="10">
        <v>43578.343888888892</v>
      </c>
      <c r="K520" s="9" t="s">
        <v>1533</v>
      </c>
    </row>
    <row r="521" spans="1:11" ht="16" customHeight="1" x14ac:dyDescent="0.15">
      <c r="A521" s="7">
        <v>41211358</v>
      </c>
      <c r="B521" s="8" t="str">
        <f>HYPERLINK("https://github.com/shalakhin/gophericons","https://github.com/shalakhin/gophericons")</f>
        <v>https://github.com/shalakhin/gophericons</v>
      </c>
      <c r="C521" s="19"/>
      <c r="D521" s="7">
        <v>556</v>
      </c>
      <c r="E521" s="9" t="s">
        <v>1534</v>
      </c>
      <c r="F521" s="9" t="s">
        <v>5193</v>
      </c>
      <c r="G521" s="9" t="s">
        <v>1535</v>
      </c>
      <c r="H521" s="7">
        <v>22</v>
      </c>
      <c r="I521" s="10">
        <v>42238.612199074072</v>
      </c>
      <c r="J521" s="10">
        <v>43572.324837962973</v>
      </c>
      <c r="K521" s="9" t="s">
        <v>1536</v>
      </c>
    </row>
    <row r="522" spans="1:11" ht="16" customHeight="1" x14ac:dyDescent="0.15">
      <c r="A522" s="7">
        <v>43774955</v>
      </c>
      <c r="B522" s="8" t="str">
        <f>HYPERLINK("https://github.com/markbates/pop","https://github.com/markbates/pop")</f>
        <v>https://github.com/markbates/pop</v>
      </c>
      <c r="C522" s="19"/>
      <c r="D522" s="7">
        <v>554</v>
      </c>
      <c r="E522" s="9" t="s">
        <v>1449</v>
      </c>
      <c r="F522" s="9" t="s">
        <v>5194</v>
      </c>
      <c r="G522" s="9" t="s">
        <v>1537</v>
      </c>
      <c r="H522" s="7">
        <v>1</v>
      </c>
      <c r="I522" s="10">
        <v>42283.831736111111</v>
      </c>
      <c r="J522" s="10">
        <v>43571.927685185183</v>
      </c>
      <c r="K522" s="9" t="s">
        <v>1538</v>
      </c>
    </row>
    <row r="523" spans="1:11" ht="16" customHeight="1" x14ac:dyDescent="0.15">
      <c r="A523" s="7">
        <v>5428536</v>
      </c>
      <c r="B523" s="8" t="str">
        <f>HYPERLINK("https://github.com/peterh/liner","https://github.com/peterh/liner")</f>
        <v>https://github.com/peterh/liner</v>
      </c>
      <c r="C523" s="19"/>
      <c r="D523" s="7">
        <v>554</v>
      </c>
      <c r="E523" s="9" t="s">
        <v>1539</v>
      </c>
      <c r="F523" s="9" t="s">
        <v>5195</v>
      </c>
      <c r="G523" s="9" t="s">
        <v>1540</v>
      </c>
      <c r="H523" s="7">
        <v>73</v>
      </c>
      <c r="I523" s="10">
        <v>41136.69091435185</v>
      </c>
      <c r="J523" s="10">
        <v>43579.292743055557</v>
      </c>
      <c r="K523" s="9" t="s">
        <v>1541</v>
      </c>
    </row>
    <row r="524" spans="1:11" ht="16" customHeight="1" x14ac:dyDescent="0.15">
      <c r="A524" s="7">
        <v>163927392</v>
      </c>
      <c r="B524" s="8" t="str">
        <f>HYPERLINK("https://github.com/miguelmota/golang-for-nodejs-developers","https://github.com/miguelmota/golang-for-nodejs-developers")</f>
        <v>https://github.com/miguelmota/golang-for-nodejs-developers</v>
      </c>
      <c r="C524" s="19"/>
      <c r="D524" s="7">
        <v>549</v>
      </c>
      <c r="E524" s="9" t="s">
        <v>1542</v>
      </c>
      <c r="F524" s="9" t="s">
        <v>5196</v>
      </c>
      <c r="G524" s="9" t="s">
        <v>1543</v>
      </c>
      <c r="H524" s="7">
        <v>32</v>
      </c>
      <c r="I524" s="10">
        <v>43468.229675925933</v>
      </c>
      <c r="J524" s="10">
        <v>43579.973391203697</v>
      </c>
      <c r="K524" s="9" t="s">
        <v>1544</v>
      </c>
    </row>
    <row r="525" spans="1:11" ht="16" customHeight="1" x14ac:dyDescent="0.15">
      <c r="A525" s="7">
        <v>9495505</v>
      </c>
      <c r="B525" s="8" t="str">
        <f>HYPERLINK("https://github.com/mattn/goveralls","https://github.com/mattn/goveralls")</f>
        <v>https://github.com/mattn/goveralls</v>
      </c>
      <c r="C525" s="19"/>
      <c r="D525" s="7">
        <v>547</v>
      </c>
      <c r="E525" s="9" t="s">
        <v>1545</v>
      </c>
      <c r="F525" s="9"/>
      <c r="G525" s="16"/>
      <c r="H525" s="7">
        <v>96</v>
      </c>
      <c r="I525" s="10">
        <v>41381.457407407397</v>
      </c>
      <c r="J525" s="10">
        <v>43579.16028935185</v>
      </c>
      <c r="K525" s="9" t="s">
        <v>1546</v>
      </c>
    </row>
    <row r="526" spans="1:11" ht="16" customHeight="1" x14ac:dyDescent="0.15">
      <c r="A526" s="7">
        <v>36959143</v>
      </c>
      <c r="B526" s="8" t="str">
        <f>HYPERLINK("https://github.com/uber/ringpop-go","https://github.com/uber/ringpop-go")</f>
        <v>https://github.com/uber/ringpop-go</v>
      </c>
      <c r="C526" s="19"/>
      <c r="D526" s="7">
        <v>541</v>
      </c>
      <c r="E526" s="9" t="s">
        <v>1547</v>
      </c>
      <c r="F526" s="9" t="s">
        <v>5197</v>
      </c>
      <c r="G526" s="9" t="s">
        <v>1548</v>
      </c>
      <c r="H526" s="7">
        <v>42</v>
      </c>
      <c r="I526" s="10">
        <v>42160.950613425928</v>
      </c>
      <c r="J526" s="10">
        <v>43580.487037037034</v>
      </c>
      <c r="K526" s="9" t="s">
        <v>1549</v>
      </c>
    </row>
    <row r="527" spans="1:11" ht="16" customHeight="1" x14ac:dyDescent="0.15">
      <c r="A527" s="7">
        <v>52696227</v>
      </c>
      <c r="B527" s="8" t="str">
        <f>HYPERLINK("https://github.com/FlashBoys/go-finance","https://github.com/FlashBoys/go-finance")</f>
        <v>https://github.com/FlashBoys/go-finance</v>
      </c>
      <c r="C527" s="19"/>
      <c r="D527" s="7">
        <v>539</v>
      </c>
      <c r="E527" s="9" t="s">
        <v>1550</v>
      </c>
      <c r="F527" s="9" t="s">
        <v>5198</v>
      </c>
      <c r="G527" s="9" t="s">
        <v>1551</v>
      </c>
      <c r="H527" s="7">
        <v>48</v>
      </c>
      <c r="I527" s="10">
        <v>42428.026226851849</v>
      </c>
      <c r="J527" s="10">
        <v>43576.522106481483</v>
      </c>
      <c r="K527" s="9" t="s">
        <v>1552</v>
      </c>
    </row>
    <row r="528" spans="1:11" ht="16" customHeight="1" x14ac:dyDescent="0.15">
      <c r="A528" s="7">
        <v>44652241</v>
      </c>
      <c r="B528" s="8" t="str">
        <f>HYPERLINK("https://github.com/bamzi/jobrunner","https://github.com/bamzi/jobrunner")</f>
        <v>https://github.com/bamzi/jobrunner</v>
      </c>
      <c r="C528" s="19"/>
      <c r="D528" s="7">
        <v>537</v>
      </c>
      <c r="E528" s="9" t="s">
        <v>1553</v>
      </c>
      <c r="F528" s="9" t="s">
        <v>5199</v>
      </c>
      <c r="G528" s="9" t="s">
        <v>1554</v>
      </c>
      <c r="H528" s="7">
        <v>37</v>
      </c>
      <c r="I528" s="10">
        <v>42298.178483796299</v>
      </c>
      <c r="J528" s="10">
        <v>43580.11105324074</v>
      </c>
      <c r="K528" s="9" t="s">
        <v>1555</v>
      </c>
    </row>
    <row r="529" spans="1:11" ht="16" customHeight="1" x14ac:dyDescent="0.15">
      <c r="A529" s="7">
        <v>113986555</v>
      </c>
      <c r="B529" s="8" t="str">
        <f>HYPERLINK("https://github.com/mojocn/base64Captcha","https://github.com/mojocn/base64Captcha")</f>
        <v>https://github.com/mojocn/base64Captcha</v>
      </c>
      <c r="C529" s="19"/>
      <c r="D529" s="7">
        <v>535</v>
      </c>
      <c r="E529" s="9" t="s">
        <v>1556</v>
      </c>
      <c r="F529" s="9" t="s">
        <v>5200</v>
      </c>
      <c r="G529" s="9" t="s">
        <v>1557</v>
      </c>
      <c r="H529" s="7">
        <v>107</v>
      </c>
      <c r="I529" s="10">
        <v>43081.511886574073</v>
      </c>
      <c r="J529" s="10">
        <v>43580.472569444442</v>
      </c>
      <c r="K529" s="9" t="s">
        <v>1558</v>
      </c>
    </row>
    <row r="530" spans="1:11" ht="16" customHeight="1" x14ac:dyDescent="0.15">
      <c r="A530" s="7">
        <v>73023534</v>
      </c>
      <c r="B530" s="8" t="str">
        <f>HYPERLINK("https://github.com/logrusorgru/aurora","https://github.com/logrusorgru/aurora")</f>
        <v>https://github.com/logrusorgru/aurora</v>
      </c>
      <c r="C530" s="19"/>
      <c r="D530" s="7">
        <v>534</v>
      </c>
      <c r="E530" s="9" t="s">
        <v>1559</v>
      </c>
      <c r="F530" s="9" t="s">
        <v>5201</v>
      </c>
      <c r="G530" s="9" t="s">
        <v>1560</v>
      </c>
      <c r="H530" s="7">
        <v>20</v>
      </c>
      <c r="I530" s="10">
        <v>42680.942499999997</v>
      </c>
      <c r="J530" s="10">
        <v>43579.481932870367</v>
      </c>
      <c r="K530" s="9" t="s">
        <v>1561</v>
      </c>
    </row>
    <row r="531" spans="1:11" ht="16" customHeight="1" x14ac:dyDescent="0.15">
      <c r="A531" s="7">
        <v>85959870</v>
      </c>
      <c r="B531" s="8" t="str">
        <f>HYPERLINK("https://github.com/mingrammer/commonregex","https://github.com/mingrammer/commonregex")</f>
        <v>https://github.com/mingrammer/commonregex</v>
      </c>
      <c r="C531" s="19"/>
      <c r="D531" s="7">
        <v>533</v>
      </c>
      <c r="E531" s="9" t="s">
        <v>1562</v>
      </c>
      <c r="F531" s="9" t="s">
        <v>5202</v>
      </c>
      <c r="G531" s="9" t="s">
        <v>1563</v>
      </c>
      <c r="H531" s="7">
        <v>33</v>
      </c>
      <c r="I531" s="10">
        <v>42817.606458333343</v>
      </c>
      <c r="J531" s="10">
        <v>43572.875590277778</v>
      </c>
      <c r="K531" s="9" t="s">
        <v>1564</v>
      </c>
    </row>
    <row r="532" spans="1:11" ht="16" customHeight="1" x14ac:dyDescent="0.15">
      <c r="A532" s="7">
        <v>26922547</v>
      </c>
      <c r="B532" s="8" t="str">
        <f>HYPERLINK("https://github.com/valyala/gorpc","https://github.com/valyala/gorpc")</f>
        <v>https://github.com/valyala/gorpc</v>
      </c>
      <c r="C532" s="19"/>
      <c r="D532" s="7">
        <v>532</v>
      </c>
      <c r="E532" s="9" t="s">
        <v>1565</v>
      </c>
      <c r="F532" s="9" t="s">
        <v>5203</v>
      </c>
      <c r="G532" s="9" t="s">
        <v>1566</v>
      </c>
      <c r="H532" s="7">
        <v>68</v>
      </c>
      <c r="I532" s="10">
        <v>41963.710150462961</v>
      </c>
      <c r="J532" s="10">
        <v>43574.30909722222</v>
      </c>
      <c r="K532" s="9" t="s">
        <v>1567</v>
      </c>
    </row>
    <row r="533" spans="1:11" ht="16" customHeight="1" x14ac:dyDescent="0.15">
      <c r="A533" s="7">
        <v>31727930</v>
      </c>
      <c r="B533" s="8" t="str">
        <f>HYPERLINK("https://github.com/thoas/stats","https://github.com/thoas/stats")</f>
        <v>https://github.com/thoas/stats</v>
      </c>
      <c r="C533" s="19"/>
      <c r="D533" s="7">
        <v>530</v>
      </c>
      <c r="E533" s="9" t="s">
        <v>927</v>
      </c>
      <c r="F533" s="9" t="s">
        <v>5204</v>
      </c>
      <c r="G533" s="9" t="s">
        <v>1568</v>
      </c>
      <c r="H533" s="7">
        <v>44</v>
      </c>
      <c r="I533" s="10">
        <v>42068.751967592587</v>
      </c>
      <c r="J533" s="10">
        <v>43579.420590277783</v>
      </c>
      <c r="K533" s="9" t="s">
        <v>1569</v>
      </c>
    </row>
    <row r="534" spans="1:11" ht="16" customHeight="1" x14ac:dyDescent="0.15">
      <c r="A534" s="7">
        <v>7972241</v>
      </c>
      <c r="B534" s="8" t="str">
        <f>HYPERLINK("https://github.com/coocood/qbs","https://github.com/coocood/qbs")</f>
        <v>https://github.com/coocood/qbs</v>
      </c>
      <c r="C534" s="19"/>
      <c r="D534" s="7">
        <v>530</v>
      </c>
      <c r="E534" s="9" t="s">
        <v>1570</v>
      </c>
      <c r="F534" s="9" t="s">
        <v>5205</v>
      </c>
      <c r="G534" s="9" t="s">
        <v>1571</v>
      </c>
      <c r="H534" s="7">
        <v>103</v>
      </c>
      <c r="I534" s="10">
        <v>41307.236793981479</v>
      </c>
      <c r="J534" s="10">
        <v>43573.128981481481</v>
      </c>
      <c r="K534" s="9" t="s">
        <v>1572</v>
      </c>
    </row>
    <row r="535" spans="1:11" ht="16" customHeight="1" x14ac:dyDescent="0.15">
      <c r="A535" s="7">
        <v>35818222</v>
      </c>
      <c r="B535" s="8" t="str">
        <f>HYPERLINK("https://github.com/shurcooL/vfsgen","https://github.com/shurcooL/vfsgen")</f>
        <v>https://github.com/shurcooL/vfsgen</v>
      </c>
      <c r="C535" s="19"/>
      <c r="D535" s="7">
        <v>527</v>
      </c>
      <c r="E535" s="9" t="s">
        <v>1573</v>
      </c>
      <c r="F535" s="9" t="s">
        <v>5206</v>
      </c>
      <c r="G535" s="9" t="s">
        <v>1574</v>
      </c>
      <c r="H535" s="7">
        <v>48</v>
      </c>
      <c r="I535" s="10">
        <v>42142.543773148151</v>
      </c>
      <c r="J535" s="10">
        <v>43577.142835648148</v>
      </c>
      <c r="K535" s="9" t="s">
        <v>1575</v>
      </c>
    </row>
    <row r="536" spans="1:11" ht="16" customHeight="1" x14ac:dyDescent="0.15">
      <c r="A536" s="7">
        <v>106516564</v>
      </c>
      <c r="B536" s="8" t="str">
        <f>HYPERLINK("https://github.com/TimothyYe/skm","https://github.com/TimothyYe/skm")</f>
        <v>https://github.com/TimothyYe/skm</v>
      </c>
      <c r="C536" s="19"/>
      <c r="D536" s="7">
        <v>527</v>
      </c>
      <c r="E536" s="9" t="s">
        <v>1576</v>
      </c>
      <c r="F536" s="9" t="s">
        <v>5207</v>
      </c>
      <c r="G536" s="9" t="s">
        <v>1577</v>
      </c>
      <c r="H536" s="7">
        <v>29</v>
      </c>
      <c r="I536" s="10">
        <v>43019.286747685182</v>
      </c>
      <c r="J536" s="10">
        <v>43579.348113425927</v>
      </c>
      <c r="K536" s="9" t="s">
        <v>1578</v>
      </c>
    </row>
    <row r="537" spans="1:11" ht="16" customHeight="1" x14ac:dyDescent="0.15">
      <c r="A537" s="7">
        <v>65619619</v>
      </c>
      <c r="B537" s="8" t="str">
        <f>HYPERLINK("https://github.com/krotik/eliasdb","https://github.com/krotik/eliasdb")</f>
        <v>https://github.com/krotik/eliasdb</v>
      </c>
      <c r="C537" s="19"/>
      <c r="D537" s="7">
        <v>526</v>
      </c>
      <c r="E537" s="9" t="s">
        <v>1579</v>
      </c>
      <c r="F537" s="9" t="s">
        <v>5208</v>
      </c>
      <c r="G537" s="9" t="s">
        <v>1580</v>
      </c>
      <c r="H537" s="7">
        <v>22</v>
      </c>
      <c r="I537" s="10">
        <v>42595.578796296293</v>
      </c>
      <c r="J537" s="10">
        <v>43572.818414351852</v>
      </c>
      <c r="K537" s="9" t="s">
        <v>1581</v>
      </c>
    </row>
    <row r="538" spans="1:11" ht="16" customHeight="1" x14ac:dyDescent="0.15">
      <c r="A538" s="7">
        <v>108450241</v>
      </c>
      <c r="B538" s="8" t="str">
        <f>HYPERLINK("https://github.com/schollz/progressbar","https://github.com/schollz/progressbar")</f>
        <v>https://github.com/schollz/progressbar</v>
      </c>
      <c r="C538" s="19"/>
      <c r="D538" s="7">
        <v>522</v>
      </c>
      <c r="E538" s="9" t="s">
        <v>1582</v>
      </c>
      <c r="F538" s="9" t="s">
        <v>5209</v>
      </c>
      <c r="G538" s="9" t="s">
        <v>1583</v>
      </c>
      <c r="H538" s="7">
        <v>25</v>
      </c>
      <c r="I538" s="10">
        <v>43034.769560185188</v>
      </c>
      <c r="J538" s="10">
        <v>43578.681203703702</v>
      </c>
      <c r="K538" s="9" t="s">
        <v>1584</v>
      </c>
    </row>
    <row r="539" spans="1:11" ht="16" customHeight="1" x14ac:dyDescent="0.15">
      <c r="A539" s="7">
        <v>145090975</v>
      </c>
      <c r="B539" s="8" t="str">
        <f>HYPERLINK("https://github.com/joomcode/errorx","https://github.com/joomcode/errorx")</f>
        <v>https://github.com/joomcode/errorx</v>
      </c>
      <c r="C539" s="19"/>
      <c r="D539" s="7">
        <v>521</v>
      </c>
      <c r="E539" s="9" t="s">
        <v>1585</v>
      </c>
      <c r="F539" s="9" t="s">
        <v>5210</v>
      </c>
      <c r="G539" s="9" t="s">
        <v>1586</v>
      </c>
      <c r="H539" s="7">
        <v>9</v>
      </c>
      <c r="I539" s="10">
        <v>43329.334837962961</v>
      </c>
      <c r="J539" s="10">
        <v>43579.320821759262</v>
      </c>
      <c r="K539" s="9" t="s">
        <v>1587</v>
      </c>
    </row>
    <row r="540" spans="1:11" ht="16" customHeight="1" x14ac:dyDescent="0.15">
      <c r="A540" s="7">
        <v>16356100</v>
      </c>
      <c r="B540" s="8" t="str">
        <f>HYPERLINK("https://github.com/hashicorp/mdns","https://github.com/hashicorp/mdns")</f>
        <v>https://github.com/hashicorp/mdns</v>
      </c>
      <c r="C540" s="19"/>
      <c r="D540" s="7">
        <v>518</v>
      </c>
      <c r="E540" s="9" t="s">
        <v>1588</v>
      </c>
      <c r="F540" s="9" t="s">
        <v>5211</v>
      </c>
      <c r="G540" s="9" t="s">
        <v>1589</v>
      </c>
      <c r="H540" s="7">
        <v>106</v>
      </c>
      <c r="I540" s="10">
        <v>41668.818958333337</v>
      </c>
      <c r="J540" s="10">
        <v>43580.228692129633</v>
      </c>
      <c r="K540" s="9" t="s">
        <v>1590</v>
      </c>
    </row>
    <row r="541" spans="1:11" ht="16" customHeight="1" x14ac:dyDescent="0.15">
      <c r="A541" s="7">
        <v>132232698</v>
      </c>
      <c r="B541" s="8" t="str">
        <f>HYPERLINK("https://github.com/go-critic/go-critic","https://github.com/go-critic/go-critic")</f>
        <v>https://github.com/go-critic/go-critic</v>
      </c>
      <c r="C541" s="19"/>
      <c r="D541" s="7">
        <v>518</v>
      </c>
      <c r="E541" s="9" t="s">
        <v>1591</v>
      </c>
      <c r="F541" s="9" t="s">
        <v>5212</v>
      </c>
      <c r="G541" s="9" t="s">
        <v>1592</v>
      </c>
      <c r="H541" s="7">
        <v>45</v>
      </c>
      <c r="I541" s="10">
        <v>43225.387106481481</v>
      </c>
      <c r="J541" s="10">
        <v>43580.298981481479</v>
      </c>
      <c r="K541" s="9" t="s">
        <v>1593</v>
      </c>
    </row>
    <row r="542" spans="1:11" ht="16" customHeight="1" x14ac:dyDescent="0.15">
      <c r="A542" s="7">
        <v>12004328</v>
      </c>
      <c r="B542" s="8" t="str">
        <f>HYPERLINK("https://github.com/gravityblast/traffic","https://github.com/gravityblast/traffic")</f>
        <v>https://github.com/gravityblast/traffic</v>
      </c>
      <c r="C542" s="19"/>
      <c r="D542" s="7">
        <v>516</v>
      </c>
      <c r="E542" s="9" t="s">
        <v>1594</v>
      </c>
      <c r="F542" s="9" t="s">
        <v>5213</v>
      </c>
      <c r="G542" s="9" t="s">
        <v>1595</v>
      </c>
      <c r="H542" s="7">
        <v>28</v>
      </c>
      <c r="I542" s="10">
        <v>41495.652592592603</v>
      </c>
      <c r="J542" s="10">
        <v>43574.961539351847</v>
      </c>
      <c r="K542" s="9" t="s">
        <v>1596</v>
      </c>
    </row>
    <row r="543" spans="1:11" ht="16" customHeight="1" x14ac:dyDescent="0.15">
      <c r="A543" s="7">
        <v>43542144</v>
      </c>
      <c r="B543" s="8" t="str">
        <f>HYPERLINK("https://github.com/ulule/limiter","https://github.com/ulule/limiter")</f>
        <v>https://github.com/ulule/limiter</v>
      </c>
      <c r="C543" s="19"/>
      <c r="D543" s="7">
        <v>516</v>
      </c>
      <c r="E543" s="9" t="s">
        <v>1597</v>
      </c>
      <c r="F543" s="9" t="s">
        <v>5214</v>
      </c>
      <c r="G543" s="9" t="s">
        <v>1598</v>
      </c>
      <c r="H543" s="7">
        <v>59</v>
      </c>
      <c r="I543" s="10">
        <v>42279.342106481483</v>
      </c>
      <c r="J543" s="10">
        <v>43576.430578703701</v>
      </c>
      <c r="K543" s="9" t="s">
        <v>1599</v>
      </c>
    </row>
    <row r="544" spans="1:11" ht="16" customHeight="1" x14ac:dyDescent="0.15">
      <c r="A544" s="7">
        <v>1278292</v>
      </c>
      <c r="B544" s="8" t="str">
        <f>HYPERLINK("https://github.com/go-ole/go-ole","https://github.com/go-ole/go-ole")</f>
        <v>https://github.com/go-ole/go-ole</v>
      </c>
      <c r="C544" s="19"/>
      <c r="D544" s="7">
        <v>510</v>
      </c>
      <c r="E544" s="9" t="s">
        <v>1600</v>
      </c>
      <c r="F544" s="9" t="s">
        <v>5215</v>
      </c>
      <c r="G544" s="9" t="s">
        <v>1601</v>
      </c>
      <c r="H544" s="7">
        <v>94</v>
      </c>
      <c r="I544" s="10">
        <v>40564.531481481477</v>
      </c>
      <c r="J544" s="10">
        <v>43580.123784722222</v>
      </c>
      <c r="K544" s="9" t="s">
        <v>1602</v>
      </c>
    </row>
    <row r="545" spans="1:11" ht="16" customHeight="1" x14ac:dyDescent="0.15">
      <c r="A545" s="7">
        <v>32575663</v>
      </c>
      <c r="B545" s="8" t="str">
        <f>HYPERLINK("https://github.com/scaleway/scaleway-cli","https://github.com/scaleway/scaleway-cli")</f>
        <v>https://github.com/scaleway/scaleway-cli</v>
      </c>
      <c r="C545" s="19"/>
      <c r="D545" s="7">
        <v>508</v>
      </c>
      <c r="E545" s="9" t="s">
        <v>1603</v>
      </c>
      <c r="F545" s="9" t="s">
        <v>5216</v>
      </c>
      <c r="G545" s="9" t="s">
        <v>1604</v>
      </c>
      <c r="H545" s="7">
        <v>75</v>
      </c>
      <c r="I545" s="10">
        <v>42083.406828703701</v>
      </c>
      <c r="J545" s="10">
        <v>43579.491064814807</v>
      </c>
      <c r="K545" s="9" t="s">
        <v>1605</v>
      </c>
    </row>
    <row r="546" spans="1:11" ht="16" customHeight="1" x14ac:dyDescent="0.15">
      <c r="A546" s="7">
        <v>31097246</v>
      </c>
      <c r="B546" s="8" t="str">
        <f>HYPERLINK("https://github.com/doug-martin/goqu","https://github.com/doug-martin/goqu")</f>
        <v>https://github.com/doug-martin/goqu</v>
      </c>
      <c r="C546" s="19"/>
      <c r="D546" s="7">
        <v>506</v>
      </c>
      <c r="E546" s="9" t="s">
        <v>1606</v>
      </c>
      <c r="F546" s="9" t="s">
        <v>5217</v>
      </c>
      <c r="G546" s="9" t="s">
        <v>1607</v>
      </c>
      <c r="H546" s="7">
        <v>56</v>
      </c>
      <c r="I546" s="10">
        <v>42056.04583333333</v>
      </c>
      <c r="J546" s="10">
        <v>43579.588738425933</v>
      </c>
      <c r="K546" s="9" t="s">
        <v>1608</v>
      </c>
    </row>
    <row r="547" spans="1:11" ht="16" customHeight="1" x14ac:dyDescent="0.15">
      <c r="A547" s="7">
        <v>28237271</v>
      </c>
      <c r="B547" s="8" t="str">
        <f>HYPERLINK("https://github.com/asaskevich/EventBus","https://github.com/asaskevich/EventBus")</f>
        <v>https://github.com/asaskevich/EventBus</v>
      </c>
      <c r="C547" s="19"/>
      <c r="D547" s="7">
        <v>503</v>
      </c>
      <c r="E547" s="9" t="s">
        <v>1609</v>
      </c>
      <c r="F547" s="9" t="s">
        <v>5218</v>
      </c>
      <c r="G547" s="9" t="s">
        <v>1610</v>
      </c>
      <c r="H547" s="7">
        <v>61</v>
      </c>
      <c r="I547" s="10">
        <v>41992.693506944437</v>
      </c>
      <c r="J547" s="10">
        <v>43577.538877314822</v>
      </c>
      <c r="K547" s="9" t="s">
        <v>1611</v>
      </c>
    </row>
    <row r="548" spans="1:11" ht="16" customHeight="1" x14ac:dyDescent="0.15">
      <c r="A548" s="7">
        <v>49065333</v>
      </c>
      <c r="B548" s="8" t="str">
        <f>HYPERLINK("https://github.com/cavaliercoder/grab","https://github.com/cavaliercoder/grab")</f>
        <v>https://github.com/cavaliercoder/grab</v>
      </c>
      <c r="C548" s="19"/>
      <c r="D548" s="7">
        <v>500</v>
      </c>
      <c r="E548" s="9" t="s">
        <v>1612</v>
      </c>
      <c r="F548" s="9" t="s">
        <v>5219</v>
      </c>
      <c r="G548" s="9" t="s">
        <v>1613</v>
      </c>
      <c r="H548" s="7">
        <v>62</v>
      </c>
      <c r="I548" s="10">
        <v>42374.532349537039</v>
      </c>
      <c r="J548" s="10">
        <v>43580.458541666667</v>
      </c>
      <c r="K548" s="9" t="s">
        <v>1614</v>
      </c>
    </row>
    <row r="549" spans="1:11" ht="16" customHeight="1" x14ac:dyDescent="0.15">
      <c r="A549" s="7">
        <v>130362273</v>
      </c>
      <c r="B549" s="8" t="str">
        <f>HYPERLINK("https://github.com/bilibili/discovery","https://github.com/bilibili/discovery")</f>
        <v>https://github.com/bilibili/discovery</v>
      </c>
      <c r="C549" s="19"/>
      <c r="D549" s="7">
        <v>499</v>
      </c>
      <c r="E549" s="9" t="s">
        <v>1615</v>
      </c>
      <c r="F549" s="9" t="s">
        <v>5220</v>
      </c>
      <c r="G549" s="9" t="s">
        <v>1616</v>
      </c>
      <c r="H549" s="7">
        <v>99</v>
      </c>
      <c r="I549" s="10">
        <v>43210.540162037039</v>
      </c>
      <c r="J549" s="10">
        <v>43580.369432870371</v>
      </c>
      <c r="K549" s="9" t="s">
        <v>1617</v>
      </c>
    </row>
    <row r="550" spans="1:11" ht="16" customHeight="1" x14ac:dyDescent="0.15">
      <c r="A550" s="7">
        <v>140785428</v>
      </c>
      <c r="B550" s="8" t="str">
        <f>HYPERLINK("https://github.com/gofrs/uuid","https://github.com/gofrs/uuid")</f>
        <v>https://github.com/gofrs/uuid</v>
      </c>
      <c r="C550" s="19"/>
      <c r="D550" s="7">
        <v>489</v>
      </c>
      <c r="E550" s="9" t="s">
        <v>1618</v>
      </c>
      <c r="F550" s="9" t="s">
        <v>5221</v>
      </c>
      <c r="G550" s="9" t="s">
        <v>1619</v>
      </c>
      <c r="H550" s="7">
        <v>36</v>
      </c>
      <c r="I550" s="10">
        <v>43294.092685185176</v>
      </c>
      <c r="J550" s="10">
        <v>43578.841354166667</v>
      </c>
      <c r="K550" s="9" t="s">
        <v>1620</v>
      </c>
    </row>
    <row r="551" spans="1:11" ht="16" customHeight="1" x14ac:dyDescent="0.15">
      <c r="A551" s="7">
        <v>12774055</v>
      </c>
      <c r="B551" s="8" t="str">
        <f>HYPERLINK("https://github.com/sendgrid/sendgrid-go","https://github.com/sendgrid/sendgrid-go")</f>
        <v>https://github.com/sendgrid/sendgrid-go</v>
      </c>
      <c r="C551" s="19"/>
      <c r="D551" s="7">
        <v>487</v>
      </c>
      <c r="E551" s="9" t="s">
        <v>1621</v>
      </c>
      <c r="F551" s="9" t="s">
        <v>5222</v>
      </c>
      <c r="G551" s="9" t="s">
        <v>1622</v>
      </c>
      <c r="H551" s="7">
        <v>193</v>
      </c>
      <c r="I551" s="10">
        <v>41529.146678240737</v>
      </c>
      <c r="J551" s="10">
        <v>43578.801249999997</v>
      </c>
      <c r="K551" s="9" t="s">
        <v>1623</v>
      </c>
    </row>
    <row r="552" spans="1:11" ht="16" customHeight="1" x14ac:dyDescent="0.15">
      <c r="A552" s="7">
        <v>22476286</v>
      </c>
      <c r="B552" s="8" t="str">
        <f>HYPERLINK("https://github.com/google/gofuzz","https://github.com/google/gofuzz")</f>
        <v>https://github.com/google/gofuzz</v>
      </c>
      <c r="C552" s="19"/>
      <c r="D552" s="7">
        <v>487</v>
      </c>
      <c r="E552" s="9" t="s">
        <v>1624</v>
      </c>
      <c r="F552" s="9" t="s">
        <v>5223</v>
      </c>
      <c r="G552" s="9" t="s">
        <v>1625</v>
      </c>
      <c r="H552" s="7">
        <v>48</v>
      </c>
      <c r="I552" s="10">
        <v>41851.681585648148</v>
      </c>
      <c r="J552" s="10">
        <v>43579.096967592603</v>
      </c>
      <c r="K552" s="9" t="s">
        <v>1626</v>
      </c>
    </row>
    <row r="553" spans="1:11" ht="16" customHeight="1" x14ac:dyDescent="0.15">
      <c r="A553" s="7">
        <v>9190862</v>
      </c>
      <c r="B553" s="8" t="str">
        <f>HYPERLINK("https://github.com/3d0c/gmf","https://github.com/3d0c/gmf")</f>
        <v>https://github.com/3d0c/gmf</v>
      </c>
      <c r="C553" s="19"/>
      <c r="D553" s="7">
        <v>487</v>
      </c>
      <c r="E553" s="9" t="s">
        <v>1627</v>
      </c>
      <c r="F553" s="9" t="s">
        <v>5224</v>
      </c>
      <c r="G553" s="9" t="s">
        <v>1628</v>
      </c>
      <c r="H553" s="7">
        <v>107</v>
      </c>
      <c r="I553" s="10">
        <v>41367.38040509259</v>
      </c>
      <c r="J553" s="10">
        <v>43574.817291666674</v>
      </c>
      <c r="K553" s="9" t="s">
        <v>1629</v>
      </c>
    </row>
    <row r="554" spans="1:11" ht="16" customHeight="1" x14ac:dyDescent="0.15">
      <c r="A554" s="7">
        <v>14678125</v>
      </c>
      <c r="B554" s="8" t="str">
        <f>HYPERLINK("https://github.com/deckarep/gosx-notifier","https://github.com/deckarep/gosx-notifier")</f>
        <v>https://github.com/deckarep/gosx-notifier</v>
      </c>
      <c r="C554" s="19"/>
      <c r="D554" s="7">
        <v>484</v>
      </c>
      <c r="E554" s="9" t="s">
        <v>1630</v>
      </c>
      <c r="F554" s="9" t="s">
        <v>5225</v>
      </c>
      <c r="G554" s="9" t="s">
        <v>1631</v>
      </c>
      <c r="H554" s="7">
        <v>34</v>
      </c>
      <c r="I554" s="10">
        <v>41603.27449074074</v>
      </c>
      <c r="J554" s="10">
        <v>43579.877013888887</v>
      </c>
      <c r="K554" s="9" t="s">
        <v>1632</v>
      </c>
    </row>
    <row r="555" spans="1:11" ht="16" customHeight="1" x14ac:dyDescent="0.15">
      <c r="A555" s="7">
        <v>26397419</v>
      </c>
      <c r="B555" s="8" t="str">
        <f>HYPERLINK("https://github.com/mozillazg/go-pinyin","https://github.com/mozillazg/go-pinyin")</f>
        <v>https://github.com/mozillazg/go-pinyin</v>
      </c>
      <c r="C555" s="19"/>
      <c r="D555" s="7">
        <v>482</v>
      </c>
      <c r="E555" s="9" t="s">
        <v>1633</v>
      </c>
      <c r="F555" s="9"/>
      <c r="G555" s="9" t="s">
        <v>1634</v>
      </c>
      <c r="H555" s="7">
        <v>90</v>
      </c>
      <c r="I555" s="10">
        <v>41952.586493055547</v>
      </c>
      <c r="J555" s="10">
        <v>43578.417881944442</v>
      </c>
      <c r="K555" s="9" t="s">
        <v>1635</v>
      </c>
    </row>
    <row r="556" spans="1:11" ht="16" customHeight="1" x14ac:dyDescent="0.15">
      <c r="A556" s="7">
        <v>48720086</v>
      </c>
      <c r="B556" s="8" t="str">
        <f>HYPERLINK("https://github.com/fanux/lhttp","https://github.com/fanux/lhttp")</f>
        <v>https://github.com/fanux/lhttp</v>
      </c>
      <c r="C556" s="19"/>
      <c r="D556" s="7">
        <v>482</v>
      </c>
      <c r="E556" s="9" t="s">
        <v>1636</v>
      </c>
      <c r="F556" s="9" t="s">
        <v>5226</v>
      </c>
      <c r="G556" s="9" t="s">
        <v>1637</v>
      </c>
      <c r="H556" s="7">
        <v>98</v>
      </c>
      <c r="I556" s="10">
        <v>42367.051111111112</v>
      </c>
      <c r="J556" s="10">
        <v>43579.442361111112</v>
      </c>
      <c r="K556" s="9" t="s">
        <v>1638</v>
      </c>
    </row>
    <row r="557" spans="1:11" ht="16" customHeight="1" x14ac:dyDescent="0.15">
      <c r="A557" s="7">
        <v>4813756</v>
      </c>
      <c r="B557" s="8" t="str">
        <f>HYPERLINK("https://github.com/facebookarchive/httpcontrol","https://github.com/facebookarchive/httpcontrol")</f>
        <v>https://github.com/facebookarchive/httpcontrol</v>
      </c>
      <c r="C557" s="19"/>
      <c r="D557" s="7">
        <v>480</v>
      </c>
      <c r="E557" s="9" t="s">
        <v>1639</v>
      </c>
      <c r="F557" s="9" t="s">
        <v>5227</v>
      </c>
      <c r="G557" s="9" t="s">
        <v>1640</v>
      </c>
      <c r="H557" s="7">
        <v>28</v>
      </c>
      <c r="I557" s="10">
        <v>41087.892152777778</v>
      </c>
      <c r="J557" s="10">
        <v>43571.514189814807</v>
      </c>
      <c r="K557" s="9" t="s">
        <v>1641</v>
      </c>
    </row>
    <row r="558" spans="1:11" ht="16" customHeight="1" x14ac:dyDescent="0.15">
      <c r="A558" s="7">
        <v>38644318</v>
      </c>
      <c r="B558" s="8" t="str">
        <f>HYPERLINK("https://github.com/mainflux/mainflux","https://github.com/mainflux/mainflux")</f>
        <v>https://github.com/mainflux/mainflux</v>
      </c>
      <c r="C558" s="19"/>
      <c r="D558" s="7">
        <v>477</v>
      </c>
      <c r="E558" s="9" t="s">
        <v>1642</v>
      </c>
      <c r="F558" s="9" t="s">
        <v>5228</v>
      </c>
      <c r="G558" s="9" t="s">
        <v>1643</v>
      </c>
      <c r="H558" s="7">
        <v>163</v>
      </c>
      <c r="I558" s="10">
        <v>42191.855439814812</v>
      </c>
      <c r="J558" s="10">
        <v>43580.526331018518</v>
      </c>
      <c r="K558" s="9" t="s">
        <v>1644</v>
      </c>
    </row>
    <row r="559" spans="1:11" ht="16" customHeight="1" x14ac:dyDescent="0.15">
      <c r="A559" s="7">
        <v>39476279</v>
      </c>
      <c r="B559" s="8" t="str">
        <f>HYPERLINK("https://github.com/ivpusic/grpool","https://github.com/ivpusic/grpool")</f>
        <v>https://github.com/ivpusic/grpool</v>
      </c>
      <c r="C559" s="19"/>
      <c r="D559" s="7">
        <v>476</v>
      </c>
      <c r="E559" s="9" t="s">
        <v>1645</v>
      </c>
      <c r="F559" s="9" t="s">
        <v>5229</v>
      </c>
      <c r="G559" s="9" t="s">
        <v>1646</v>
      </c>
      <c r="H559" s="7">
        <v>67</v>
      </c>
      <c r="I559" s="10">
        <v>42207.010462962957</v>
      </c>
      <c r="J559" s="10">
        <v>43579.232557870368</v>
      </c>
      <c r="K559" s="9" t="s">
        <v>1647</v>
      </c>
    </row>
    <row r="560" spans="1:11" ht="16" customHeight="1" x14ac:dyDescent="0.15">
      <c r="A560" s="7">
        <v>11896487</v>
      </c>
      <c r="B560" s="8" t="str">
        <f>HYPERLINK("https://github.com/htcat/htcat","https://github.com/htcat/htcat")</f>
        <v>https://github.com/htcat/htcat</v>
      </c>
      <c r="C560" s="19"/>
      <c r="D560" s="7">
        <v>476</v>
      </c>
      <c r="E560" s="9" t="s">
        <v>1648</v>
      </c>
      <c r="F560" s="9" t="s">
        <v>5230</v>
      </c>
      <c r="G560" s="9" t="s">
        <v>1649</v>
      </c>
      <c r="H560" s="7">
        <v>25</v>
      </c>
      <c r="I560" s="10">
        <v>41491.470150462963</v>
      </c>
      <c r="J560" s="10">
        <v>43571.377245370371</v>
      </c>
      <c r="K560" s="9" t="s">
        <v>1650</v>
      </c>
    </row>
    <row r="561" spans="1:11" ht="16" customHeight="1" x14ac:dyDescent="0.15">
      <c r="A561" s="7">
        <v>46149597</v>
      </c>
      <c r="B561" s="8" t="str">
        <f>HYPERLINK("https://github.com/gosuri/uitable","https://github.com/gosuri/uitable")</f>
        <v>https://github.com/gosuri/uitable</v>
      </c>
      <c r="C561" s="19"/>
      <c r="D561" s="7">
        <v>473</v>
      </c>
      <c r="E561" s="9" t="s">
        <v>1651</v>
      </c>
      <c r="F561" s="9" t="s">
        <v>5231</v>
      </c>
      <c r="G561" s="9" t="s">
        <v>1652</v>
      </c>
      <c r="H561" s="7">
        <v>19</v>
      </c>
      <c r="I561" s="10">
        <v>42321.916215277779</v>
      </c>
      <c r="J561" s="10">
        <v>43577.406817129631</v>
      </c>
      <c r="K561" s="9" t="s">
        <v>1653</v>
      </c>
    </row>
    <row r="562" spans="1:11" ht="16" customHeight="1" x14ac:dyDescent="0.15">
      <c r="A562" s="7">
        <v>23797984</v>
      </c>
      <c r="B562" s="8" t="str">
        <f>HYPERLINK("https://github.com/rjeczalik/notify","https://github.com/rjeczalik/notify")</f>
        <v>https://github.com/rjeczalik/notify</v>
      </c>
      <c r="C562" s="19"/>
      <c r="D562" s="7">
        <v>471</v>
      </c>
      <c r="E562" s="9" t="s">
        <v>1654</v>
      </c>
      <c r="F562" s="9" t="s">
        <v>5232</v>
      </c>
      <c r="G562" s="9" t="s">
        <v>1655</v>
      </c>
      <c r="H562" s="7">
        <v>63</v>
      </c>
      <c r="I562" s="10">
        <v>41890.673310185193</v>
      </c>
      <c r="J562" s="10">
        <v>43577.937222222223</v>
      </c>
      <c r="K562" s="9" t="s">
        <v>1656</v>
      </c>
    </row>
    <row r="563" spans="1:11" ht="16" customHeight="1" x14ac:dyDescent="0.15">
      <c r="A563" s="7">
        <v>40483745</v>
      </c>
      <c r="B563" s="8" t="str">
        <f>HYPERLINK("https://github.com/leekchan/accounting","https://github.com/leekchan/accounting")</f>
        <v>https://github.com/leekchan/accounting</v>
      </c>
      <c r="C563" s="19"/>
      <c r="D563" s="7">
        <v>465</v>
      </c>
      <c r="E563" s="9" t="s">
        <v>1657</v>
      </c>
      <c r="F563" s="9" t="s">
        <v>5233</v>
      </c>
      <c r="G563" s="9" t="s">
        <v>1658</v>
      </c>
      <c r="H563" s="7">
        <v>30</v>
      </c>
      <c r="I563" s="10">
        <v>42226.558287037027</v>
      </c>
      <c r="J563" s="10">
        <v>43574.319687499999</v>
      </c>
      <c r="K563" s="9" t="s">
        <v>1659</v>
      </c>
    </row>
    <row r="564" spans="1:11" ht="16" customHeight="1" x14ac:dyDescent="0.15">
      <c r="A564" s="7">
        <v>17143026</v>
      </c>
      <c r="B564" s="8" t="str">
        <f>HYPERLINK("https://github.com/jarcoal/httpmock","https://github.com/jarcoal/httpmock")</f>
        <v>https://github.com/jarcoal/httpmock</v>
      </c>
      <c r="C564" s="19"/>
      <c r="D564" s="7">
        <v>463</v>
      </c>
      <c r="E564" s="9" t="s">
        <v>1660</v>
      </c>
      <c r="F564" s="9" t="s">
        <v>5234</v>
      </c>
      <c r="G564" s="9" t="s">
        <v>1661</v>
      </c>
      <c r="H564" s="7">
        <v>61</v>
      </c>
      <c r="I564" s="10">
        <v>41694.699988425928</v>
      </c>
      <c r="J564" s="10">
        <v>43576.209652777783</v>
      </c>
      <c r="K564" s="9" t="s">
        <v>1662</v>
      </c>
    </row>
    <row r="565" spans="1:11" ht="16" customHeight="1" x14ac:dyDescent="0.15">
      <c r="A565" s="7">
        <v>8569918</v>
      </c>
      <c r="B565" s="8" t="str">
        <f>HYPERLINK("https://github.com/gonum/matrix","https://github.com/gonum/matrix")</f>
        <v>https://github.com/gonum/matrix</v>
      </c>
      <c r="C565" s="19"/>
      <c r="D565" s="7">
        <v>463</v>
      </c>
      <c r="E565" s="9" t="s">
        <v>1663</v>
      </c>
      <c r="F565" s="9" t="s">
        <v>5235</v>
      </c>
      <c r="G565" s="9" t="s">
        <v>1664</v>
      </c>
      <c r="H565" s="7">
        <v>51</v>
      </c>
      <c r="I565" s="10">
        <v>41338.082777777781</v>
      </c>
      <c r="J565" s="10">
        <v>43569.707719907397</v>
      </c>
      <c r="K565" s="9" t="s">
        <v>1665</v>
      </c>
    </row>
    <row r="566" spans="1:11" ht="16" customHeight="1" x14ac:dyDescent="0.15">
      <c r="A566" s="7">
        <v>76455463</v>
      </c>
      <c r="B566" s="8" t="str">
        <f>HYPERLINK("https://github.com/vbauerster/mpb","https://github.com/vbauerster/mpb")</f>
        <v>https://github.com/vbauerster/mpb</v>
      </c>
      <c r="C566" s="19"/>
      <c r="D566" s="7">
        <v>462</v>
      </c>
      <c r="E566" s="9" t="s">
        <v>1666</v>
      </c>
      <c r="F566" s="9" t="s">
        <v>5236</v>
      </c>
      <c r="G566" s="9" t="s">
        <v>1667</v>
      </c>
      <c r="H566" s="7">
        <v>35</v>
      </c>
      <c r="I566" s="10">
        <v>42718.497557870367</v>
      </c>
      <c r="J566" s="10">
        <v>43580.347094907411</v>
      </c>
      <c r="K566" s="9" t="s">
        <v>1668</v>
      </c>
    </row>
    <row r="567" spans="1:11" ht="16" customHeight="1" x14ac:dyDescent="0.15">
      <c r="A567" s="7">
        <v>45126702</v>
      </c>
      <c r="B567" s="8" t="str">
        <f>HYPERLINK("https://github.com/go-playground/pool","https://github.com/go-playground/pool")</f>
        <v>https://github.com/go-playground/pool</v>
      </c>
      <c r="C567" s="19"/>
      <c r="D567" s="7">
        <v>460</v>
      </c>
      <c r="E567" s="9" t="s">
        <v>1669</v>
      </c>
      <c r="F567" s="9" t="s">
        <v>5237</v>
      </c>
      <c r="G567" s="9" t="s">
        <v>1670</v>
      </c>
      <c r="H567" s="7">
        <v>45</v>
      </c>
      <c r="I567" s="10">
        <v>42305.691759259258</v>
      </c>
      <c r="J567" s="10">
        <v>43580.154282407413</v>
      </c>
      <c r="K567" s="9" t="s">
        <v>1671</v>
      </c>
    </row>
    <row r="568" spans="1:11" ht="16" customHeight="1" x14ac:dyDescent="0.15">
      <c r="A568" s="7">
        <v>174478433</v>
      </c>
      <c r="B568" s="8" t="str">
        <f>HYPERLINK("https://github.com/Antonito/gfile","https://github.com/Antonito/gfile")</f>
        <v>https://github.com/Antonito/gfile</v>
      </c>
      <c r="C568" s="19"/>
      <c r="D568" s="7">
        <v>460</v>
      </c>
      <c r="E568" s="9" t="s">
        <v>1672</v>
      </c>
      <c r="F568" s="9" t="s">
        <v>5238</v>
      </c>
      <c r="G568" s="9" t="s">
        <v>1673</v>
      </c>
      <c r="H568" s="7">
        <v>17</v>
      </c>
      <c r="I568" s="10">
        <v>43532.251574074071</v>
      </c>
      <c r="J568" s="10">
        <v>43580.277430555558</v>
      </c>
      <c r="K568" s="9" t="s">
        <v>1674</v>
      </c>
    </row>
    <row r="569" spans="1:11" ht="16" customHeight="1" x14ac:dyDescent="0.15">
      <c r="A569" s="7">
        <v>1731413</v>
      </c>
      <c r="B569" s="8" t="str">
        <f>HYPERLINK("https://github.com/willf/bitset","https://github.com/willf/bitset")</f>
        <v>https://github.com/willf/bitset</v>
      </c>
      <c r="C569" s="19"/>
      <c r="D569" s="7">
        <v>458</v>
      </c>
      <c r="E569" s="9" t="s">
        <v>1675</v>
      </c>
      <c r="F569" s="9" t="s">
        <v>5239</v>
      </c>
      <c r="G569" s="9" t="s">
        <v>1676</v>
      </c>
      <c r="H569" s="7">
        <v>85</v>
      </c>
      <c r="I569" s="10">
        <v>40674.148425925923</v>
      </c>
      <c r="J569" s="10">
        <v>43580.333831018521</v>
      </c>
      <c r="K569" s="9" t="s">
        <v>1677</v>
      </c>
    </row>
    <row r="570" spans="1:11" ht="16" customHeight="1" x14ac:dyDescent="0.15">
      <c r="A570" s="7">
        <v>38217968</v>
      </c>
      <c r="B570" s="8" t="str">
        <f>HYPERLINK("https://github.com/seiflotfy/cuckoofilter","https://github.com/seiflotfy/cuckoofilter")</f>
        <v>https://github.com/seiflotfy/cuckoofilter</v>
      </c>
      <c r="C570" s="19"/>
      <c r="D570" s="7">
        <v>458</v>
      </c>
      <c r="E570" s="9" t="s">
        <v>1678</v>
      </c>
      <c r="F570" s="9" t="s">
        <v>5240</v>
      </c>
      <c r="G570" s="9" t="s">
        <v>1679</v>
      </c>
      <c r="H570" s="7">
        <v>30</v>
      </c>
      <c r="I570" s="10">
        <v>42183.973715277767</v>
      </c>
      <c r="J570" s="10">
        <v>43568.769953703697</v>
      </c>
      <c r="K570" s="9" t="s">
        <v>1680</v>
      </c>
    </row>
    <row r="571" spans="1:11" ht="16" customHeight="1" x14ac:dyDescent="0.15">
      <c r="A571" s="7">
        <v>1712708</v>
      </c>
      <c r="B571" s="8" t="str">
        <f>HYPERLINK("https://github.com/jlaffaye/ftp","https://github.com/jlaffaye/ftp")</f>
        <v>https://github.com/jlaffaye/ftp</v>
      </c>
      <c r="C571" s="19"/>
      <c r="D571" s="7">
        <v>457</v>
      </c>
      <c r="E571" s="9" t="s">
        <v>1681</v>
      </c>
      <c r="F571" s="9" t="s">
        <v>5241</v>
      </c>
      <c r="G571" s="9" t="s">
        <v>1682</v>
      </c>
      <c r="H571" s="7">
        <v>185</v>
      </c>
      <c r="I571" s="10">
        <v>40669.772118055553</v>
      </c>
      <c r="J571" s="10">
        <v>43578.503182870372</v>
      </c>
      <c r="K571" s="9" t="s">
        <v>1683</v>
      </c>
    </row>
    <row r="572" spans="1:11" ht="16" customHeight="1" x14ac:dyDescent="0.15">
      <c r="A572" s="7">
        <v>169459245</v>
      </c>
      <c r="B572" s="8" t="str">
        <f>HYPERLINK("https://github.com/ztrue/tracerr","https://github.com/ztrue/tracerr")</f>
        <v>https://github.com/ztrue/tracerr</v>
      </c>
      <c r="C572" s="19"/>
      <c r="D572" s="7">
        <v>456</v>
      </c>
      <c r="E572" s="9" t="s">
        <v>1684</v>
      </c>
      <c r="F572" s="9" t="s">
        <v>5242</v>
      </c>
      <c r="G572" s="9" t="s">
        <v>1685</v>
      </c>
      <c r="H572" s="7">
        <v>6</v>
      </c>
      <c r="I572" s="10">
        <v>43502.79011574074</v>
      </c>
      <c r="J572" s="10">
        <v>43580.440081018518</v>
      </c>
      <c r="K572" s="9" t="s">
        <v>1686</v>
      </c>
    </row>
    <row r="573" spans="1:11" ht="16" customHeight="1" x14ac:dyDescent="0.15">
      <c r="A573" s="7">
        <v>52618352</v>
      </c>
      <c r="B573" s="8" t="str">
        <f>HYPERLINK("https://github.com/mkideal/cli","https://github.com/mkideal/cli")</f>
        <v>https://github.com/mkideal/cli</v>
      </c>
      <c r="C573" s="19"/>
      <c r="D573" s="7">
        <v>454</v>
      </c>
      <c r="E573" s="9" t="s">
        <v>110</v>
      </c>
      <c r="F573" s="9" t="s">
        <v>5243</v>
      </c>
      <c r="G573" s="9" t="s">
        <v>1687</v>
      </c>
      <c r="H573" s="7">
        <v>35</v>
      </c>
      <c r="I573" s="10">
        <v>42426.698252314818</v>
      </c>
      <c r="J573" s="10">
        <v>43578.538518518522</v>
      </c>
      <c r="K573" s="9" t="s">
        <v>1688</v>
      </c>
    </row>
    <row r="574" spans="1:11" ht="16" customHeight="1" x14ac:dyDescent="0.15">
      <c r="A574" s="7">
        <v>112527256</v>
      </c>
      <c r="B574" s="8" t="str">
        <f>HYPERLINK("https://github.com/InVisionApp/go-health","https://github.com/InVisionApp/go-health")</f>
        <v>https://github.com/InVisionApp/go-health</v>
      </c>
      <c r="C574" s="19"/>
      <c r="D574" s="7">
        <v>449</v>
      </c>
      <c r="E574" s="9" t="s">
        <v>1689</v>
      </c>
      <c r="F574" s="9" t="s">
        <v>5244</v>
      </c>
      <c r="G574" s="9" t="s">
        <v>1690</v>
      </c>
      <c r="H574" s="7">
        <v>24</v>
      </c>
      <c r="I574" s="10">
        <v>43068.875081018523</v>
      </c>
      <c r="J574" s="10">
        <v>43579.765381944453</v>
      </c>
      <c r="K574" s="9" t="s">
        <v>1691</v>
      </c>
    </row>
    <row r="575" spans="1:11" ht="16" customHeight="1" x14ac:dyDescent="0.15">
      <c r="A575" s="7">
        <v>41968300</v>
      </c>
      <c r="B575" s="8" t="str">
        <f>HYPERLINK("https://github.com/pascaldekloe/colfer","https://github.com/pascaldekloe/colfer")</f>
        <v>https://github.com/pascaldekloe/colfer</v>
      </c>
      <c r="C575" s="19"/>
      <c r="D575" s="7">
        <v>448</v>
      </c>
      <c r="E575" s="9" t="s">
        <v>1692</v>
      </c>
      <c r="F575" s="9" t="s">
        <v>5245</v>
      </c>
      <c r="G575" s="9" t="s">
        <v>1693</v>
      </c>
      <c r="H575" s="7">
        <v>34</v>
      </c>
      <c r="I575" s="10">
        <v>42252.69630787037</v>
      </c>
      <c r="J575" s="10">
        <v>43574.354513888888</v>
      </c>
      <c r="K575" s="9" t="s">
        <v>1694</v>
      </c>
    </row>
    <row r="576" spans="1:11" ht="16" customHeight="1" x14ac:dyDescent="0.15">
      <c r="A576" s="7">
        <v>30561475</v>
      </c>
      <c r="B576" s="8" t="str">
        <f>HYPERLINK("https://github.com/albrow/jobs","https://github.com/albrow/jobs")</f>
        <v>https://github.com/albrow/jobs</v>
      </c>
      <c r="C576" s="19"/>
      <c r="D576" s="7">
        <v>446</v>
      </c>
      <c r="E576" s="9" t="s">
        <v>1695</v>
      </c>
      <c r="F576" s="9" t="s">
        <v>5246</v>
      </c>
      <c r="G576" s="9" t="s">
        <v>1696</v>
      </c>
      <c r="H576" s="7">
        <v>33</v>
      </c>
      <c r="I576" s="10">
        <v>42044.926030092603</v>
      </c>
      <c r="J576" s="10">
        <v>43569.454363425917</v>
      </c>
      <c r="K576" s="9" t="s">
        <v>1697</v>
      </c>
    </row>
    <row r="577" spans="1:11" ht="16" customHeight="1" x14ac:dyDescent="0.15">
      <c r="A577" s="7">
        <v>97869656</v>
      </c>
      <c r="B577" s="8" t="str">
        <f>HYPERLINK("https://github.com/kevinburke/nacl","https://github.com/kevinburke/nacl")</f>
        <v>https://github.com/kevinburke/nacl</v>
      </c>
      <c r="C577" s="19"/>
      <c r="D577" s="7">
        <v>445</v>
      </c>
      <c r="E577" s="9" t="s">
        <v>1698</v>
      </c>
      <c r="F577" s="9" t="s">
        <v>5247</v>
      </c>
      <c r="G577" s="9" t="s">
        <v>1699</v>
      </c>
      <c r="H577" s="7">
        <v>20</v>
      </c>
      <c r="I577" s="10">
        <v>42936.796747685177</v>
      </c>
      <c r="J577" s="10">
        <v>43572.809178240743</v>
      </c>
      <c r="K577" s="9" t="s">
        <v>1700</v>
      </c>
    </row>
    <row r="578" spans="1:11" ht="16" customHeight="1" x14ac:dyDescent="0.15">
      <c r="A578" s="7">
        <v>41102121</v>
      </c>
      <c r="B578" s="8" t="str">
        <f>HYPERLINK("https://github.com/andygrunwald/go-jira","https://github.com/andygrunwald/go-jira")</f>
        <v>https://github.com/andygrunwald/go-jira</v>
      </c>
      <c r="C578" s="19"/>
      <c r="D578" s="7">
        <v>445</v>
      </c>
      <c r="E578" s="9" t="s">
        <v>1701</v>
      </c>
      <c r="F578" s="9" t="s">
        <v>5248</v>
      </c>
      <c r="G578" s="9" t="s">
        <v>1702</v>
      </c>
      <c r="H578" s="7">
        <v>175</v>
      </c>
      <c r="I578" s="10">
        <v>42236.626921296287</v>
      </c>
      <c r="J578" s="10">
        <v>43579.434502314813</v>
      </c>
      <c r="K578" s="9" t="s">
        <v>1703</v>
      </c>
    </row>
    <row r="579" spans="1:11" ht="16" customHeight="1" x14ac:dyDescent="0.15">
      <c r="A579" s="7">
        <v>42946991</v>
      </c>
      <c r="B579" s="8" t="str">
        <f>HYPERLINK("https://github.com/go-chat-bot/bot","https://github.com/go-chat-bot/bot")</f>
        <v>https://github.com/go-chat-bot/bot</v>
      </c>
      <c r="C579" s="19"/>
      <c r="D579" s="7">
        <v>431</v>
      </c>
      <c r="E579" s="9" t="s">
        <v>1704</v>
      </c>
      <c r="F579" s="9" t="s">
        <v>5249</v>
      </c>
      <c r="G579" s="9" t="s">
        <v>1705</v>
      </c>
      <c r="H579" s="7">
        <v>115</v>
      </c>
      <c r="I579" s="10">
        <v>42269.695289351846</v>
      </c>
      <c r="J579" s="10">
        <v>43580.354629629634</v>
      </c>
      <c r="K579" s="9" t="s">
        <v>1706</v>
      </c>
    </row>
    <row r="580" spans="1:11" ht="16" customHeight="1" x14ac:dyDescent="0.15">
      <c r="A580" s="7">
        <v>29113216</v>
      </c>
      <c r="B580" s="8" t="str">
        <f>HYPERLINK("https://github.com/mvdan/xurls","https://github.com/mvdan/xurls")</f>
        <v>https://github.com/mvdan/xurls</v>
      </c>
      <c r="C580" s="19"/>
      <c r="D580" s="7">
        <v>431</v>
      </c>
      <c r="E580" s="9" t="s">
        <v>1707</v>
      </c>
      <c r="F580" s="9" t="s">
        <v>5250</v>
      </c>
      <c r="G580" s="9" t="s">
        <v>1708</v>
      </c>
      <c r="H580" s="7">
        <v>46</v>
      </c>
      <c r="I580" s="10">
        <v>42016.061643518522</v>
      </c>
      <c r="J580" s="10">
        <v>43577.614571759259</v>
      </c>
      <c r="K580" s="9" t="s">
        <v>1709</v>
      </c>
    </row>
    <row r="581" spans="1:11" ht="16" customHeight="1" x14ac:dyDescent="0.15">
      <c r="A581" s="7">
        <v>1144572</v>
      </c>
      <c r="B581" s="8" t="str">
        <f>HYPERLINK("https://github.com/aarzilli/golua","https://github.com/aarzilli/golua")</f>
        <v>https://github.com/aarzilli/golua</v>
      </c>
      <c r="C581" s="19"/>
      <c r="D581" s="7">
        <v>430</v>
      </c>
      <c r="E581" s="9" t="s">
        <v>1710</v>
      </c>
      <c r="F581" s="9" t="s">
        <v>5251</v>
      </c>
      <c r="G581" s="9" t="s">
        <v>1711</v>
      </c>
      <c r="H581" s="7">
        <v>124</v>
      </c>
      <c r="I581" s="10">
        <v>40518.902696759258</v>
      </c>
      <c r="J581" s="10">
        <v>43574.315150462957</v>
      </c>
      <c r="K581" s="9" t="s">
        <v>1712</v>
      </c>
    </row>
    <row r="582" spans="1:11" ht="16" customHeight="1" x14ac:dyDescent="0.15">
      <c r="A582" s="7">
        <v>119361250</v>
      </c>
      <c r="B582" s="8" t="str">
        <f>HYPERLINK("https://github.com/xujiajun/gorouter","https://github.com/xujiajun/gorouter")</f>
        <v>https://github.com/xujiajun/gorouter</v>
      </c>
      <c r="C582" s="19"/>
      <c r="D582" s="7">
        <v>428</v>
      </c>
      <c r="E582" s="9" t="s">
        <v>1713</v>
      </c>
      <c r="F582" s="9" t="s">
        <v>5252</v>
      </c>
      <c r="G582" s="9" t="s">
        <v>1714</v>
      </c>
      <c r="H582" s="7">
        <v>53</v>
      </c>
      <c r="I582" s="10">
        <v>43129.394768518519</v>
      </c>
      <c r="J582" s="10">
        <v>43579.953240740739</v>
      </c>
      <c r="K582" s="9" t="s">
        <v>1715</v>
      </c>
    </row>
    <row r="583" spans="1:11" ht="16" customHeight="1" x14ac:dyDescent="0.15">
      <c r="A583" s="7">
        <v>123871580</v>
      </c>
      <c r="B583" s="8" t="str">
        <f>HYPERLINK("https://github.com/integrii/flaggy","https://github.com/integrii/flaggy")</f>
        <v>https://github.com/integrii/flaggy</v>
      </c>
      <c r="C583" s="19"/>
      <c r="D583" s="7">
        <v>427</v>
      </c>
      <c r="E583" s="9" t="s">
        <v>1716</v>
      </c>
      <c r="F583" s="9" t="s">
        <v>5253</v>
      </c>
      <c r="G583" s="9" t="s">
        <v>1717</v>
      </c>
      <c r="H583" s="7">
        <v>11</v>
      </c>
      <c r="I583" s="10">
        <v>43164.24658564815</v>
      </c>
      <c r="J583" s="10">
        <v>43579.760925925933</v>
      </c>
      <c r="K583" s="9" t="s">
        <v>1718</v>
      </c>
    </row>
    <row r="584" spans="1:11" ht="16" customHeight="1" x14ac:dyDescent="0.15">
      <c r="A584" s="7">
        <v>16247062</v>
      </c>
      <c r="B584" s="8" t="str">
        <f>HYPERLINK("https://github.com/mjibson/esc","https://github.com/mjibson/esc")</f>
        <v>https://github.com/mjibson/esc</v>
      </c>
      <c r="C584" s="19"/>
      <c r="D584" s="7">
        <v>427</v>
      </c>
      <c r="E584" s="9" t="s">
        <v>1719</v>
      </c>
      <c r="F584" s="9" t="s">
        <v>5254</v>
      </c>
      <c r="G584" s="9" t="s">
        <v>1720</v>
      </c>
      <c r="H584" s="7">
        <v>54</v>
      </c>
      <c r="I584" s="10">
        <v>41665.213935185187</v>
      </c>
      <c r="J584" s="10">
        <v>43580.371631944443</v>
      </c>
      <c r="K584" s="9" t="s">
        <v>1721</v>
      </c>
    </row>
    <row r="585" spans="1:11" ht="16" customHeight="1" x14ac:dyDescent="0.15">
      <c r="A585" s="7">
        <v>102281899</v>
      </c>
      <c r="B585" s="8" t="str">
        <f>HYPERLINK("https://github.com/jirfag/go-queryset","https://github.com/jirfag/go-queryset")</f>
        <v>https://github.com/jirfag/go-queryset</v>
      </c>
      <c r="C585" s="19"/>
      <c r="D585" s="7">
        <v>425</v>
      </c>
      <c r="E585" s="9" t="s">
        <v>1722</v>
      </c>
      <c r="F585" s="9" t="s">
        <v>5255</v>
      </c>
      <c r="G585" s="9" t="s">
        <v>1723</v>
      </c>
      <c r="H585" s="7">
        <v>33</v>
      </c>
      <c r="I585" s="10">
        <v>42981.728819444441</v>
      </c>
      <c r="J585" s="10">
        <v>43580.2815162037</v>
      </c>
      <c r="K585" s="9" t="s">
        <v>1724</v>
      </c>
    </row>
    <row r="586" spans="1:11" ht="16" customHeight="1" x14ac:dyDescent="0.15">
      <c r="A586" s="7">
        <v>17287421</v>
      </c>
      <c r="B586" s="8" t="str">
        <f>HYPERLINK("https://github.com/ungerik/go-dry","https://github.com/ungerik/go-dry")</f>
        <v>https://github.com/ungerik/go-dry</v>
      </c>
      <c r="C586" s="19"/>
      <c r="D586" s="7">
        <v>424</v>
      </c>
      <c r="E586" s="9" t="s">
        <v>1725</v>
      </c>
      <c r="F586" s="9" t="s">
        <v>5256</v>
      </c>
      <c r="G586" s="9" t="s">
        <v>1726</v>
      </c>
      <c r="H586" s="7">
        <v>30</v>
      </c>
      <c r="I586" s="10">
        <v>41698.576053240737</v>
      </c>
      <c r="J586" s="10">
        <v>43579.41133101852</v>
      </c>
      <c r="K586" s="9" t="s">
        <v>1727</v>
      </c>
    </row>
    <row r="587" spans="1:11" ht="16" customHeight="1" x14ac:dyDescent="0.15">
      <c r="A587" s="7">
        <v>92572310</v>
      </c>
      <c r="B587" s="8" t="str">
        <f>HYPERLINK("https://github.com/shurcooL/githubv4","https://github.com/shurcooL/githubv4")</f>
        <v>https://github.com/shurcooL/githubv4</v>
      </c>
      <c r="C587" s="19"/>
      <c r="D587" s="7">
        <v>422</v>
      </c>
      <c r="E587" s="9" t="s">
        <v>1728</v>
      </c>
      <c r="F587" s="9" t="s">
        <v>5257</v>
      </c>
      <c r="G587" s="9" t="s">
        <v>1729</v>
      </c>
      <c r="H587" s="7">
        <v>23</v>
      </c>
      <c r="I587" s="10">
        <v>42882.212164351848</v>
      </c>
      <c r="J587" s="10">
        <v>43580.015821759262</v>
      </c>
      <c r="K587" s="9" t="s">
        <v>1730</v>
      </c>
    </row>
    <row r="588" spans="1:11" ht="16" customHeight="1" x14ac:dyDescent="0.15">
      <c r="A588" s="7">
        <v>26910867</v>
      </c>
      <c r="B588" s="8" t="str">
        <f>HYPERLINK("https://github.com/gchaincl/dotsql","https://github.com/gchaincl/dotsql")</f>
        <v>https://github.com/gchaincl/dotsql</v>
      </c>
      <c r="C588" s="19"/>
      <c r="D588" s="7">
        <v>421</v>
      </c>
      <c r="E588" s="9" t="s">
        <v>1731</v>
      </c>
      <c r="F588" s="9" t="s">
        <v>5258</v>
      </c>
      <c r="G588" s="9" t="s">
        <v>1732</v>
      </c>
      <c r="H588" s="7">
        <v>32</v>
      </c>
      <c r="I588" s="10">
        <v>41963.51017361111</v>
      </c>
      <c r="J588" s="10">
        <v>43576.961516203701</v>
      </c>
      <c r="K588" s="9" t="s">
        <v>1733</v>
      </c>
    </row>
    <row r="589" spans="1:11" ht="16" customHeight="1" x14ac:dyDescent="0.15">
      <c r="A589" s="7">
        <v>26401857</v>
      </c>
      <c r="B589" s="8" t="str">
        <f>HYPERLINK("https://github.com/tenntenn/gopher-stickers","https://github.com/tenntenn/gopher-stickers")</f>
        <v>https://github.com/tenntenn/gopher-stickers</v>
      </c>
      <c r="C589" s="19"/>
      <c r="D589" s="7">
        <v>420</v>
      </c>
      <c r="E589" s="9" t="s">
        <v>1734</v>
      </c>
      <c r="F589" s="9" t="s">
        <v>5259</v>
      </c>
      <c r="G589" s="9" t="s">
        <v>1735</v>
      </c>
      <c r="H589" s="7">
        <v>23</v>
      </c>
      <c r="I589" s="10">
        <v>41952.695173611108</v>
      </c>
      <c r="J589" s="10">
        <v>43572.351122685177</v>
      </c>
      <c r="K589" s="9" t="s">
        <v>1736</v>
      </c>
    </row>
    <row r="590" spans="1:11" ht="16" customHeight="1" x14ac:dyDescent="0.15">
      <c r="A590" s="7">
        <v>21124171</v>
      </c>
      <c r="B590" s="8" t="str">
        <f>HYPERLINK("https://github.com/bndr/gopencils","https://github.com/bndr/gopencils")</f>
        <v>https://github.com/bndr/gopencils</v>
      </c>
      <c r="C590" s="19"/>
      <c r="D590" s="7">
        <v>419</v>
      </c>
      <c r="E590" s="9" t="s">
        <v>1737</v>
      </c>
      <c r="F590" s="9" t="s">
        <v>5260</v>
      </c>
      <c r="G590" s="9" t="s">
        <v>1738</v>
      </c>
      <c r="H590" s="7">
        <v>33</v>
      </c>
      <c r="I590" s="10">
        <v>41813.487083333333</v>
      </c>
      <c r="J590" s="10">
        <v>43572.364293981482</v>
      </c>
      <c r="K590" s="9" t="s">
        <v>1739</v>
      </c>
    </row>
    <row r="591" spans="1:11" ht="16" customHeight="1" x14ac:dyDescent="0.15">
      <c r="A591" s="7">
        <v>47791533</v>
      </c>
      <c r="B591" s="8" t="str">
        <f>HYPERLINK("https://github.com/go-ozzo/ozzo-dbx","https://github.com/go-ozzo/ozzo-dbx")</f>
        <v>https://github.com/go-ozzo/ozzo-dbx</v>
      </c>
      <c r="C591" s="19"/>
      <c r="D591" s="7">
        <v>418</v>
      </c>
      <c r="E591" s="9" t="s">
        <v>1740</v>
      </c>
      <c r="F591" s="9" t="s">
        <v>5261</v>
      </c>
      <c r="G591" s="9" t="s">
        <v>1741</v>
      </c>
      <c r="H591" s="7">
        <v>43</v>
      </c>
      <c r="I591" s="10">
        <v>42348.944050925929</v>
      </c>
      <c r="J591" s="10">
        <v>43575.196435185193</v>
      </c>
      <c r="K591" s="9" t="s">
        <v>1742</v>
      </c>
    </row>
    <row r="592" spans="1:11" ht="16" customHeight="1" x14ac:dyDescent="0.15">
      <c r="A592" s="7">
        <v>15823444</v>
      </c>
      <c r="B592" s="8" t="str">
        <f>HYPERLINK("https://github.com/jcla1/gisp","https://github.com/jcla1/gisp")</f>
        <v>https://github.com/jcla1/gisp</v>
      </c>
      <c r="C592" s="19"/>
      <c r="D592" s="7">
        <v>418</v>
      </c>
      <c r="E592" s="9" t="s">
        <v>1743</v>
      </c>
      <c r="F592" s="9" t="s">
        <v>5262</v>
      </c>
      <c r="G592" s="9" t="s">
        <v>1744</v>
      </c>
      <c r="H592" s="7">
        <v>32</v>
      </c>
      <c r="I592" s="10">
        <v>41650.58730324074</v>
      </c>
      <c r="J592" s="10">
        <v>43561.767048611109</v>
      </c>
      <c r="K592" s="9" t="s">
        <v>1745</v>
      </c>
    </row>
    <row r="593" spans="1:11" ht="16" customHeight="1" x14ac:dyDescent="0.15">
      <c r="A593" s="7">
        <v>34741977</v>
      </c>
      <c r="B593" s="8" t="str">
        <f>HYPERLINK("https://github.com/c9s/c6","https://github.com/c9s/c6")</f>
        <v>https://github.com/c9s/c6</v>
      </c>
      <c r="C593" s="19"/>
      <c r="D593" s="7">
        <v>418</v>
      </c>
      <c r="E593" s="9" t="s">
        <v>1746</v>
      </c>
      <c r="F593" s="9" t="s">
        <v>5263</v>
      </c>
      <c r="G593" s="9" t="s">
        <v>1747</v>
      </c>
      <c r="H593" s="7">
        <v>26</v>
      </c>
      <c r="I593" s="10">
        <v>42122.682453703703</v>
      </c>
      <c r="J593" s="10">
        <v>43490.803564814807</v>
      </c>
      <c r="K593" s="9" t="s">
        <v>1748</v>
      </c>
    </row>
    <row r="594" spans="1:11" ht="16" customHeight="1" x14ac:dyDescent="0.15">
      <c r="A594" s="7">
        <v>23666134</v>
      </c>
      <c r="B594" s="8" t="str">
        <f>HYPERLINK("https://github.com/yosssi/gcss","https://github.com/yosssi/gcss")</f>
        <v>https://github.com/yosssi/gcss</v>
      </c>
      <c r="C594" s="19"/>
      <c r="D594" s="7">
        <v>417</v>
      </c>
      <c r="E594" s="9" t="s">
        <v>1749</v>
      </c>
      <c r="F594" s="9" t="s">
        <v>5264</v>
      </c>
      <c r="G594" s="9" t="s">
        <v>1750</v>
      </c>
      <c r="H594" s="7">
        <v>27</v>
      </c>
      <c r="I594" s="10">
        <v>41886.609953703701</v>
      </c>
      <c r="J594" s="10">
        <v>43572.539027777777</v>
      </c>
      <c r="K594" s="9" t="s">
        <v>1751</v>
      </c>
    </row>
    <row r="595" spans="1:11" ht="16" customHeight="1" x14ac:dyDescent="0.15">
      <c r="A595" s="7">
        <v>48967447</v>
      </c>
      <c r="B595" s="8" t="str">
        <f>HYPERLINK("https://github.com/teris-io/shortid","https://github.com/teris-io/shortid")</f>
        <v>https://github.com/teris-io/shortid</v>
      </c>
      <c r="C595" s="19"/>
      <c r="D595" s="7">
        <v>417</v>
      </c>
      <c r="E595" s="9" t="s">
        <v>1752</v>
      </c>
      <c r="F595" s="9" t="s">
        <v>5265</v>
      </c>
      <c r="G595" s="9" t="s">
        <v>1753</v>
      </c>
      <c r="H595" s="7">
        <v>30</v>
      </c>
      <c r="I595" s="10">
        <v>42373.053587962961</v>
      </c>
      <c r="J595" s="10">
        <v>43580.057708333326</v>
      </c>
      <c r="K595" s="9" t="s">
        <v>1754</v>
      </c>
    </row>
    <row r="596" spans="1:11" ht="16" customHeight="1" x14ac:dyDescent="0.15">
      <c r="A596" s="7">
        <v>76279648</v>
      </c>
      <c r="B596" s="8" t="str">
        <f>HYPERLINK("https://github.com/src-d/hercules","https://github.com/src-d/hercules")</f>
        <v>https://github.com/src-d/hercules</v>
      </c>
      <c r="C596" s="19"/>
      <c r="D596" s="7">
        <v>416</v>
      </c>
      <c r="E596" s="9" t="s">
        <v>1755</v>
      </c>
      <c r="F596" s="9" t="s">
        <v>5266</v>
      </c>
      <c r="G596" s="9" t="s">
        <v>1756</v>
      </c>
      <c r="H596" s="7">
        <v>43</v>
      </c>
      <c r="I596" s="10">
        <v>42716.729502314818</v>
      </c>
      <c r="J596" s="10">
        <v>43578.645092592589</v>
      </c>
      <c r="K596" s="9" t="s">
        <v>1757</v>
      </c>
    </row>
    <row r="597" spans="1:11" ht="16" customHeight="1" x14ac:dyDescent="0.15">
      <c r="A597" s="7">
        <v>159698099</v>
      </c>
      <c r="B597" s="8" t="str">
        <f>HYPERLINK("https://github.com/DimitarPetrov/stegify","https://github.com/DimitarPetrov/stegify")</f>
        <v>https://github.com/DimitarPetrov/stegify</v>
      </c>
      <c r="C597" s="19"/>
      <c r="D597" s="7">
        <v>415</v>
      </c>
      <c r="E597" s="9" t="s">
        <v>1758</v>
      </c>
      <c r="F597" s="9" t="s">
        <v>5267</v>
      </c>
      <c r="G597" s="9" t="s">
        <v>1759</v>
      </c>
      <c r="H597" s="7">
        <v>29</v>
      </c>
      <c r="I597" s="10">
        <v>43433.698587962957</v>
      </c>
      <c r="J597" s="10">
        <v>43577.280775462961</v>
      </c>
      <c r="K597" s="9" t="s">
        <v>1760</v>
      </c>
    </row>
    <row r="598" spans="1:11" ht="16" customHeight="1" x14ac:dyDescent="0.15">
      <c r="A598" s="7">
        <v>52764959</v>
      </c>
      <c r="B598" s="8" t="str">
        <f>HYPERLINK("https://github.com/azul3d/engine","https://github.com/azul3d/engine")</f>
        <v>https://github.com/azul3d/engine</v>
      </c>
      <c r="C598" s="19"/>
      <c r="D598" s="7">
        <v>414</v>
      </c>
      <c r="E598" s="9" t="s">
        <v>1395</v>
      </c>
      <c r="F598" s="9" t="s">
        <v>5268</v>
      </c>
      <c r="G598" s="9" t="s">
        <v>1761</v>
      </c>
      <c r="H598" s="7">
        <v>30</v>
      </c>
      <c r="I598" s="10">
        <v>42429.204675925917</v>
      </c>
      <c r="J598" s="10">
        <v>43580.426342592589</v>
      </c>
      <c r="K598" s="9" t="s">
        <v>1762</v>
      </c>
    </row>
    <row r="599" spans="1:11" ht="16" customHeight="1" x14ac:dyDescent="0.15">
      <c r="A599" s="7">
        <v>61715151</v>
      </c>
      <c r="B599" s="8" t="str">
        <f>HYPERLINK("https://github.com/mustafaakin/gongular","https://github.com/mustafaakin/gongular")</f>
        <v>https://github.com/mustafaakin/gongular</v>
      </c>
      <c r="C599" s="19"/>
      <c r="D599" s="7">
        <v>411</v>
      </c>
      <c r="E599" s="9" t="s">
        <v>1763</v>
      </c>
      <c r="F599" s="9" t="s">
        <v>5269</v>
      </c>
      <c r="G599" s="9" t="s">
        <v>1764</v>
      </c>
      <c r="H599" s="7">
        <v>15</v>
      </c>
      <c r="I599" s="10">
        <v>42543.494930555556</v>
      </c>
      <c r="J599" s="10">
        <v>43571.605069444442</v>
      </c>
      <c r="K599" s="9" t="s">
        <v>1765</v>
      </c>
    </row>
    <row r="600" spans="1:11" ht="16" customHeight="1" x14ac:dyDescent="0.15">
      <c r="A600" s="7">
        <v>45363664</v>
      </c>
      <c r="B600" s="8" t="str">
        <f>HYPERLINK("https://github.com/jcuga/golongpoll","https://github.com/jcuga/golongpoll")</f>
        <v>https://github.com/jcuga/golongpoll</v>
      </c>
      <c r="C600" s="19"/>
      <c r="D600" s="7">
        <v>408</v>
      </c>
      <c r="E600" s="9" t="s">
        <v>1766</v>
      </c>
      <c r="F600" s="9" t="s">
        <v>5270</v>
      </c>
      <c r="G600" s="9" t="s">
        <v>1767</v>
      </c>
      <c r="H600" s="7">
        <v>32</v>
      </c>
      <c r="I600" s="10">
        <v>42310.022870370369</v>
      </c>
      <c r="J600" s="10">
        <v>43578.344259259262</v>
      </c>
      <c r="K600" s="9" t="s">
        <v>1768</v>
      </c>
    </row>
    <row r="601" spans="1:11" ht="16" customHeight="1" x14ac:dyDescent="0.15">
      <c r="A601" s="7">
        <v>5567243</v>
      </c>
      <c r="B601" s="8" t="str">
        <f>HYPERLINK("https://github.com/soniah/gosnmp","https://github.com/soniah/gosnmp")</f>
        <v>https://github.com/soniah/gosnmp</v>
      </c>
      <c r="C601" s="19"/>
      <c r="D601" s="7">
        <v>407</v>
      </c>
      <c r="E601" s="9" t="s">
        <v>1769</v>
      </c>
      <c r="F601" s="9" t="s">
        <v>5271</v>
      </c>
      <c r="G601" s="9" t="s">
        <v>1770</v>
      </c>
      <c r="H601" s="7">
        <v>136</v>
      </c>
      <c r="I601" s="10">
        <v>41148.249583333331</v>
      </c>
      <c r="J601" s="10">
        <v>43580.388969907413</v>
      </c>
      <c r="K601" s="9" t="s">
        <v>1771</v>
      </c>
    </row>
    <row r="602" spans="1:11" ht="16" customHeight="1" x14ac:dyDescent="0.15">
      <c r="A602" s="7">
        <v>24897936</v>
      </c>
      <c r="B602" s="8" t="str">
        <f>HYPERLINK("https://github.com/sqs/goreturns","https://github.com/sqs/goreturns")</f>
        <v>https://github.com/sqs/goreturns</v>
      </c>
      <c r="C602" s="19"/>
      <c r="D602" s="7">
        <v>407</v>
      </c>
      <c r="E602" s="9" t="s">
        <v>1772</v>
      </c>
      <c r="F602" s="9" t="s">
        <v>5272</v>
      </c>
      <c r="G602" s="9" t="s">
        <v>1773</v>
      </c>
      <c r="H602" s="7">
        <v>38</v>
      </c>
      <c r="I602" s="10">
        <v>41919.658425925933</v>
      </c>
      <c r="J602" s="10">
        <v>43579.119768518518</v>
      </c>
      <c r="K602" s="9" t="s">
        <v>1774</v>
      </c>
    </row>
    <row r="603" spans="1:11" ht="16" customHeight="1" x14ac:dyDescent="0.15">
      <c r="A603" s="7">
        <v>73724173</v>
      </c>
      <c r="B603" s="8" t="str">
        <f>HYPERLINK("https://github.com/cossacklabs/acra","https://github.com/cossacklabs/acra")</f>
        <v>https://github.com/cossacklabs/acra</v>
      </c>
      <c r="C603" s="19"/>
      <c r="D603" s="7">
        <v>406</v>
      </c>
      <c r="E603" s="9" t="s">
        <v>1775</v>
      </c>
      <c r="F603" s="9" t="s">
        <v>5273</v>
      </c>
      <c r="G603" s="9" t="s">
        <v>1776</v>
      </c>
      <c r="H603" s="7">
        <v>37</v>
      </c>
      <c r="I603" s="10">
        <v>42688.682928240742</v>
      </c>
      <c r="J603" s="10">
        <v>43577.765127314808</v>
      </c>
      <c r="K603" s="9" t="s">
        <v>1777</v>
      </c>
    </row>
    <row r="604" spans="1:11" ht="16" customHeight="1" x14ac:dyDescent="0.15">
      <c r="A604" s="7">
        <v>17113616</v>
      </c>
      <c r="B604" s="8" t="str">
        <f>HYPERLINK("https://github.com/benbjohnson/ego","https://github.com/benbjohnson/ego")</f>
        <v>https://github.com/benbjohnson/ego</v>
      </c>
      <c r="C604" s="19"/>
      <c r="D604" s="7">
        <v>403</v>
      </c>
      <c r="E604" s="9" t="s">
        <v>1778</v>
      </c>
      <c r="F604" s="9" t="s">
        <v>5274</v>
      </c>
      <c r="G604" s="9" t="s">
        <v>1779</v>
      </c>
      <c r="H604" s="7">
        <v>30</v>
      </c>
      <c r="I604" s="10">
        <v>41693.760196759264</v>
      </c>
      <c r="J604" s="10">
        <v>43556.691932870373</v>
      </c>
      <c r="K604" s="9" t="s">
        <v>1780</v>
      </c>
    </row>
    <row r="605" spans="1:11" ht="16" customHeight="1" x14ac:dyDescent="0.15">
      <c r="A605" s="7">
        <v>50256578</v>
      </c>
      <c r="B605" s="8" t="str">
        <f>HYPERLINK("https://github.com/UnnoTed/fileb0x","https://github.com/UnnoTed/fileb0x")</f>
        <v>https://github.com/UnnoTed/fileb0x</v>
      </c>
      <c r="C605" s="19"/>
      <c r="D605" s="7">
        <v>401</v>
      </c>
      <c r="E605" s="9" t="s">
        <v>1781</v>
      </c>
      <c r="F605" s="9" t="s">
        <v>5275</v>
      </c>
      <c r="G605" s="9" t="s">
        <v>1782</v>
      </c>
      <c r="H605" s="7">
        <v>39</v>
      </c>
      <c r="I605" s="10">
        <v>42392.846909722219</v>
      </c>
      <c r="J605" s="10">
        <v>43580.369710648149</v>
      </c>
      <c r="K605" s="9" t="s">
        <v>1783</v>
      </c>
    </row>
    <row r="606" spans="1:11" ht="16" customHeight="1" x14ac:dyDescent="0.15">
      <c r="A606" s="7">
        <v>33417034</v>
      </c>
      <c r="B606" s="8" t="str">
        <f>HYPERLINK("https://github.com/quii/mockingjay-server","https://github.com/quii/mockingjay-server")</f>
        <v>https://github.com/quii/mockingjay-server</v>
      </c>
      <c r="C606" s="19"/>
      <c r="D606" s="7">
        <v>399</v>
      </c>
      <c r="E606" s="9" t="s">
        <v>1784</v>
      </c>
      <c r="F606" s="9" t="s">
        <v>5276</v>
      </c>
      <c r="G606" s="9" t="s">
        <v>1785</v>
      </c>
      <c r="H606" s="7">
        <v>48</v>
      </c>
      <c r="I606" s="10">
        <v>42098.804189814808</v>
      </c>
      <c r="J606" s="10">
        <v>43572.804363425923</v>
      </c>
      <c r="K606" s="9" t="s">
        <v>1786</v>
      </c>
    </row>
    <row r="607" spans="1:11" ht="16" customHeight="1" x14ac:dyDescent="0.15">
      <c r="A607" s="7">
        <v>158756762</v>
      </c>
      <c r="B607" s="8" t="str">
        <f>HYPERLINK("https://github.com/VictoriaMetrics/fastcache","https://github.com/VictoriaMetrics/fastcache")</f>
        <v>https://github.com/VictoriaMetrics/fastcache</v>
      </c>
      <c r="C607" s="19"/>
      <c r="D607" s="7">
        <v>395</v>
      </c>
      <c r="E607" s="9" t="s">
        <v>1787</v>
      </c>
      <c r="F607" s="9" t="s">
        <v>5277</v>
      </c>
      <c r="G607" s="9" t="s">
        <v>1788</v>
      </c>
      <c r="H607" s="7">
        <v>18</v>
      </c>
      <c r="I607" s="10">
        <v>43426.951539351852</v>
      </c>
      <c r="J607" s="10">
        <v>43580.535115740742</v>
      </c>
      <c r="K607" s="9" t="s">
        <v>1789</v>
      </c>
    </row>
    <row r="608" spans="1:11" ht="16" customHeight="1" x14ac:dyDescent="0.15">
      <c r="A608" s="7">
        <v>18731595</v>
      </c>
      <c r="B608" s="8" t="str">
        <f>HYPERLINK("https://github.com/gansidui/gotcp","https://github.com/gansidui/gotcp")</f>
        <v>https://github.com/gansidui/gotcp</v>
      </c>
      <c r="C608" s="19"/>
      <c r="D608" s="7">
        <v>394</v>
      </c>
      <c r="E608" s="9" t="s">
        <v>1790</v>
      </c>
      <c r="F608" s="9" t="s">
        <v>5278</v>
      </c>
      <c r="G608" s="9" t="s">
        <v>1791</v>
      </c>
      <c r="H608" s="7">
        <v>143</v>
      </c>
      <c r="I608" s="10">
        <v>41742.620844907397</v>
      </c>
      <c r="J608" s="10">
        <v>43580.469722222217</v>
      </c>
      <c r="K608" s="9" t="s">
        <v>1792</v>
      </c>
    </row>
    <row r="609" spans="1:11" ht="16" customHeight="1" x14ac:dyDescent="0.15">
      <c r="A609" s="7">
        <v>11822870</v>
      </c>
      <c r="B609" s="8" t="str">
        <f>HYPERLINK("https://github.com/VividCortex/godaemon","https://github.com/VividCortex/godaemon")</f>
        <v>https://github.com/VividCortex/godaemon</v>
      </c>
      <c r="C609" s="19"/>
      <c r="D609" s="7">
        <v>392</v>
      </c>
      <c r="E609" s="9" t="s">
        <v>1793</v>
      </c>
      <c r="F609" s="9" t="s">
        <v>5279</v>
      </c>
      <c r="G609" s="9" t="s">
        <v>1794</v>
      </c>
      <c r="H609" s="7">
        <v>37</v>
      </c>
      <c r="I609" s="10">
        <v>41487.71979166667</v>
      </c>
      <c r="J609" s="10">
        <v>43570.698564814818</v>
      </c>
      <c r="K609" s="9" t="s">
        <v>1795</v>
      </c>
    </row>
    <row r="610" spans="1:11" ht="16" customHeight="1" x14ac:dyDescent="0.15">
      <c r="A610" s="7">
        <v>133641473</v>
      </c>
      <c r="B610" s="8" t="str">
        <f>HYPERLINK("https://github.com/miguelmota/ethereum-development-with-go-book","https://github.com/miguelmota/ethereum-development-with-go-book")</f>
        <v>https://github.com/miguelmota/ethereum-development-with-go-book</v>
      </c>
      <c r="C610" s="19"/>
      <c r="D610" s="7">
        <v>392</v>
      </c>
      <c r="E610" s="9" t="s">
        <v>1796</v>
      </c>
      <c r="F610" s="9" t="s">
        <v>5280</v>
      </c>
      <c r="G610" s="9" t="s">
        <v>1797</v>
      </c>
      <c r="H610" s="7">
        <v>88</v>
      </c>
      <c r="I610" s="10">
        <v>43236.390925925924</v>
      </c>
      <c r="J610" s="10">
        <v>43578.688993055563</v>
      </c>
      <c r="K610" s="9" t="s">
        <v>1798</v>
      </c>
    </row>
    <row r="611" spans="1:11" ht="16" customHeight="1" x14ac:dyDescent="0.15">
      <c r="A611" s="7">
        <v>40097643</v>
      </c>
      <c r="B611" s="8" t="str">
        <f>HYPERLINK("https://github.com/gorilla/csrf","https://github.com/gorilla/csrf")</f>
        <v>https://github.com/gorilla/csrf</v>
      </c>
      <c r="C611" s="19"/>
      <c r="D611" s="7">
        <v>389</v>
      </c>
      <c r="E611" s="9" t="s">
        <v>1799</v>
      </c>
      <c r="F611" s="9" t="s">
        <v>5281</v>
      </c>
      <c r="G611" s="9" t="s">
        <v>1800</v>
      </c>
      <c r="H611" s="7">
        <v>61</v>
      </c>
      <c r="I611" s="10">
        <v>42219.02449074074</v>
      </c>
      <c r="J611" s="10">
        <v>43578.021574074082</v>
      </c>
      <c r="K611" s="9" t="s">
        <v>1801</v>
      </c>
    </row>
    <row r="612" spans="1:11" ht="16" customHeight="1" x14ac:dyDescent="0.15">
      <c r="A612" s="7">
        <v>30316179</v>
      </c>
      <c r="B612" s="8" t="str">
        <f>HYPERLINK("https://github.com/ivpusic/neo","https://github.com/ivpusic/neo")</f>
        <v>https://github.com/ivpusic/neo</v>
      </c>
      <c r="C612" s="19"/>
      <c r="D612" s="7">
        <v>388</v>
      </c>
      <c r="E612" s="9" t="s">
        <v>1802</v>
      </c>
      <c r="F612" s="9" t="s">
        <v>5282</v>
      </c>
      <c r="G612" s="9" t="s">
        <v>1803</v>
      </c>
      <c r="H612" s="7">
        <v>38</v>
      </c>
      <c r="I612" s="10">
        <v>42039.802847222221</v>
      </c>
      <c r="J612" s="10">
        <v>43546.701805555553</v>
      </c>
      <c r="K612" s="9" t="s">
        <v>1804</v>
      </c>
    </row>
    <row r="613" spans="1:11" ht="16" customHeight="1" x14ac:dyDescent="0.15">
      <c r="A613" s="7">
        <v>17494220</v>
      </c>
      <c r="B613" s="8" t="str">
        <f>HYPERLINK("https://github.com/derekparker/trie","https://github.com/derekparker/trie")</f>
        <v>https://github.com/derekparker/trie</v>
      </c>
      <c r="C613" s="19"/>
      <c r="D613" s="7">
        <v>386</v>
      </c>
      <c r="E613" s="9" t="s">
        <v>1805</v>
      </c>
      <c r="F613" s="9" t="s">
        <v>5283</v>
      </c>
      <c r="G613" s="9" t="s">
        <v>1806</v>
      </c>
      <c r="H613" s="7">
        <v>60</v>
      </c>
      <c r="I613" s="10">
        <v>41704.917928240742</v>
      </c>
      <c r="J613" s="10">
        <v>43578.130659722221</v>
      </c>
      <c r="K613" s="9" t="s">
        <v>1807</v>
      </c>
    </row>
    <row r="614" spans="1:11" ht="16" customHeight="1" x14ac:dyDescent="0.15">
      <c r="A614" s="7">
        <v>15733160</v>
      </c>
      <c r="B614" s="8" t="str">
        <f>HYPERLINK("https://github.com/tardisgo/tardisgo","https://github.com/tardisgo/tardisgo")</f>
        <v>https://github.com/tardisgo/tardisgo</v>
      </c>
      <c r="C614" s="19"/>
      <c r="D614" s="7">
        <v>386</v>
      </c>
      <c r="E614" s="9" t="s">
        <v>1808</v>
      </c>
      <c r="F614" s="9" t="s">
        <v>5284</v>
      </c>
      <c r="G614" s="9" t="s">
        <v>1809</v>
      </c>
      <c r="H614" s="7">
        <v>22</v>
      </c>
      <c r="I614" s="10">
        <v>41647.463576388887</v>
      </c>
      <c r="J614" s="10">
        <v>43571.022766203707</v>
      </c>
      <c r="K614" s="9" t="s">
        <v>1810</v>
      </c>
    </row>
    <row r="615" spans="1:11" ht="16" customHeight="1" x14ac:dyDescent="0.15">
      <c r="A615" s="7">
        <v>144708327</v>
      </c>
      <c r="B615" s="8" t="str">
        <f>HYPERLINK("https://github.com/zhenghaoz/gorse","https://github.com/zhenghaoz/gorse")</f>
        <v>https://github.com/zhenghaoz/gorse</v>
      </c>
      <c r="C615" s="19"/>
      <c r="D615" s="7">
        <v>384</v>
      </c>
      <c r="E615" s="9" t="s">
        <v>1811</v>
      </c>
      <c r="F615" s="9" t="s">
        <v>5285</v>
      </c>
      <c r="G615" s="9" t="s">
        <v>1812</v>
      </c>
      <c r="H615" s="7">
        <v>40</v>
      </c>
      <c r="I615" s="10">
        <v>43326.459131944437</v>
      </c>
      <c r="J615" s="10">
        <v>43580.44332175926</v>
      </c>
      <c r="K615" s="9" t="s">
        <v>1813</v>
      </c>
    </row>
    <row r="616" spans="1:11" ht="16" customHeight="1" x14ac:dyDescent="0.15">
      <c r="A616" s="7">
        <v>19664994</v>
      </c>
      <c r="B616" s="8" t="str">
        <f>HYPERLINK("https://github.com/TimothyYe/godns","https://github.com/TimothyYe/godns")</f>
        <v>https://github.com/TimothyYe/godns</v>
      </c>
      <c r="C616" s="19"/>
      <c r="D616" s="7">
        <v>379</v>
      </c>
      <c r="E616" s="9" t="s">
        <v>1814</v>
      </c>
      <c r="F616" s="9" t="s">
        <v>5286</v>
      </c>
      <c r="G616" s="9" t="s">
        <v>1815</v>
      </c>
      <c r="H616" s="7">
        <v>69</v>
      </c>
      <c r="I616" s="10">
        <v>41770.49255787037</v>
      </c>
      <c r="J616" s="10">
        <v>43579.700104166674</v>
      </c>
      <c r="K616" s="9" t="s">
        <v>1816</v>
      </c>
    </row>
    <row r="617" spans="1:11" ht="16" customHeight="1" x14ac:dyDescent="0.15">
      <c r="A617" s="7">
        <v>24227197</v>
      </c>
      <c r="B617" s="8" t="str">
        <f>HYPERLINK("https://github.com/llir/llvm","https://github.com/llir/llvm")</f>
        <v>https://github.com/llir/llvm</v>
      </c>
      <c r="C617" s="19"/>
      <c r="D617" s="7">
        <v>378</v>
      </c>
      <c r="E617" s="9" t="s">
        <v>1817</v>
      </c>
      <c r="F617" s="9" t="s">
        <v>5287</v>
      </c>
      <c r="G617" s="9" t="s">
        <v>1818</v>
      </c>
      <c r="H617" s="7">
        <v>30</v>
      </c>
      <c r="I617" s="10">
        <v>41901.471342592587</v>
      </c>
      <c r="J617" s="10">
        <v>43576.537604166668</v>
      </c>
      <c r="K617" s="9" t="s">
        <v>1819</v>
      </c>
    </row>
    <row r="618" spans="1:11" ht="16" customHeight="1" x14ac:dyDescent="0.15">
      <c r="A618" s="7">
        <v>19794492</v>
      </c>
      <c r="B618" s="8" t="str">
        <f>HYPERLINK("https://github.com/dimfeld/httptreemux","https://github.com/dimfeld/httptreemux")</f>
        <v>https://github.com/dimfeld/httptreemux</v>
      </c>
      <c r="C618" s="19"/>
      <c r="D618" s="7">
        <v>376</v>
      </c>
      <c r="E618" s="9" t="s">
        <v>1820</v>
      </c>
      <c r="F618" s="9" t="s">
        <v>5288</v>
      </c>
      <c r="G618" s="9" t="s">
        <v>1821</v>
      </c>
      <c r="H618" s="7">
        <v>37</v>
      </c>
      <c r="I618" s="10">
        <v>41773.840509259258</v>
      </c>
      <c r="J618" s="10">
        <v>43576.266400462962</v>
      </c>
      <c r="K618" s="9" t="s">
        <v>1822</v>
      </c>
    </row>
    <row r="619" spans="1:11" ht="16" customHeight="1" x14ac:dyDescent="0.15">
      <c r="A619" s="7">
        <v>3581394</v>
      </c>
      <c r="B619" s="8" t="str">
        <f>HYPERLINK("https://github.com/mattn/go-oci8","https://github.com/mattn/go-oci8")</f>
        <v>https://github.com/mattn/go-oci8</v>
      </c>
      <c r="C619" s="19"/>
      <c r="D619" s="7">
        <v>375</v>
      </c>
      <c r="E619" s="9" t="s">
        <v>1823</v>
      </c>
      <c r="F619" s="9" t="s">
        <v>5289</v>
      </c>
      <c r="G619" s="9" t="s">
        <v>1824</v>
      </c>
      <c r="H619" s="7">
        <v>173</v>
      </c>
      <c r="I619" s="10">
        <v>40968.513379629629</v>
      </c>
      <c r="J619" s="10">
        <v>43575.074976851851</v>
      </c>
      <c r="K619" s="9" t="s">
        <v>1825</v>
      </c>
    </row>
    <row r="620" spans="1:11" ht="16" customHeight="1" x14ac:dyDescent="0.15">
      <c r="A620" s="7">
        <v>48551683</v>
      </c>
      <c r="B620" s="8" t="str">
        <f>HYPERLINK("https://github.com/go-playground/lars","https://github.com/go-playground/lars")</f>
        <v>https://github.com/go-playground/lars</v>
      </c>
      <c r="C620" s="19"/>
      <c r="D620" s="7">
        <v>374</v>
      </c>
      <c r="E620" s="9" t="s">
        <v>1826</v>
      </c>
      <c r="F620" s="9" t="s">
        <v>5290</v>
      </c>
      <c r="G620" s="9" t="s">
        <v>1827</v>
      </c>
      <c r="H620" s="7">
        <v>19</v>
      </c>
      <c r="I620" s="10">
        <v>42362.728298611109</v>
      </c>
      <c r="J620" s="10">
        <v>43565.77207175926</v>
      </c>
      <c r="K620" s="9" t="s">
        <v>1828</v>
      </c>
    </row>
    <row r="621" spans="1:11" ht="16" customHeight="1" x14ac:dyDescent="0.15">
      <c r="A621" s="7">
        <v>70373526</v>
      </c>
      <c r="B621" s="8" t="str">
        <f>HYPERLINK("https://github.com/xuri/aurora","https://github.com/xuri/aurora")</f>
        <v>https://github.com/xuri/aurora</v>
      </c>
      <c r="C621" s="19"/>
      <c r="D621" s="7">
        <v>370</v>
      </c>
      <c r="E621" s="9" t="s">
        <v>1559</v>
      </c>
      <c r="F621" s="9" t="s">
        <v>5291</v>
      </c>
      <c r="G621" s="9" t="s">
        <v>1829</v>
      </c>
      <c r="H621" s="7">
        <v>55</v>
      </c>
      <c r="I621" s="10">
        <v>42652.137395833342</v>
      </c>
      <c r="J621" s="10">
        <v>43575.353518518517</v>
      </c>
      <c r="K621" s="9" t="s">
        <v>1830</v>
      </c>
    </row>
    <row r="622" spans="1:11" ht="16" customHeight="1" x14ac:dyDescent="0.15">
      <c r="A622" s="7">
        <v>120609906</v>
      </c>
      <c r="B622" s="8" t="str">
        <f>HYPERLINK("https://github.com/jteeuwen/go-bindata","https://github.com/jteeuwen/go-bindata")</f>
        <v>https://github.com/jteeuwen/go-bindata</v>
      </c>
      <c r="C622" s="19"/>
      <c r="D622" s="7">
        <v>368</v>
      </c>
      <c r="E622" s="9" t="s">
        <v>1831</v>
      </c>
      <c r="F622" s="9" t="s">
        <v>5292</v>
      </c>
      <c r="G622" s="9" t="s">
        <v>1832</v>
      </c>
      <c r="H622" s="7">
        <v>114</v>
      </c>
      <c r="I622" s="10">
        <v>43138.502696759257</v>
      </c>
      <c r="J622" s="10">
        <v>43580.149537037039</v>
      </c>
      <c r="K622" s="9" t="s">
        <v>1833</v>
      </c>
    </row>
    <row r="623" spans="1:11" ht="16" customHeight="1" x14ac:dyDescent="0.15">
      <c r="A623" s="7">
        <v>21228174</v>
      </c>
      <c r="B623" s="8" t="str">
        <f>HYPERLINK("https://github.com/ikawaha/kagome","https://github.com/ikawaha/kagome")</f>
        <v>https://github.com/ikawaha/kagome</v>
      </c>
      <c r="C623" s="19"/>
      <c r="D623" s="7">
        <v>364</v>
      </c>
      <c r="E623" s="9" t="s">
        <v>1834</v>
      </c>
      <c r="F623" s="9" t="s">
        <v>5293</v>
      </c>
      <c r="G623" s="9" t="s">
        <v>1835</v>
      </c>
      <c r="H623" s="7">
        <v>27</v>
      </c>
      <c r="I623" s="10">
        <v>41816.193206018521</v>
      </c>
      <c r="J623" s="10">
        <v>43574.611956018518</v>
      </c>
      <c r="K623" s="9" t="s">
        <v>1836</v>
      </c>
    </row>
    <row r="624" spans="1:11" ht="16" customHeight="1" x14ac:dyDescent="0.15">
      <c r="A624" s="7">
        <v>43912516</v>
      </c>
      <c r="B624" s="8" t="str">
        <f>HYPERLINK("https://github.com/Sioro-Neoku/go-peerflix","https://github.com/Sioro-Neoku/go-peerflix")</f>
        <v>https://github.com/Sioro-Neoku/go-peerflix</v>
      </c>
      <c r="C624" s="19"/>
      <c r="D624" s="7">
        <v>364</v>
      </c>
      <c r="E624" s="9" t="s">
        <v>1837</v>
      </c>
      <c r="F624" s="9" t="s">
        <v>5294</v>
      </c>
      <c r="G624" s="9" t="s">
        <v>1838</v>
      </c>
      <c r="H624" s="7">
        <v>58</v>
      </c>
      <c r="I624" s="10">
        <v>42285.822766203702</v>
      </c>
      <c r="J624" s="10">
        <v>43576.906956018523</v>
      </c>
      <c r="K624" s="9" t="s">
        <v>1839</v>
      </c>
    </row>
    <row r="625" spans="1:11" ht="16" customHeight="1" x14ac:dyDescent="0.15">
      <c r="A625" s="7">
        <v>32037384</v>
      </c>
      <c r="B625" s="8" t="str">
        <f>HYPERLINK("https://github.com/msoap/shell2http","https://github.com/msoap/shell2http")</f>
        <v>https://github.com/msoap/shell2http</v>
      </c>
      <c r="C625" s="19"/>
      <c r="D625" s="7">
        <v>364</v>
      </c>
      <c r="E625" s="9" t="s">
        <v>1840</v>
      </c>
      <c r="F625" s="9" t="s">
        <v>5295</v>
      </c>
      <c r="G625" s="9" t="s">
        <v>1841</v>
      </c>
      <c r="H625" s="7">
        <v>47</v>
      </c>
      <c r="I625" s="10">
        <v>42074.818854166668</v>
      </c>
      <c r="J625" s="10">
        <v>43580.446284722217</v>
      </c>
      <c r="K625" s="9" t="s">
        <v>1842</v>
      </c>
    </row>
    <row r="626" spans="1:11" ht="16" customHeight="1" x14ac:dyDescent="0.15">
      <c r="A626" s="7">
        <v>80191982</v>
      </c>
      <c r="B626" s="8" t="str">
        <f>HYPERLINK("https://github.com/gen2brain/raylib-go","https://github.com/gen2brain/raylib-go")</f>
        <v>https://github.com/gen2brain/raylib-go</v>
      </c>
      <c r="C626" s="19"/>
      <c r="D626" s="7">
        <v>361</v>
      </c>
      <c r="E626" s="9" t="s">
        <v>1843</v>
      </c>
      <c r="F626" s="9" t="s">
        <v>5296</v>
      </c>
      <c r="G626" s="9" t="s">
        <v>1844</v>
      </c>
      <c r="H626" s="7">
        <v>34</v>
      </c>
      <c r="I626" s="10">
        <v>42762.355381944442</v>
      </c>
      <c r="J626" s="10">
        <v>43579.488553240742</v>
      </c>
      <c r="K626" s="9" t="s">
        <v>1845</v>
      </c>
    </row>
    <row r="627" spans="1:11" ht="16" customHeight="1" x14ac:dyDescent="0.15">
      <c r="A627" s="7">
        <v>3197798</v>
      </c>
      <c r="B627" s="8" t="str">
        <f>HYPERLINK("https://github.com/jmhodges/levigo","https://github.com/jmhodges/levigo")</f>
        <v>https://github.com/jmhodges/levigo</v>
      </c>
      <c r="C627" s="19"/>
      <c r="D627" s="7">
        <v>360</v>
      </c>
      <c r="E627" s="9" t="s">
        <v>1846</v>
      </c>
      <c r="F627" s="9" t="s">
        <v>5297</v>
      </c>
      <c r="G627" s="9" t="s">
        <v>1847</v>
      </c>
      <c r="H627" s="7">
        <v>76</v>
      </c>
      <c r="I627" s="10">
        <v>40925.345763888887</v>
      </c>
      <c r="J627" s="10">
        <v>43571.837858796287</v>
      </c>
      <c r="K627" s="9" t="s">
        <v>1848</v>
      </c>
    </row>
    <row r="628" spans="1:11" ht="16" customHeight="1" x14ac:dyDescent="0.15">
      <c r="A628" s="7">
        <v>90259571</v>
      </c>
      <c r="B628" s="8" t="str">
        <f>HYPERLINK("https://github.com/hajimehoshi/oto","https://github.com/hajimehoshi/oto")</f>
        <v>https://github.com/hajimehoshi/oto</v>
      </c>
      <c r="C628" s="19"/>
      <c r="D628" s="7">
        <v>357</v>
      </c>
      <c r="E628" s="9" t="s">
        <v>1849</v>
      </c>
      <c r="F628" s="9" t="s">
        <v>5298</v>
      </c>
      <c r="G628" s="9" t="s">
        <v>1850</v>
      </c>
      <c r="H628" s="7">
        <v>22</v>
      </c>
      <c r="I628" s="10">
        <v>42859.511458333327</v>
      </c>
      <c r="J628" s="10">
        <v>43579.101770833331</v>
      </c>
      <c r="K628" s="9" t="s">
        <v>1851</v>
      </c>
    </row>
    <row r="629" spans="1:11" ht="16" customHeight="1" x14ac:dyDescent="0.15">
      <c r="A629" s="7">
        <v>100917065</v>
      </c>
      <c r="B629" s="8" t="str">
        <f>HYPERLINK("https://github.com/yl2chen/cidranger","https://github.com/yl2chen/cidranger")</f>
        <v>https://github.com/yl2chen/cidranger</v>
      </c>
      <c r="C629" s="19"/>
      <c r="D629" s="7">
        <v>357</v>
      </c>
      <c r="E629" s="9" t="s">
        <v>1852</v>
      </c>
      <c r="F629" s="9" t="s">
        <v>5299</v>
      </c>
      <c r="G629" s="9" t="s">
        <v>1853</v>
      </c>
      <c r="H629" s="7">
        <v>24</v>
      </c>
      <c r="I629" s="10">
        <v>42968.243217592593</v>
      </c>
      <c r="J629" s="10">
        <v>43579.652013888888</v>
      </c>
      <c r="K629" s="9" t="s">
        <v>1854</v>
      </c>
    </row>
    <row r="630" spans="1:11" ht="16" customHeight="1" x14ac:dyDescent="0.15">
      <c r="A630" s="7">
        <v>64796638</v>
      </c>
      <c r="B630" s="8" t="str">
        <f>HYPERLINK("https://github.com/ahmetb/govvv","https://github.com/ahmetb/govvv")</f>
        <v>https://github.com/ahmetb/govvv</v>
      </c>
      <c r="C630" s="19"/>
      <c r="D630" s="7">
        <v>357</v>
      </c>
      <c r="E630" s="9" t="s">
        <v>1855</v>
      </c>
      <c r="F630" s="9" t="s">
        <v>5300</v>
      </c>
      <c r="G630" s="9" t="s">
        <v>1856</v>
      </c>
      <c r="H630" s="7">
        <v>17</v>
      </c>
      <c r="I630" s="10">
        <v>42584.9377662037</v>
      </c>
      <c r="J630" s="10">
        <v>43578.59443287037</v>
      </c>
      <c r="K630" s="9" t="s">
        <v>1857</v>
      </c>
    </row>
    <row r="631" spans="1:11" ht="16" customHeight="1" x14ac:dyDescent="0.15">
      <c r="A631" s="7">
        <v>78035735</v>
      </c>
      <c r="B631" s="8" t="str">
        <f>HYPERLINK("https://github.com/kyoh86/richgo","https://github.com/kyoh86/richgo")</f>
        <v>https://github.com/kyoh86/richgo</v>
      </c>
      <c r="C631" s="19"/>
      <c r="D631" s="7">
        <v>354</v>
      </c>
      <c r="E631" s="9" t="s">
        <v>1858</v>
      </c>
      <c r="F631" s="9" t="s">
        <v>5301</v>
      </c>
      <c r="G631" s="9" t="s">
        <v>1859</v>
      </c>
      <c r="H631" s="7">
        <v>5</v>
      </c>
      <c r="I631" s="10">
        <v>42739.712465277778</v>
      </c>
      <c r="J631" s="10">
        <v>43580.211631944447</v>
      </c>
      <c r="K631" s="9" t="s">
        <v>1860</v>
      </c>
    </row>
    <row r="632" spans="1:11" ht="16" customHeight="1" x14ac:dyDescent="0.15">
      <c r="A632" s="7">
        <v>111298448</v>
      </c>
      <c r="B632" s="8" t="str">
        <f>HYPERLINK("https://github.com/aldor007/mort","https://github.com/aldor007/mort")</f>
        <v>https://github.com/aldor007/mort</v>
      </c>
      <c r="C632" s="19"/>
      <c r="D632" s="7">
        <v>354</v>
      </c>
      <c r="E632" s="9" t="s">
        <v>1861</v>
      </c>
      <c r="F632" s="9" t="s">
        <v>5302</v>
      </c>
      <c r="G632" s="9" t="s">
        <v>1862</v>
      </c>
      <c r="H632" s="7">
        <v>13</v>
      </c>
      <c r="I632" s="10">
        <v>43058.568032407413</v>
      </c>
      <c r="J632" s="10">
        <v>43578.432129629633</v>
      </c>
      <c r="K632" s="9" t="s">
        <v>1863</v>
      </c>
    </row>
    <row r="633" spans="1:11" ht="16" customHeight="1" x14ac:dyDescent="0.15">
      <c r="A633" s="7">
        <v>34498446</v>
      </c>
      <c r="B633" s="8" t="str">
        <f>HYPERLINK("https://github.com/brianvoe/gofakeit","https://github.com/brianvoe/gofakeit")</f>
        <v>https://github.com/brianvoe/gofakeit</v>
      </c>
      <c r="C633" s="19"/>
      <c r="D633" s="7">
        <v>353</v>
      </c>
      <c r="E633" s="9" t="s">
        <v>1864</v>
      </c>
      <c r="F633" s="9" t="s">
        <v>5303</v>
      </c>
      <c r="G633" s="9" t="s">
        <v>1865</v>
      </c>
      <c r="H633" s="7">
        <v>28</v>
      </c>
      <c r="I633" s="10">
        <v>42118.198599537027</v>
      </c>
      <c r="J633" s="10">
        <v>43578.183506944442</v>
      </c>
      <c r="K633" s="9" t="s">
        <v>1866</v>
      </c>
    </row>
    <row r="634" spans="1:11" ht="16" customHeight="1" x14ac:dyDescent="0.15">
      <c r="A634" s="7">
        <v>22405117</v>
      </c>
      <c r="B634" s="8" t="str">
        <f>HYPERLINK("https://github.com/mattn/go-colorable","https://github.com/mattn/go-colorable")</f>
        <v>https://github.com/mattn/go-colorable</v>
      </c>
      <c r="C634" s="19"/>
      <c r="D634" s="7">
        <v>352</v>
      </c>
      <c r="E634" s="9" t="s">
        <v>1867</v>
      </c>
      <c r="F634" s="9"/>
      <c r="G634" s="16"/>
      <c r="H634" s="7">
        <v>48</v>
      </c>
      <c r="I634" s="10">
        <v>41850.109791666669</v>
      </c>
      <c r="J634" s="10">
        <v>43577.29351851852</v>
      </c>
      <c r="K634" s="9" t="s">
        <v>1868</v>
      </c>
    </row>
    <row r="635" spans="1:11" ht="16" customHeight="1" x14ac:dyDescent="0.15">
      <c r="A635" s="7">
        <v>53451609</v>
      </c>
      <c r="B635" s="8" t="str">
        <f>HYPERLINK("https://github.com/dimiro1/health","https://github.com/dimiro1/health")</f>
        <v>https://github.com/dimiro1/health</v>
      </c>
      <c r="C635" s="19"/>
      <c r="D635" s="7">
        <v>352</v>
      </c>
      <c r="E635" s="9" t="s">
        <v>1869</v>
      </c>
      <c r="F635" s="9" t="s">
        <v>5304</v>
      </c>
      <c r="G635" s="9" t="s">
        <v>1870</v>
      </c>
      <c r="H635" s="7">
        <v>32</v>
      </c>
      <c r="I635" s="10">
        <v>42437.961608796293</v>
      </c>
      <c r="J635" s="10">
        <v>43572.801203703697</v>
      </c>
      <c r="K635" s="9" t="s">
        <v>1871</v>
      </c>
    </row>
    <row r="636" spans="1:11" ht="16" customHeight="1" x14ac:dyDescent="0.15">
      <c r="A636" s="7">
        <v>72894587</v>
      </c>
      <c r="B636" s="8" t="str">
        <f>HYPERLINK("https://github.com/markphelps/flipt","https://github.com/markphelps/flipt")</f>
        <v>https://github.com/markphelps/flipt</v>
      </c>
      <c r="C636" s="19"/>
      <c r="D636" s="7">
        <v>352</v>
      </c>
      <c r="E636" s="9" t="s">
        <v>1872</v>
      </c>
      <c r="F636" s="9" t="s">
        <v>5305</v>
      </c>
      <c r="G636" s="9" t="s">
        <v>1873</v>
      </c>
      <c r="H636" s="7">
        <v>17</v>
      </c>
      <c r="I636" s="10">
        <v>42679.006331018521</v>
      </c>
      <c r="J636" s="10">
        <v>43576.530763888892</v>
      </c>
      <c r="K636" s="9" t="s">
        <v>1874</v>
      </c>
    </row>
    <row r="637" spans="1:11" ht="16" customHeight="1" x14ac:dyDescent="0.15">
      <c r="A637" s="7">
        <v>5000397</v>
      </c>
      <c r="B637" s="8" t="str">
        <f>HYPERLINK("https://github.com/jmcvetta/neoism","https://github.com/jmcvetta/neoism")</f>
        <v>https://github.com/jmcvetta/neoism</v>
      </c>
      <c r="C637" s="19"/>
      <c r="D637" s="7">
        <v>351</v>
      </c>
      <c r="E637" s="9" t="s">
        <v>1875</v>
      </c>
      <c r="F637" s="9" t="s">
        <v>5306</v>
      </c>
      <c r="G637" s="9" t="s">
        <v>1876</v>
      </c>
      <c r="H637" s="7">
        <v>51</v>
      </c>
      <c r="I637" s="10">
        <v>41102.321215277778</v>
      </c>
      <c r="J637" s="10">
        <v>43551.440659722219</v>
      </c>
      <c r="K637" s="9" t="s">
        <v>1877</v>
      </c>
    </row>
    <row r="638" spans="1:11" ht="16" customHeight="1" x14ac:dyDescent="0.15">
      <c r="A638" s="7">
        <v>79992041</v>
      </c>
      <c r="B638" s="8" t="str">
        <f>HYPERLINK("https://github.com/shixzie/nlp","https://github.com/shixzie/nlp")</f>
        <v>https://github.com/shixzie/nlp</v>
      </c>
      <c r="C638" s="19"/>
      <c r="D638" s="7">
        <v>350</v>
      </c>
      <c r="E638" s="9" t="s">
        <v>1878</v>
      </c>
      <c r="F638" s="9" t="s">
        <v>5307</v>
      </c>
      <c r="G638" s="9" t="s">
        <v>1879</v>
      </c>
      <c r="H638" s="7">
        <v>25</v>
      </c>
      <c r="I638" s="10">
        <v>42760.304895833331</v>
      </c>
      <c r="J638" s="10">
        <v>43565.383680555547</v>
      </c>
      <c r="K638" s="9" t="s">
        <v>1880</v>
      </c>
    </row>
    <row r="639" spans="1:11" ht="16" customHeight="1" x14ac:dyDescent="0.15">
      <c r="A639" s="7">
        <v>45007925</v>
      </c>
      <c r="B639" s="8" t="str">
        <f>HYPERLINK("https://github.com/go-ozzo/ozzo-routing","https://github.com/go-ozzo/ozzo-routing")</f>
        <v>https://github.com/go-ozzo/ozzo-routing</v>
      </c>
      <c r="C639" s="19"/>
      <c r="D639" s="7">
        <v>350</v>
      </c>
      <c r="E639" s="9" t="s">
        <v>1881</v>
      </c>
      <c r="F639" s="9" t="s">
        <v>5308</v>
      </c>
      <c r="G639" s="9" t="s">
        <v>1882</v>
      </c>
      <c r="H639" s="7">
        <v>51</v>
      </c>
      <c r="I639" s="10">
        <v>42304.043912037043</v>
      </c>
      <c r="J639" s="10">
        <v>43578.339942129627</v>
      </c>
      <c r="K639" s="9" t="s">
        <v>1883</v>
      </c>
    </row>
    <row r="640" spans="1:11" ht="16" customHeight="1" x14ac:dyDescent="0.15">
      <c r="A640" s="7">
        <v>163722349</v>
      </c>
      <c r="B640" s="8" t="str">
        <f>HYPERLINK("https://github.com/pomerium/pomerium","https://github.com/pomerium/pomerium")</f>
        <v>https://github.com/pomerium/pomerium</v>
      </c>
      <c r="C640" s="19"/>
      <c r="D640" s="7">
        <v>350</v>
      </c>
      <c r="E640" s="9" t="s">
        <v>1884</v>
      </c>
      <c r="F640" s="9" t="s">
        <v>5309</v>
      </c>
      <c r="G640" s="9" t="s">
        <v>1885</v>
      </c>
      <c r="H640" s="7">
        <v>13</v>
      </c>
      <c r="I640" s="10">
        <v>43466.336539351847</v>
      </c>
      <c r="J640" s="10">
        <v>43580.267557870371</v>
      </c>
      <c r="K640" s="9" t="s">
        <v>1886</v>
      </c>
    </row>
    <row r="641" spans="1:11" ht="16" customHeight="1" x14ac:dyDescent="0.15">
      <c r="A641" s="7">
        <v>24373540</v>
      </c>
      <c r="B641" s="8" t="str">
        <f>HYPERLINK("https://github.com/VividCortex/siesta","https://github.com/VividCortex/siesta")</f>
        <v>https://github.com/VividCortex/siesta</v>
      </c>
      <c r="C641" s="19"/>
      <c r="D641" s="7">
        <v>348</v>
      </c>
      <c r="E641" s="9" t="s">
        <v>1887</v>
      </c>
      <c r="F641" s="9" t="s">
        <v>5310</v>
      </c>
      <c r="G641" s="9" t="s">
        <v>1888</v>
      </c>
      <c r="H641" s="7">
        <v>15</v>
      </c>
      <c r="I641" s="10">
        <v>41905.580509259264</v>
      </c>
      <c r="J641" s="10">
        <v>43536.514652777783</v>
      </c>
      <c r="K641" s="9" t="s">
        <v>1889</v>
      </c>
    </row>
    <row r="642" spans="1:11" ht="16" customHeight="1" x14ac:dyDescent="0.15">
      <c r="A642" s="7">
        <v>19277524</v>
      </c>
      <c r="B642" s="8" t="str">
        <f>HYPERLINK("https://github.com/goml/gobrain","https://github.com/goml/gobrain")</f>
        <v>https://github.com/goml/gobrain</v>
      </c>
      <c r="C642" s="19"/>
      <c r="D642" s="7">
        <v>347</v>
      </c>
      <c r="E642" s="9" t="s">
        <v>1890</v>
      </c>
      <c r="F642" s="9" t="s">
        <v>5311</v>
      </c>
      <c r="G642" s="9" t="s">
        <v>1891</v>
      </c>
      <c r="H642" s="7">
        <v>47</v>
      </c>
      <c r="I642" s="10">
        <v>41758.564305555563</v>
      </c>
      <c r="J642" s="10">
        <v>43574.492800925917</v>
      </c>
      <c r="K642" s="9" t="s">
        <v>1892</v>
      </c>
    </row>
    <row r="643" spans="1:11" ht="16" customHeight="1" x14ac:dyDescent="0.15">
      <c r="A643" s="7">
        <v>3744115</v>
      </c>
      <c r="B643" s="8" t="str">
        <f>HYPERLINK("https://github.com/bradrydzewski/go.auth","https://github.com/bradrydzewski/go.auth")</f>
        <v>https://github.com/bradrydzewski/go.auth</v>
      </c>
      <c r="C643" s="19"/>
      <c r="D643" s="7">
        <v>347</v>
      </c>
      <c r="E643" s="9" t="s">
        <v>1893</v>
      </c>
      <c r="F643" s="9" t="s">
        <v>5312</v>
      </c>
      <c r="G643" s="9" t="s">
        <v>1894</v>
      </c>
      <c r="H643" s="7">
        <v>33</v>
      </c>
      <c r="I643" s="10">
        <v>40984.985486111109</v>
      </c>
      <c r="J643" s="10">
        <v>43555.212129629632</v>
      </c>
      <c r="K643" s="9" t="s">
        <v>1895</v>
      </c>
    </row>
    <row r="644" spans="1:11" ht="16" customHeight="1" x14ac:dyDescent="0.15">
      <c r="A644" s="7">
        <v>21348382</v>
      </c>
      <c r="B644" s="8" t="str">
        <f>HYPERLINK("https://github.com/yuroyoro/goast-viewer","https://github.com/yuroyoro/goast-viewer")</f>
        <v>https://github.com/yuroyoro/goast-viewer</v>
      </c>
      <c r="C644" s="19"/>
      <c r="D644" s="7">
        <v>346</v>
      </c>
      <c r="E644" s="9" t="s">
        <v>1896</v>
      </c>
      <c r="F644" s="9" t="s">
        <v>1897</v>
      </c>
      <c r="G644" s="9" t="s">
        <v>1897</v>
      </c>
      <c r="H644" s="7">
        <v>31</v>
      </c>
      <c r="I644" s="10">
        <v>41820.464594907397</v>
      </c>
      <c r="J644" s="10">
        <v>43576.310787037037</v>
      </c>
      <c r="K644" s="9" t="s">
        <v>1898</v>
      </c>
    </row>
    <row r="645" spans="1:11" ht="16" customHeight="1" x14ac:dyDescent="0.15">
      <c r="A645" s="7">
        <v>378159</v>
      </c>
      <c r="B645" s="8" t="str">
        <f>HYPERLINK("https://github.com/akrennmair/gopcap","https://github.com/akrennmair/gopcap")</f>
        <v>https://github.com/akrennmair/gopcap</v>
      </c>
      <c r="C645" s="19"/>
      <c r="D645" s="7">
        <v>344</v>
      </c>
      <c r="E645" s="9" t="s">
        <v>1899</v>
      </c>
      <c r="F645" s="9" t="s">
        <v>5313</v>
      </c>
      <c r="G645" s="9" t="s">
        <v>1900</v>
      </c>
      <c r="H645" s="7">
        <v>122</v>
      </c>
      <c r="I645" s="10">
        <v>40136.426249999997</v>
      </c>
      <c r="J645" s="10">
        <v>43580.143506944441</v>
      </c>
      <c r="K645" s="9" t="s">
        <v>1901</v>
      </c>
    </row>
    <row r="646" spans="1:11" ht="16" customHeight="1" x14ac:dyDescent="0.15">
      <c r="A646" s="7">
        <v>130617950</v>
      </c>
      <c r="B646" s="8" t="str">
        <f>HYPERLINK("https://github.com/schollz/peerdiscovery","https://github.com/schollz/peerdiscovery")</f>
        <v>https://github.com/schollz/peerdiscovery</v>
      </c>
      <c r="C646" s="19"/>
      <c r="D646" s="7">
        <v>343</v>
      </c>
      <c r="E646" s="9" t="s">
        <v>1902</v>
      </c>
      <c r="F646" s="9" t="s">
        <v>5314</v>
      </c>
      <c r="G646" s="9" t="s">
        <v>1903</v>
      </c>
      <c r="H646" s="7">
        <v>17</v>
      </c>
      <c r="I646" s="10">
        <v>43212.9997337963</v>
      </c>
      <c r="J646" s="10">
        <v>43577.645324074067</v>
      </c>
      <c r="K646" s="9" t="s">
        <v>1904</v>
      </c>
    </row>
    <row r="647" spans="1:11" ht="16" customHeight="1" x14ac:dyDescent="0.15">
      <c r="A647" s="7">
        <v>18283807</v>
      </c>
      <c r="B647" s="8" t="str">
        <f>HYPERLINK("https://github.com/gosimple/slug","https://github.com/gosimple/slug")</f>
        <v>https://github.com/gosimple/slug</v>
      </c>
      <c r="C647" s="19"/>
      <c r="D647" s="7">
        <v>343</v>
      </c>
      <c r="E647" s="9" t="s">
        <v>1905</v>
      </c>
      <c r="F647" s="9" t="s">
        <v>5315</v>
      </c>
      <c r="G647" s="9" t="s">
        <v>1906</v>
      </c>
      <c r="H647" s="7">
        <v>40</v>
      </c>
      <c r="I647" s="10">
        <v>41729.267256944448</v>
      </c>
      <c r="J647" s="10">
        <v>43575.427754629629</v>
      </c>
      <c r="K647" s="9" t="s">
        <v>1907</v>
      </c>
    </row>
    <row r="648" spans="1:11" ht="16" customHeight="1" x14ac:dyDescent="0.15">
      <c r="A648" s="7">
        <v>28288319</v>
      </c>
      <c r="B648" s="8" t="str">
        <f>HYPERLINK("https://github.com/mozillazg/request","https://github.com/mozillazg/request")</f>
        <v>https://github.com/mozillazg/request</v>
      </c>
      <c r="C648" s="19"/>
      <c r="D648" s="7">
        <v>341</v>
      </c>
      <c r="E648" s="9" t="s">
        <v>1908</v>
      </c>
      <c r="F648" s="9" t="s">
        <v>5316</v>
      </c>
      <c r="G648" s="9" t="s">
        <v>1909</v>
      </c>
      <c r="H648" s="7">
        <v>32</v>
      </c>
      <c r="I648" s="10">
        <v>41994.187986111108</v>
      </c>
      <c r="J648" s="10">
        <v>43579.412152777782</v>
      </c>
      <c r="K648" s="9" t="s">
        <v>1910</v>
      </c>
    </row>
    <row r="649" spans="1:11" ht="16" customHeight="1" x14ac:dyDescent="0.15">
      <c r="A649" s="7">
        <v>59752363</v>
      </c>
      <c r="B649" s="8" t="str">
        <f>HYPERLINK("https://github.com/go-playground/form","https://github.com/go-playground/form")</f>
        <v>https://github.com/go-playground/form</v>
      </c>
      <c r="C649" s="19"/>
      <c r="D649" s="7">
        <v>339</v>
      </c>
      <c r="E649" s="9" t="s">
        <v>1911</v>
      </c>
      <c r="F649" s="9" t="s">
        <v>5317</v>
      </c>
      <c r="G649" s="9" t="s">
        <v>1912</v>
      </c>
      <c r="H649" s="7">
        <v>21</v>
      </c>
      <c r="I649" s="10">
        <v>42516.560185185182</v>
      </c>
      <c r="J649" s="10">
        <v>43579.164363425924</v>
      </c>
      <c r="K649" s="9" t="s">
        <v>1913</v>
      </c>
    </row>
    <row r="650" spans="1:11" ht="16" customHeight="1" x14ac:dyDescent="0.15">
      <c r="A650" s="7">
        <v>18187912</v>
      </c>
      <c r="B650" s="8" t="str">
        <f>HYPERLINK("https://github.com/godbus/dbus","https://github.com/godbus/dbus")</f>
        <v>https://github.com/godbus/dbus</v>
      </c>
      <c r="C650" s="19"/>
      <c r="D650" s="7">
        <v>339</v>
      </c>
      <c r="E650" s="9" t="s">
        <v>1914</v>
      </c>
      <c r="F650" s="9" t="s">
        <v>5318</v>
      </c>
      <c r="G650" s="9" t="s">
        <v>1915</v>
      </c>
      <c r="H650" s="7">
        <v>90</v>
      </c>
      <c r="I650" s="10">
        <v>41725.797002314823</v>
      </c>
      <c r="J650" s="10">
        <v>43578.549143518518</v>
      </c>
      <c r="K650" s="9" t="s">
        <v>1916</v>
      </c>
    </row>
    <row r="651" spans="1:11" ht="16" customHeight="1" x14ac:dyDescent="0.15">
      <c r="A651" s="7">
        <v>1797692</v>
      </c>
      <c r="B651" s="8" t="str">
        <f>HYPERLINK("https://github.com/paulbellamy/mango","https://github.com/paulbellamy/mango")</f>
        <v>https://github.com/paulbellamy/mango</v>
      </c>
      <c r="C651" s="19"/>
      <c r="D651" s="7">
        <v>339</v>
      </c>
      <c r="E651" s="9" t="s">
        <v>1917</v>
      </c>
      <c r="F651" s="9" t="s">
        <v>5319</v>
      </c>
      <c r="G651" s="9" t="s">
        <v>1918</v>
      </c>
      <c r="H651" s="7">
        <v>36</v>
      </c>
      <c r="I651" s="10">
        <v>40688.310254629629</v>
      </c>
      <c r="J651" s="10">
        <v>43573.687199074076</v>
      </c>
      <c r="K651" s="9" t="s">
        <v>1919</v>
      </c>
    </row>
    <row r="652" spans="1:11" ht="16" customHeight="1" x14ac:dyDescent="0.15">
      <c r="A652" s="7">
        <v>70568579</v>
      </c>
      <c r="B652" s="8" t="str">
        <f>HYPERLINK("https://github.com/cstockton/go-conv","https://github.com/cstockton/go-conv")</f>
        <v>https://github.com/cstockton/go-conv</v>
      </c>
      <c r="C652" s="19"/>
      <c r="D652" s="7">
        <v>337</v>
      </c>
      <c r="E652" s="9" t="s">
        <v>1920</v>
      </c>
      <c r="F652" s="9" t="s">
        <v>5320</v>
      </c>
      <c r="G652" s="9" t="s">
        <v>1921</v>
      </c>
      <c r="H652" s="7">
        <v>11</v>
      </c>
      <c r="I652" s="10">
        <v>42654.320613425924</v>
      </c>
      <c r="J652" s="10">
        <v>43572.818229166667</v>
      </c>
      <c r="K652" s="9" t="s">
        <v>1922</v>
      </c>
    </row>
    <row r="653" spans="1:11" ht="16" customHeight="1" x14ac:dyDescent="0.15">
      <c r="A653" s="7">
        <v>26860204</v>
      </c>
      <c r="B653" s="8" t="str">
        <f>HYPERLINK("https://github.com/xyproto/permissions2","https://github.com/xyproto/permissions2")</f>
        <v>https://github.com/xyproto/permissions2</v>
      </c>
      <c r="C653" s="19"/>
      <c r="D653" s="7">
        <v>337</v>
      </c>
      <c r="E653" s="9" t="s">
        <v>1923</v>
      </c>
      <c r="F653" s="9" t="s">
        <v>5321</v>
      </c>
      <c r="G653" s="9" t="s">
        <v>1924</v>
      </c>
      <c r="H653" s="7">
        <v>28</v>
      </c>
      <c r="I653" s="10">
        <v>41962.516400462962</v>
      </c>
      <c r="J653" s="10">
        <v>43578.91609953704</v>
      </c>
      <c r="K653" s="9" t="s">
        <v>1925</v>
      </c>
    </row>
    <row r="654" spans="1:11" ht="16" customHeight="1" x14ac:dyDescent="0.15">
      <c r="A654" s="7">
        <v>9126451</v>
      </c>
      <c r="B654" s="8" t="str">
        <f>HYPERLINK("https://github.com/golang-samples/gopher-vector","https://github.com/golang-samples/gopher-vector")</f>
        <v>https://github.com/golang-samples/gopher-vector</v>
      </c>
      <c r="C654" s="19"/>
      <c r="D654" s="7">
        <v>333</v>
      </c>
      <c r="E654" s="9" t="s">
        <v>1926</v>
      </c>
      <c r="F654" s="9" t="s">
        <v>5322</v>
      </c>
      <c r="G654" s="9" t="s">
        <v>1927</v>
      </c>
      <c r="H654" s="7">
        <v>38</v>
      </c>
      <c r="I654" s="10">
        <v>41364.239999999998</v>
      </c>
      <c r="J654" s="10">
        <v>43575.134467592587</v>
      </c>
      <c r="K654" s="9" t="s">
        <v>1928</v>
      </c>
    </row>
    <row r="655" spans="1:11" ht="16" customHeight="1" x14ac:dyDescent="0.15">
      <c r="A655" s="7">
        <v>82584355</v>
      </c>
      <c r="B655" s="8" t="str">
        <f>HYPERLINK("https://github.com/abadojack/whatlanggo","https://github.com/abadojack/whatlanggo")</f>
        <v>https://github.com/abadojack/whatlanggo</v>
      </c>
      <c r="C655" s="19"/>
      <c r="D655" s="7">
        <v>332</v>
      </c>
      <c r="E655" s="9" t="s">
        <v>1929</v>
      </c>
      <c r="F655" s="9" t="s">
        <v>5323</v>
      </c>
      <c r="G655" s="9" t="s">
        <v>1930</v>
      </c>
      <c r="H655" s="7">
        <v>26</v>
      </c>
      <c r="I655" s="10">
        <v>42786.730567129627</v>
      </c>
      <c r="J655" s="10">
        <v>43580.257916666669</v>
      </c>
      <c r="K655" s="9" t="s">
        <v>1931</v>
      </c>
    </row>
    <row r="656" spans="1:11" ht="16" customHeight="1" x14ac:dyDescent="0.15">
      <c r="A656" s="7">
        <v>20002077</v>
      </c>
      <c r="B656" s="8" t="str">
        <f>HYPERLINK("https://github.com/maxbrunsfeld/counterfeiter","https://github.com/maxbrunsfeld/counterfeiter")</f>
        <v>https://github.com/maxbrunsfeld/counterfeiter</v>
      </c>
      <c r="C656" s="19"/>
      <c r="D656" s="7">
        <v>331</v>
      </c>
      <c r="E656" s="9" t="s">
        <v>1932</v>
      </c>
      <c r="F656" s="9" t="s">
        <v>5324</v>
      </c>
      <c r="G656" s="9" t="s">
        <v>1933</v>
      </c>
      <c r="H656" s="7">
        <v>47</v>
      </c>
      <c r="I656" s="10">
        <v>41780.008958333332</v>
      </c>
      <c r="J656" s="10">
        <v>43579.489849537043</v>
      </c>
      <c r="K656" s="9" t="s">
        <v>1934</v>
      </c>
    </row>
    <row r="657" spans="1:11" ht="16" customHeight="1" x14ac:dyDescent="0.15">
      <c r="A657" s="7">
        <v>83904252</v>
      </c>
      <c r="B657" s="8" t="str">
        <f>HYPERLINK("https://github.com/KyleBanks/depth","https://github.com/KyleBanks/depth")</f>
        <v>https://github.com/KyleBanks/depth</v>
      </c>
      <c r="C657" s="19"/>
      <c r="D657" s="7">
        <v>331</v>
      </c>
      <c r="E657" s="9" t="s">
        <v>1935</v>
      </c>
      <c r="F657" s="9" t="s">
        <v>5325</v>
      </c>
      <c r="G657" s="9" t="s">
        <v>1936</v>
      </c>
      <c r="H657" s="7">
        <v>18</v>
      </c>
      <c r="I657" s="10">
        <v>42798.654432870368</v>
      </c>
      <c r="J657" s="10">
        <v>43579.32613425926</v>
      </c>
      <c r="K657" s="9" t="s">
        <v>1937</v>
      </c>
    </row>
    <row r="658" spans="1:11" ht="16" customHeight="1" x14ac:dyDescent="0.15">
      <c r="A658" s="7">
        <v>66441536</v>
      </c>
      <c r="B658" s="8" t="str">
        <f>HYPERLINK("https://github.com/cch123/elasticsql","https://github.com/cch123/elasticsql")</f>
        <v>https://github.com/cch123/elasticsql</v>
      </c>
      <c r="C658" s="19"/>
      <c r="D658" s="7">
        <v>330</v>
      </c>
      <c r="E658" s="9" t="s">
        <v>1938</v>
      </c>
      <c r="F658" s="9" t="s">
        <v>5326</v>
      </c>
      <c r="G658" s="9" t="s">
        <v>1939</v>
      </c>
      <c r="H658" s="7">
        <v>69</v>
      </c>
      <c r="I658" s="10">
        <v>42606.312303240738</v>
      </c>
      <c r="J658" s="10">
        <v>43578.149270833332</v>
      </c>
      <c r="K658" s="9" t="s">
        <v>1940</v>
      </c>
    </row>
    <row r="659" spans="1:11" ht="16" customHeight="1" x14ac:dyDescent="0.15">
      <c r="A659" s="7">
        <v>31512899</v>
      </c>
      <c r="B659" s="8" t="str">
        <f>HYPERLINK("https://github.com/mgutz/logxi","https://github.com/mgutz/logxi")</f>
        <v>https://github.com/mgutz/logxi</v>
      </c>
      <c r="C659" s="19"/>
      <c r="D659" s="7">
        <v>330</v>
      </c>
      <c r="E659" s="9" t="s">
        <v>1941</v>
      </c>
      <c r="F659" s="9" t="s">
        <v>5327</v>
      </c>
      <c r="G659" s="9" t="s">
        <v>1942</v>
      </c>
      <c r="H659" s="7">
        <v>33</v>
      </c>
      <c r="I659" s="10">
        <v>42064.926215277781</v>
      </c>
      <c r="J659" s="10">
        <v>43580.108032407406</v>
      </c>
      <c r="K659" s="9" t="s">
        <v>1943</v>
      </c>
    </row>
    <row r="660" spans="1:11" ht="16" customHeight="1" x14ac:dyDescent="0.15">
      <c r="A660" s="7">
        <v>140958903</v>
      </c>
      <c r="B660" s="8" t="str">
        <f>HYPERLINK("https://github.com/antonmedv/expr","https://github.com/antonmedv/expr")</f>
        <v>https://github.com/antonmedv/expr</v>
      </c>
      <c r="C660" s="19"/>
      <c r="D660" s="7">
        <v>329</v>
      </c>
      <c r="E660" s="9" t="s">
        <v>1944</v>
      </c>
      <c r="F660" s="9" t="s">
        <v>5328</v>
      </c>
      <c r="G660" s="9" t="s">
        <v>1945</v>
      </c>
      <c r="H660" s="7">
        <v>25</v>
      </c>
      <c r="I660" s="10">
        <v>43295.664976851847</v>
      </c>
      <c r="J660" s="10">
        <v>43580.210358796299</v>
      </c>
      <c r="K660" s="9" t="s">
        <v>1946</v>
      </c>
    </row>
    <row r="661" spans="1:11" ht="16" customHeight="1" x14ac:dyDescent="0.15">
      <c r="A661" s="7">
        <v>36933220</v>
      </c>
      <c r="B661" s="8" t="str">
        <f>HYPERLINK("https://github.com/goccmack/gocc","https://github.com/goccmack/gocc")</f>
        <v>https://github.com/goccmack/gocc</v>
      </c>
      <c r="C661" s="19"/>
      <c r="D661" s="7">
        <v>325</v>
      </c>
      <c r="E661" s="9" t="s">
        <v>1947</v>
      </c>
      <c r="F661" s="9" t="s">
        <v>5329</v>
      </c>
      <c r="G661" s="9" t="s">
        <v>1948</v>
      </c>
      <c r="H661" s="7">
        <v>21</v>
      </c>
      <c r="I661" s="10">
        <v>42160.547465277778</v>
      </c>
      <c r="J661" s="10">
        <v>43579.653344907398</v>
      </c>
      <c r="K661" s="9" t="s">
        <v>1949</v>
      </c>
    </row>
    <row r="662" spans="1:11" ht="16" customHeight="1" x14ac:dyDescent="0.15">
      <c r="A662" s="7">
        <v>34390866</v>
      </c>
      <c r="B662" s="8" t="str">
        <f>HYPERLINK("https://github.com/aymerick/raymond","https://github.com/aymerick/raymond")</f>
        <v>https://github.com/aymerick/raymond</v>
      </c>
      <c r="C662" s="19"/>
      <c r="D662" s="7">
        <v>323</v>
      </c>
      <c r="E662" s="9" t="s">
        <v>1950</v>
      </c>
      <c r="F662" s="9" t="s">
        <v>5330</v>
      </c>
      <c r="G662" s="9" t="s">
        <v>1951</v>
      </c>
      <c r="H662" s="7">
        <v>41</v>
      </c>
      <c r="I662" s="10">
        <v>42116.547210648147</v>
      </c>
      <c r="J662" s="10">
        <v>43577.674814814818</v>
      </c>
      <c r="K662" s="9" t="s">
        <v>1952</v>
      </c>
    </row>
    <row r="663" spans="1:11" ht="16" customHeight="1" x14ac:dyDescent="0.15">
      <c r="A663" s="7">
        <v>18314451</v>
      </c>
      <c r="B663" s="8" t="str">
        <f>HYPERLINK("https://github.com/mattn/go-isatty","https://github.com/mattn/go-isatty")</f>
        <v>https://github.com/mattn/go-isatty</v>
      </c>
      <c r="C663" s="19"/>
      <c r="D663" s="7">
        <v>320</v>
      </c>
      <c r="E663" s="9" t="s">
        <v>1953</v>
      </c>
      <c r="F663" s="9"/>
      <c r="G663" s="16"/>
      <c r="H663" s="7">
        <v>40</v>
      </c>
      <c r="I663" s="10">
        <v>41730.078576388893</v>
      </c>
      <c r="J663" s="10">
        <v>43580.335173611107</v>
      </c>
      <c r="K663" s="9" t="s">
        <v>1954</v>
      </c>
    </row>
    <row r="664" spans="1:11" ht="16" customHeight="1" x14ac:dyDescent="0.15">
      <c r="A664" s="7">
        <v>16480442</v>
      </c>
      <c r="B664" s="8" t="str">
        <f>HYPERLINK("https://github.com/clbanning/mxj","https://github.com/clbanning/mxj")</f>
        <v>https://github.com/clbanning/mxj</v>
      </c>
      <c r="C664" s="19"/>
      <c r="D664" s="7">
        <v>319</v>
      </c>
      <c r="E664" s="9" t="s">
        <v>1955</v>
      </c>
      <c r="F664" s="9" t="s">
        <v>5331</v>
      </c>
      <c r="G664" s="9" t="s">
        <v>1956</v>
      </c>
      <c r="H664" s="7">
        <v>67</v>
      </c>
      <c r="I664" s="10">
        <v>41673.568935185183</v>
      </c>
      <c r="J664" s="10">
        <v>43577.940995370373</v>
      </c>
      <c r="K664" s="9" t="s">
        <v>1957</v>
      </c>
    </row>
    <row r="665" spans="1:11" ht="16" customHeight="1" x14ac:dyDescent="0.15">
      <c r="A665" s="7">
        <v>132346526</v>
      </c>
      <c r="B665" s="8" t="str">
        <f>HYPERLINK("https://github.com/francoispqt/onelog","https://github.com/francoispqt/onelog")</f>
        <v>https://github.com/francoispqt/onelog</v>
      </c>
      <c r="C665" s="19"/>
      <c r="D665" s="7">
        <v>319</v>
      </c>
      <c r="E665" s="9" t="s">
        <v>1958</v>
      </c>
      <c r="F665" s="9" t="s">
        <v>5332</v>
      </c>
      <c r="G665" s="9" t="s">
        <v>1959</v>
      </c>
      <c r="H665" s="7">
        <v>12</v>
      </c>
      <c r="I665" s="10">
        <v>43226.605671296304</v>
      </c>
      <c r="J665" s="10">
        <v>43577.314074074071</v>
      </c>
      <c r="K665" s="9" t="s">
        <v>1960</v>
      </c>
    </row>
    <row r="666" spans="1:11" ht="16" customHeight="1" x14ac:dyDescent="0.15">
      <c r="A666" s="7">
        <v>64838988</v>
      </c>
      <c r="B666" s="8" t="str">
        <f>HYPERLINK("https://github.com/uniplaces/carbon","https://github.com/uniplaces/carbon")</f>
        <v>https://github.com/uniplaces/carbon</v>
      </c>
      <c r="C666" s="19"/>
      <c r="D666" s="7">
        <v>317</v>
      </c>
      <c r="E666" s="9" t="s">
        <v>1961</v>
      </c>
      <c r="F666" s="9" t="s">
        <v>5333</v>
      </c>
      <c r="G666" s="9" t="s">
        <v>1962</v>
      </c>
      <c r="H666" s="7">
        <v>26</v>
      </c>
      <c r="I666" s="10">
        <v>42585.455462962957</v>
      </c>
      <c r="J666" s="10">
        <v>43578.475902777784</v>
      </c>
      <c r="K666" s="9" t="s">
        <v>1963</v>
      </c>
    </row>
    <row r="667" spans="1:11" ht="16" customHeight="1" x14ac:dyDescent="0.15">
      <c r="A667" s="7">
        <v>10777853</v>
      </c>
      <c r="B667" s="8" t="str">
        <f>HYPERLINK("https://github.com/mna/agora","https://github.com/mna/agora")</f>
        <v>https://github.com/mna/agora</v>
      </c>
      <c r="C667" s="19"/>
      <c r="D667" s="7">
        <v>317</v>
      </c>
      <c r="E667" s="9" t="s">
        <v>1964</v>
      </c>
      <c r="F667" s="9" t="s">
        <v>5334</v>
      </c>
      <c r="G667" s="9" t="s">
        <v>1965</v>
      </c>
      <c r="H667" s="7">
        <v>31</v>
      </c>
      <c r="I667" s="10">
        <v>41444.09479166667</v>
      </c>
      <c r="J667" s="10">
        <v>43538.774351851847</v>
      </c>
      <c r="K667" s="9" t="s">
        <v>1966</v>
      </c>
    </row>
    <row r="668" spans="1:11" ht="16" customHeight="1" x14ac:dyDescent="0.15">
      <c r="A668" s="7">
        <v>20241916</v>
      </c>
      <c r="B668" s="8" t="str">
        <f>HYPERLINK("https://github.com/beefsack/go-astar","https://github.com/beefsack/go-astar")</f>
        <v>https://github.com/beefsack/go-astar</v>
      </c>
      <c r="C668" s="19"/>
      <c r="D668" s="7">
        <v>315</v>
      </c>
      <c r="E668" s="9" t="s">
        <v>1967</v>
      </c>
      <c r="F668" s="9" t="s">
        <v>5335</v>
      </c>
      <c r="G668" s="9" t="s">
        <v>1968</v>
      </c>
      <c r="H668" s="7">
        <v>30</v>
      </c>
      <c r="I668" s="10">
        <v>41787.083368055559</v>
      </c>
      <c r="J668" s="10">
        <v>43578.620937500003</v>
      </c>
      <c r="K668" s="9" t="s">
        <v>1969</v>
      </c>
    </row>
    <row r="669" spans="1:11" ht="16" customHeight="1" x14ac:dyDescent="0.15">
      <c r="A669" s="7">
        <v>22271452</v>
      </c>
      <c r="B669" s="8" t="str">
        <f>HYPERLINK("https://github.com/rainycape/gondola","https://github.com/rainycape/gondola")</f>
        <v>https://github.com/rainycape/gondola</v>
      </c>
      <c r="C669" s="19"/>
      <c r="D669" s="7">
        <v>313</v>
      </c>
      <c r="E669" s="9" t="s">
        <v>1970</v>
      </c>
      <c r="F669" s="9" t="s">
        <v>5336</v>
      </c>
      <c r="G669" s="9" t="s">
        <v>1971</v>
      </c>
      <c r="H669" s="7">
        <v>21</v>
      </c>
      <c r="I669" s="10">
        <v>41845.89508101852</v>
      </c>
      <c r="J669" s="10">
        <v>43560.675682870373</v>
      </c>
      <c r="K669" s="9" t="s">
        <v>1972</v>
      </c>
    </row>
    <row r="670" spans="1:11" ht="16" customHeight="1" x14ac:dyDescent="0.15">
      <c r="A670" s="7">
        <v>35950865</v>
      </c>
      <c r="B670" s="8" t="str">
        <f>HYPERLINK("https://github.com/sethgrid/pester","https://github.com/sethgrid/pester")</f>
        <v>https://github.com/sethgrid/pester</v>
      </c>
      <c r="C670" s="19"/>
      <c r="D670" s="7">
        <v>310</v>
      </c>
      <c r="E670" s="9" t="s">
        <v>1973</v>
      </c>
      <c r="F670" s="9" t="s">
        <v>5337</v>
      </c>
      <c r="G670" s="9" t="s">
        <v>1974</v>
      </c>
      <c r="H670" s="7">
        <v>31</v>
      </c>
      <c r="I670" s="10">
        <v>42144.576956018522</v>
      </c>
      <c r="J670" s="10">
        <v>43574.252060185187</v>
      </c>
      <c r="K670" s="9" t="s">
        <v>1975</v>
      </c>
    </row>
    <row r="671" spans="1:11" ht="16" customHeight="1" x14ac:dyDescent="0.15">
      <c r="A671" s="7">
        <v>19332852</v>
      </c>
      <c r="B671" s="8" t="str">
        <f>HYPERLINK("https://github.com/inconshreveable/gonative","https://github.com/inconshreveable/gonative")</f>
        <v>https://github.com/inconshreveable/gonative</v>
      </c>
      <c r="C671" s="19"/>
      <c r="D671" s="7">
        <v>308</v>
      </c>
      <c r="E671" s="9" t="s">
        <v>1976</v>
      </c>
      <c r="F671" s="9" t="s">
        <v>5338</v>
      </c>
      <c r="G671" s="9" t="s">
        <v>1977</v>
      </c>
      <c r="H671" s="7">
        <v>28</v>
      </c>
      <c r="I671" s="10">
        <v>41760.071701388893</v>
      </c>
      <c r="J671" s="10">
        <v>43567.273240740738</v>
      </c>
      <c r="K671" s="9" t="s">
        <v>1978</v>
      </c>
    </row>
    <row r="672" spans="1:11" ht="16" customHeight="1" x14ac:dyDescent="0.15">
      <c r="A672" s="7">
        <v>5326767</v>
      </c>
      <c r="B672" s="8" t="str">
        <f>HYPERLINK("https://github.com/vova616/GarageEngine","https://github.com/vova616/GarageEngine")</f>
        <v>https://github.com/vova616/GarageEngine</v>
      </c>
      <c r="C672" s="19"/>
      <c r="D672" s="7">
        <v>306</v>
      </c>
      <c r="E672" s="9" t="s">
        <v>1979</v>
      </c>
      <c r="F672" s="9" t="s">
        <v>5339</v>
      </c>
      <c r="G672" s="9" t="s">
        <v>1980</v>
      </c>
      <c r="H672" s="7">
        <v>26</v>
      </c>
      <c r="I672" s="10">
        <v>41128.455254629633</v>
      </c>
      <c r="J672" s="10">
        <v>43571.573738425926</v>
      </c>
      <c r="K672" s="9" t="s">
        <v>1981</v>
      </c>
    </row>
    <row r="673" spans="1:11" ht="16" customHeight="1" x14ac:dyDescent="0.15">
      <c r="A673" s="7">
        <v>12186599</v>
      </c>
      <c r="B673" s="8" t="str">
        <f>HYPERLINK("https://github.com/ccding/go-stun","https://github.com/ccding/go-stun")</f>
        <v>https://github.com/ccding/go-stun</v>
      </c>
      <c r="C673" s="19"/>
      <c r="D673" s="7">
        <v>306</v>
      </c>
      <c r="E673" s="9" t="s">
        <v>1982</v>
      </c>
      <c r="F673" s="9" t="s">
        <v>5340</v>
      </c>
      <c r="G673" s="9" t="s">
        <v>1983</v>
      </c>
      <c r="H673" s="7">
        <v>48</v>
      </c>
      <c r="I673" s="10">
        <v>41503.928159722222</v>
      </c>
      <c r="J673" s="10">
        <v>43580.210729166669</v>
      </c>
      <c r="K673" s="9" t="s">
        <v>1984</v>
      </c>
    </row>
    <row r="674" spans="1:11" ht="16" customHeight="1" x14ac:dyDescent="0.15">
      <c r="A674" s="7">
        <v>3935760</v>
      </c>
      <c r="B674" s="8" t="str">
        <f>HYPERLINK("https://github.com/skelterjohn/go.matrix","https://github.com/skelterjohn/go.matrix")</f>
        <v>https://github.com/skelterjohn/go.matrix</v>
      </c>
      <c r="C674" s="19"/>
      <c r="D674" s="7">
        <v>306</v>
      </c>
      <c r="E674" s="9" t="s">
        <v>1985</v>
      </c>
      <c r="F674" s="9" t="s">
        <v>5341</v>
      </c>
      <c r="G674" s="9" t="s">
        <v>1986</v>
      </c>
      <c r="H674" s="7">
        <v>68</v>
      </c>
      <c r="I674" s="10">
        <v>41004.138287037043</v>
      </c>
      <c r="J674" s="10">
        <v>43549.269884259258</v>
      </c>
      <c r="K674" s="9" t="s">
        <v>1987</v>
      </c>
    </row>
    <row r="675" spans="1:11" ht="16" customHeight="1" x14ac:dyDescent="0.15">
      <c r="A675" s="7">
        <v>44921231</v>
      </c>
      <c r="B675" s="8" t="str">
        <f>HYPERLINK("https://github.com/go-playground/webhooks","https://github.com/go-playground/webhooks")</f>
        <v>https://github.com/go-playground/webhooks</v>
      </c>
      <c r="C675" s="19"/>
      <c r="D675" s="7">
        <v>303</v>
      </c>
      <c r="E675" s="9" t="s">
        <v>1988</v>
      </c>
      <c r="F675" s="9" t="s">
        <v>5342</v>
      </c>
      <c r="G675" s="9" t="s">
        <v>1989</v>
      </c>
      <c r="H675" s="7">
        <v>69</v>
      </c>
      <c r="I675" s="10">
        <v>42302.734872685192</v>
      </c>
      <c r="J675" s="10">
        <v>43579.593032407407</v>
      </c>
      <c r="K675" s="9" t="s">
        <v>1990</v>
      </c>
    </row>
    <row r="676" spans="1:11" ht="16" customHeight="1" x14ac:dyDescent="0.15">
      <c r="A676" s="7">
        <v>29677651</v>
      </c>
      <c r="B676" s="8" t="str">
        <f>HYPERLINK("https://github.com/hailocab/go-geoindex","https://github.com/hailocab/go-geoindex")</f>
        <v>https://github.com/hailocab/go-geoindex</v>
      </c>
      <c r="C676" s="19"/>
      <c r="D676" s="7">
        <v>303</v>
      </c>
      <c r="E676" s="9" t="s">
        <v>1991</v>
      </c>
      <c r="F676" s="9" t="s">
        <v>5343</v>
      </c>
      <c r="G676" s="9" t="s">
        <v>1992</v>
      </c>
      <c r="H676" s="7">
        <v>34</v>
      </c>
      <c r="I676" s="10">
        <v>42026.518252314818</v>
      </c>
      <c r="J676" s="10">
        <v>43557.193206018521</v>
      </c>
      <c r="K676" s="9" t="s">
        <v>1993</v>
      </c>
    </row>
    <row r="677" spans="1:11" ht="16" customHeight="1" x14ac:dyDescent="0.15">
      <c r="A677" s="7">
        <v>37012297</v>
      </c>
      <c r="B677" s="8" t="str">
        <f>HYPERLINK("https://github.com/desertbit/glue","https://github.com/desertbit/glue")</f>
        <v>https://github.com/desertbit/glue</v>
      </c>
      <c r="C677" s="19"/>
      <c r="D677" s="7">
        <v>302</v>
      </c>
      <c r="E677" s="9" t="s">
        <v>1994</v>
      </c>
      <c r="F677" s="9" t="s">
        <v>5344</v>
      </c>
      <c r="G677" s="9" t="s">
        <v>1995</v>
      </c>
      <c r="H677" s="7">
        <v>19</v>
      </c>
      <c r="I677" s="10">
        <v>42162.431423611109</v>
      </c>
      <c r="J677" s="10">
        <v>43572.070821759262</v>
      </c>
      <c r="K677" s="9" t="s">
        <v>1996</v>
      </c>
    </row>
    <row r="678" spans="1:11" ht="16" customHeight="1" x14ac:dyDescent="0.15">
      <c r="A678" s="7">
        <v>84717184</v>
      </c>
      <c r="B678" s="8" t="str">
        <f>HYPERLINK("https://github.com/mafredri/cdp","https://github.com/mafredri/cdp")</f>
        <v>https://github.com/mafredri/cdp</v>
      </c>
      <c r="C678" s="19"/>
      <c r="D678" s="7">
        <v>300</v>
      </c>
      <c r="E678" s="9" t="s">
        <v>1997</v>
      </c>
      <c r="F678" s="9" t="s">
        <v>5345</v>
      </c>
      <c r="G678" s="9" t="s">
        <v>1998</v>
      </c>
      <c r="H678" s="7">
        <v>18</v>
      </c>
      <c r="I678" s="10">
        <v>42806.434502314813</v>
      </c>
      <c r="J678" s="10">
        <v>43580.55027777778</v>
      </c>
      <c r="K678" s="9" t="s">
        <v>1999</v>
      </c>
    </row>
    <row r="679" spans="1:11" ht="16" customHeight="1" x14ac:dyDescent="0.15">
      <c r="A679" s="7">
        <v>80014111</v>
      </c>
      <c r="B679" s="8" t="str">
        <f>HYPERLINK("https://github.com/matryer/gopherize.me","https://github.com/matryer/gopherize.me")</f>
        <v>https://github.com/matryer/gopherize.me</v>
      </c>
      <c r="C679" s="19"/>
      <c r="D679" s="7">
        <v>298</v>
      </c>
      <c r="E679" s="9" t="s">
        <v>2000</v>
      </c>
      <c r="F679" s="9" t="s">
        <v>5346</v>
      </c>
      <c r="G679" s="9" t="s">
        <v>2001</v>
      </c>
      <c r="H679" s="7">
        <v>29</v>
      </c>
      <c r="I679" s="10">
        <v>42760.535821759258</v>
      </c>
      <c r="J679" s="10">
        <v>43577.316944444443</v>
      </c>
      <c r="K679" s="9" t="s">
        <v>2002</v>
      </c>
    </row>
    <row r="680" spans="1:11" ht="16" customHeight="1" x14ac:dyDescent="0.15">
      <c r="A680" s="7">
        <v>22277130</v>
      </c>
      <c r="B680" s="8" t="str">
        <f>HYPERLINK("https://github.com/aerospike/aerospike-client-go","https://github.com/aerospike/aerospike-client-go")</f>
        <v>https://github.com/aerospike/aerospike-client-go</v>
      </c>
      <c r="C680" s="19"/>
      <c r="D680" s="7">
        <v>295</v>
      </c>
      <c r="E680" s="9" t="s">
        <v>2003</v>
      </c>
      <c r="F680" s="9" t="s">
        <v>5347</v>
      </c>
      <c r="G680" s="9" t="s">
        <v>2004</v>
      </c>
      <c r="H680" s="7">
        <v>125</v>
      </c>
      <c r="I680" s="10">
        <v>41846.122465277767</v>
      </c>
      <c r="J680" s="10">
        <v>43577.420289351852</v>
      </c>
      <c r="K680" s="9" t="s">
        <v>2005</v>
      </c>
    </row>
    <row r="681" spans="1:11" ht="16" customHeight="1" x14ac:dyDescent="0.15">
      <c r="A681" s="7">
        <v>56923055</v>
      </c>
      <c r="B681" s="8" t="str">
        <f>HYPERLINK("https://github.com/ursiform/sleuth","https://github.com/ursiform/sleuth")</f>
        <v>https://github.com/ursiform/sleuth</v>
      </c>
      <c r="C681" s="19"/>
      <c r="D681" s="7">
        <v>294</v>
      </c>
      <c r="E681" s="9" t="s">
        <v>2006</v>
      </c>
      <c r="F681" s="9" t="s">
        <v>5348</v>
      </c>
      <c r="G681" s="9" t="s">
        <v>2007</v>
      </c>
      <c r="H681" s="7">
        <v>17</v>
      </c>
      <c r="I681" s="10">
        <v>42483.598391203697</v>
      </c>
      <c r="J681" s="10">
        <v>43579.531550925924</v>
      </c>
      <c r="K681" s="9" t="s">
        <v>2008</v>
      </c>
    </row>
    <row r="682" spans="1:11" ht="16" customHeight="1" x14ac:dyDescent="0.15">
      <c r="A682" s="7">
        <v>49874541</v>
      </c>
      <c r="B682" s="8" t="str">
        <f>HYPERLINK("https://github.com/o1egl/govatar","https://github.com/o1egl/govatar")</f>
        <v>https://github.com/o1egl/govatar</v>
      </c>
      <c r="C682" s="19"/>
      <c r="D682" s="7">
        <v>294</v>
      </c>
      <c r="E682" s="9" t="s">
        <v>2009</v>
      </c>
      <c r="F682" s="9" t="s">
        <v>5349</v>
      </c>
      <c r="G682" s="9" t="s">
        <v>2010</v>
      </c>
      <c r="H682" s="7">
        <v>13</v>
      </c>
      <c r="I682" s="10">
        <v>42387.508657407408</v>
      </c>
      <c r="J682" s="10">
        <v>43577.40283564815</v>
      </c>
      <c r="K682" s="9" t="s">
        <v>2011</v>
      </c>
    </row>
    <row r="683" spans="1:11" ht="16" customHeight="1" x14ac:dyDescent="0.15">
      <c r="A683" s="7">
        <v>45939696</v>
      </c>
      <c r="B683" s="8" t="str">
        <f>HYPERLINK("https://github.com/olebedev/emitter","https://github.com/olebedev/emitter")</f>
        <v>https://github.com/olebedev/emitter</v>
      </c>
      <c r="C683" s="19"/>
      <c r="D683" s="7">
        <v>294</v>
      </c>
      <c r="E683" s="9" t="s">
        <v>754</v>
      </c>
      <c r="F683" s="9" t="s">
        <v>5350</v>
      </c>
      <c r="G683" s="9" t="s">
        <v>2012</v>
      </c>
      <c r="H683" s="7">
        <v>28</v>
      </c>
      <c r="I683" s="10">
        <v>42318.87263888889</v>
      </c>
      <c r="J683" s="10">
        <v>43576.537905092591</v>
      </c>
      <c r="K683" s="9" t="s">
        <v>2013</v>
      </c>
    </row>
    <row r="684" spans="1:11" ht="16" customHeight="1" x14ac:dyDescent="0.15">
      <c r="A684" s="7">
        <v>21992141</v>
      </c>
      <c r="B684" s="8" t="str">
        <f>HYPERLINK("https://github.com/ttacon/chalk","https://github.com/ttacon/chalk")</f>
        <v>https://github.com/ttacon/chalk</v>
      </c>
      <c r="C684" s="19"/>
      <c r="D684" s="7">
        <v>291</v>
      </c>
      <c r="E684" s="9" t="s">
        <v>2014</v>
      </c>
      <c r="F684" s="9" t="s">
        <v>5351</v>
      </c>
      <c r="G684" s="9" t="s">
        <v>2015</v>
      </c>
      <c r="H684" s="7">
        <v>14</v>
      </c>
      <c r="I684" s="10">
        <v>41838.818726851852</v>
      </c>
      <c r="J684" s="10">
        <v>43555.79896990741</v>
      </c>
      <c r="K684" s="9" t="s">
        <v>2016</v>
      </c>
    </row>
    <row r="685" spans="1:11" ht="16" customHeight="1" x14ac:dyDescent="0.15">
      <c r="A685" s="7">
        <v>63778439</v>
      </c>
      <c r="B685" s="8" t="str">
        <f>HYPERLINK("https://github.com/aofei/air","https://github.com/aofei/air")</f>
        <v>https://github.com/aofei/air</v>
      </c>
      <c r="C685" s="19"/>
      <c r="D685" s="7">
        <v>289</v>
      </c>
      <c r="E685" s="9" t="s">
        <v>2017</v>
      </c>
      <c r="F685" s="9" t="s">
        <v>5352</v>
      </c>
      <c r="G685" s="9" t="s">
        <v>2018</v>
      </c>
      <c r="H685" s="7">
        <v>19</v>
      </c>
      <c r="I685" s="10">
        <v>42571.506805555553</v>
      </c>
      <c r="J685" s="10">
        <v>43580.189849537041</v>
      </c>
      <c r="K685" s="9" t="s">
        <v>2019</v>
      </c>
    </row>
    <row r="686" spans="1:11" ht="16" customHeight="1" x14ac:dyDescent="0.15">
      <c r="A686" s="7">
        <v>22022553</v>
      </c>
      <c r="B686" s="8" t="str">
        <f>HYPERLINK("https://github.com/carbocation/interpose","https://github.com/carbocation/interpose")</f>
        <v>https://github.com/carbocation/interpose</v>
      </c>
      <c r="C686" s="19"/>
      <c r="D686" s="7">
        <v>289</v>
      </c>
      <c r="E686" s="9" t="s">
        <v>2020</v>
      </c>
      <c r="F686" s="9" t="s">
        <v>5353</v>
      </c>
      <c r="G686" s="9" t="s">
        <v>2021</v>
      </c>
      <c r="H686" s="7">
        <v>17</v>
      </c>
      <c r="I686" s="10">
        <v>41840.013796296298</v>
      </c>
      <c r="J686" s="10">
        <v>43576.522037037037</v>
      </c>
      <c r="K686" s="9" t="s">
        <v>2022</v>
      </c>
    </row>
    <row r="687" spans="1:11" ht="16" customHeight="1" x14ac:dyDescent="0.15">
      <c r="A687" s="7">
        <v>27530442</v>
      </c>
      <c r="B687" s="8" t="str">
        <f>HYPERLINK("https://github.com/codingsince1985/geo-golang","https://github.com/codingsince1985/geo-golang")</f>
        <v>https://github.com/codingsince1985/geo-golang</v>
      </c>
      <c r="C687" s="19"/>
      <c r="D687" s="7">
        <v>288</v>
      </c>
      <c r="E687" s="9" t="s">
        <v>2023</v>
      </c>
      <c r="F687" s="9" t="s">
        <v>5354</v>
      </c>
      <c r="G687" s="9" t="s">
        <v>2024</v>
      </c>
      <c r="H687" s="7">
        <v>28</v>
      </c>
      <c r="I687" s="10">
        <v>41977.346192129633</v>
      </c>
      <c r="J687" s="10">
        <v>43579.694108796299</v>
      </c>
      <c r="K687" s="9" t="s">
        <v>2025</v>
      </c>
    </row>
    <row r="688" spans="1:11" ht="16" customHeight="1" x14ac:dyDescent="0.15">
      <c r="A688" s="7">
        <v>100814404</v>
      </c>
      <c r="B688" s="8" t="str">
        <f>HYPERLINK("https://github.com/cristianoliveira/ergo","https://github.com/cristianoliveira/ergo")</f>
        <v>https://github.com/cristianoliveira/ergo</v>
      </c>
      <c r="C688" s="19"/>
      <c r="D688" s="7">
        <v>287</v>
      </c>
      <c r="E688" s="9" t="s">
        <v>2026</v>
      </c>
      <c r="F688" s="9" t="s">
        <v>5355</v>
      </c>
      <c r="G688" s="9" t="s">
        <v>2027</v>
      </c>
      <c r="H688" s="7">
        <v>32</v>
      </c>
      <c r="I688" s="10">
        <v>42966.779120370367</v>
      </c>
      <c r="J688" s="10">
        <v>43573.516018518523</v>
      </c>
      <c r="K688" s="9" t="s">
        <v>2028</v>
      </c>
    </row>
    <row r="689" spans="1:11" ht="16" customHeight="1" x14ac:dyDescent="0.15">
      <c r="A689" s="7">
        <v>27727916</v>
      </c>
      <c r="B689" s="8" t="str">
        <f>HYPERLINK("https://github.com/wellington/wellington","https://github.com/wellington/wellington")</f>
        <v>https://github.com/wellington/wellington</v>
      </c>
      <c r="C689" s="19"/>
      <c r="D689" s="7">
        <v>287</v>
      </c>
      <c r="E689" s="9" t="s">
        <v>2029</v>
      </c>
      <c r="F689" s="9" t="s">
        <v>5356</v>
      </c>
      <c r="G689" s="9" t="s">
        <v>2030</v>
      </c>
      <c r="H689" s="7">
        <v>18</v>
      </c>
      <c r="I689" s="10">
        <v>41981.756238425929</v>
      </c>
      <c r="J689" s="10">
        <v>43545.725810185177</v>
      </c>
      <c r="K689" s="9" t="s">
        <v>2031</v>
      </c>
    </row>
    <row r="690" spans="1:11" ht="16" customHeight="1" x14ac:dyDescent="0.15">
      <c r="A690" s="7">
        <v>3221977</v>
      </c>
      <c r="B690" s="8" t="str">
        <f>HYPERLINK("https://github.com/couchbase/go-couchbase","https://github.com/couchbase/go-couchbase")</f>
        <v>https://github.com/couchbase/go-couchbase</v>
      </c>
      <c r="C690" s="19"/>
      <c r="D690" s="7">
        <v>286</v>
      </c>
      <c r="E690" s="9" t="s">
        <v>2032</v>
      </c>
      <c r="F690" s="9" t="s">
        <v>5357</v>
      </c>
      <c r="G690" s="9" t="s">
        <v>2033</v>
      </c>
      <c r="H690" s="7">
        <v>87</v>
      </c>
      <c r="I690" s="10">
        <v>40927.952870370369</v>
      </c>
      <c r="J690" s="10">
        <v>43580.162314814806</v>
      </c>
      <c r="K690" s="9" t="s">
        <v>2034</v>
      </c>
    </row>
    <row r="691" spans="1:11" ht="16" customHeight="1" x14ac:dyDescent="0.15">
      <c r="A691" s="7">
        <v>47974873</v>
      </c>
      <c r="B691" s="8" t="str">
        <f>HYPERLINK("https://github.com/dnaeon/go-vcr","https://github.com/dnaeon/go-vcr")</f>
        <v>https://github.com/dnaeon/go-vcr</v>
      </c>
      <c r="C691" s="19"/>
      <c r="D691" s="7">
        <v>285</v>
      </c>
      <c r="E691" s="9" t="s">
        <v>2035</v>
      </c>
      <c r="F691" s="9" t="s">
        <v>5358</v>
      </c>
      <c r="G691" s="9" t="s">
        <v>2036</v>
      </c>
      <c r="H691" s="7">
        <v>26</v>
      </c>
      <c r="I691" s="10">
        <v>42352.536307870367</v>
      </c>
      <c r="J691" s="10">
        <v>43578.887083333328</v>
      </c>
      <c r="K691" s="9" t="s">
        <v>2037</v>
      </c>
    </row>
    <row r="692" spans="1:11" ht="16" customHeight="1" x14ac:dyDescent="0.15">
      <c r="A692" s="7">
        <v>29315564</v>
      </c>
      <c r="B692" s="8" t="str">
        <f>HYPERLINK("https://github.com/couchbase/gocb","https://github.com/couchbase/gocb")</f>
        <v>https://github.com/couchbase/gocb</v>
      </c>
      <c r="C692" s="19"/>
      <c r="D692" s="7">
        <v>284</v>
      </c>
      <c r="E692" s="9" t="s">
        <v>2038</v>
      </c>
      <c r="F692" s="9" t="s">
        <v>5359</v>
      </c>
      <c r="G692" s="9" t="s">
        <v>2039</v>
      </c>
      <c r="H692" s="7">
        <v>76</v>
      </c>
      <c r="I692" s="10">
        <v>42019.834398148138</v>
      </c>
      <c r="J692" s="10">
        <v>43573.548726851863</v>
      </c>
      <c r="K692" s="9" t="s">
        <v>2040</v>
      </c>
    </row>
    <row r="693" spans="1:11" ht="16" customHeight="1" x14ac:dyDescent="0.15">
      <c r="A693" s="7">
        <v>100262942</v>
      </c>
      <c r="B693" s="8" t="str">
        <f>HYPERLINK("https://github.com/digota/digota","https://github.com/digota/digota")</f>
        <v>https://github.com/digota/digota</v>
      </c>
      <c r="C693" s="19"/>
      <c r="D693" s="7">
        <v>283</v>
      </c>
      <c r="E693" s="9" t="s">
        <v>2041</v>
      </c>
      <c r="F693" s="9" t="s">
        <v>5360</v>
      </c>
      <c r="G693" s="9" t="s">
        <v>2042</v>
      </c>
      <c r="H693" s="7">
        <v>37</v>
      </c>
      <c r="I693" s="10">
        <v>42961.501122685193</v>
      </c>
      <c r="J693" s="10">
        <v>43578.545983796299</v>
      </c>
      <c r="K693" s="9" t="s">
        <v>2043</v>
      </c>
    </row>
    <row r="694" spans="1:11" ht="16" customHeight="1" x14ac:dyDescent="0.15">
      <c r="A694" s="7">
        <v>108800571</v>
      </c>
      <c r="B694" s="8" t="str">
        <f>HYPERLINK("https://github.com/jszwec/csvutil","https://github.com/jszwec/csvutil")</f>
        <v>https://github.com/jszwec/csvutil</v>
      </c>
      <c r="C694" s="19"/>
      <c r="D694" s="7">
        <v>283</v>
      </c>
      <c r="E694" s="9" t="s">
        <v>2044</v>
      </c>
      <c r="F694" s="9" t="s">
        <v>5361</v>
      </c>
      <c r="G694" s="9" t="s">
        <v>2045</v>
      </c>
      <c r="H694" s="7">
        <v>17</v>
      </c>
      <c r="I694" s="10">
        <v>43038.173472222217</v>
      </c>
      <c r="J694" s="10">
        <v>43580.179722222223</v>
      </c>
      <c r="K694" s="9" t="s">
        <v>2046</v>
      </c>
    </row>
    <row r="695" spans="1:11" ht="16" customHeight="1" x14ac:dyDescent="0.15">
      <c r="A695" s="7">
        <v>23302143</v>
      </c>
      <c r="B695" s="8" t="str">
        <f>HYPERLINK("https://github.com/beefsack/go-rate","https://github.com/beefsack/go-rate")</f>
        <v>https://github.com/beefsack/go-rate</v>
      </c>
      <c r="C695" s="19"/>
      <c r="D695" s="7">
        <v>283</v>
      </c>
      <c r="E695" s="9" t="s">
        <v>2047</v>
      </c>
      <c r="F695" s="9" t="s">
        <v>5362</v>
      </c>
      <c r="G695" s="9" t="s">
        <v>2048</v>
      </c>
      <c r="H695" s="7">
        <v>19</v>
      </c>
      <c r="I695" s="10">
        <v>41876.196226851847</v>
      </c>
      <c r="J695" s="10">
        <v>43571.468807870369</v>
      </c>
      <c r="K695" s="9" t="s">
        <v>2049</v>
      </c>
    </row>
    <row r="696" spans="1:11" ht="16" customHeight="1" x14ac:dyDescent="0.15">
      <c r="A696" s="7">
        <v>42573351</v>
      </c>
      <c r="B696" s="8" t="str">
        <f>HYPERLINK("https://github.com/gordonklaus/portaudio","https://github.com/gordonklaus/portaudio")</f>
        <v>https://github.com/gordonklaus/portaudio</v>
      </c>
      <c r="C696" s="19"/>
      <c r="D696" s="7">
        <v>281</v>
      </c>
      <c r="E696" s="9" t="s">
        <v>2050</v>
      </c>
      <c r="F696" s="9" t="s">
        <v>5363</v>
      </c>
      <c r="G696" s="9" t="s">
        <v>2051</v>
      </c>
      <c r="H696" s="7">
        <v>44</v>
      </c>
      <c r="I696" s="10">
        <v>42263.332905092589</v>
      </c>
      <c r="J696" s="10">
        <v>43575.292071759257</v>
      </c>
      <c r="K696" s="9" t="s">
        <v>2052</v>
      </c>
    </row>
    <row r="697" spans="1:11" ht="16" customHeight="1" x14ac:dyDescent="0.15">
      <c r="A697" s="7">
        <v>44224873</v>
      </c>
      <c r="B697" s="8" t="str">
        <f>HYPERLINK("https://github.com/logpacker/PayPal-Go-SDK","https://github.com/logpacker/PayPal-Go-SDK")</f>
        <v>https://github.com/logpacker/PayPal-Go-SDK</v>
      </c>
      <c r="C697" s="19"/>
      <c r="D697" s="7">
        <v>281</v>
      </c>
      <c r="E697" s="9" t="s">
        <v>2053</v>
      </c>
      <c r="F697" s="9" t="s">
        <v>5364</v>
      </c>
      <c r="G697" s="9" t="s">
        <v>2054</v>
      </c>
      <c r="H697" s="7">
        <v>85</v>
      </c>
      <c r="I697" s="10">
        <v>42291.206817129627</v>
      </c>
      <c r="J697" s="10">
        <v>43578.167175925933</v>
      </c>
      <c r="K697" s="9" t="s">
        <v>2055</v>
      </c>
    </row>
    <row r="698" spans="1:11" ht="16" customHeight="1" x14ac:dyDescent="0.15">
      <c r="A698" s="7">
        <v>55502590</v>
      </c>
      <c r="B698" s="8" t="str">
        <f>HYPERLINK("https://github.com/go-testfixtures/testfixtures","https://github.com/go-testfixtures/testfixtures")</f>
        <v>https://github.com/go-testfixtures/testfixtures</v>
      </c>
      <c r="C698" s="19"/>
      <c r="D698" s="7">
        <v>280</v>
      </c>
      <c r="E698" s="9" t="s">
        <v>2056</v>
      </c>
      <c r="F698" s="9" t="s">
        <v>5365</v>
      </c>
      <c r="G698" s="9" t="s">
        <v>2057</v>
      </c>
      <c r="H698" s="7">
        <v>22</v>
      </c>
      <c r="I698" s="10">
        <v>42465.481574074067</v>
      </c>
      <c r="J698" s="10">
        <v>43577.408043981479</v>
      </c>
      <c r="K698" s="9" t="s">
        <v>2058</v>
      </c>
    </row>
    <row r="699" spans="1:11" ht="16" customHeight="1" x14ac:dyDescent="0.15">
      <c r="A699" s="7">
        <v>91857770</v>
      </c>
      <c r="B699" s="8" t="str">
        <f>HYPERLINK("https://github.com/shomali11/slacker","https://github.com/shomali11/slacker")</f>
        <v>https://github.com/shomali11/slacker</v>
      </c>
      <c r="C699" s="19"/>
      <c r="D699" s="7">
        <v>278</v>
      </c>
      <c r="E699" s="9" t="s">
        <v>2059</v>
      </c>
      <c r="F699" s="9" t="s">
        <v>5366</v>
      </c>
      <c r="G699" s="9" t="s">
        <v>2060</v>
      </c>
      <c r="H699" s="7">
        <v>33</v>
      </c>
      <c r="I699" s="10">
        <v>42875.070370370369</v>
      </c>
      <c r="J699" s="10">
        <v>43568.826122685183</v>
      </c>
      <c r="K699" s="9" t="s">
        <v>2061</v>
      </c>
    </row>
    <row r="700" spans="1:11" ht="16" customHeight="1" x14ac:dyDescent="0.15">
      <c r="A700" s="7">
        <v>30254409</v>
      </c>
      <c r="B700" s="8" t="str">
        <f>HYPERLINK("https://github.com/carlescere/scheduler","https://github.com/carlescere/scheduler")</f>
        <v>https://github.com/carlescere/scheduler</v>
      </c>
      <c r="C700" s="19"/>
      <c r="D700" s="7">
        <v>278</v>
      </c>
      <c r="E700" s="9" t="s">
        <v>2062</v>
      </c>
      <c r="F700" s="9" t="s">
        <v>5367</v>
      </c>
      <c r="G700" s="9" t="s">
        <v>2063</v>
      </c>
      <c r="H700" s="7">
        <v>40</v>
      </c>
      <c r="I700" s="10">
        <v>42038.715543981481</v>
      </c>
      <c r="J700" s="10">
        <v>43579.015150462961</v>
      </c>
      <c r="K700" s="9" t="s">
        <v>2064</v>
      </c>
    </row>
    <row r="701" spans="1:11" ht="16" customHeight="1" x14ac:dyDescent="0.15">
      <c r="A701" s="7">
        <v>67032544</v>
      </c>
      <c r="B701" s="8" t="str">
        <f>HYPERLINK("https://github.com/go-gormigrate/gormigrate","https://github.com/go-gormigrate/gormigrate")</f>
        <v>https://github.com/go-gormigrate/gormigrate</v>
      </c>
      <c r="C701" s="19"/>
      <c r="D701" s="7">
        <v>277</v>
      </c>
      <c r="E701" s="9" t="s">
        <v>2065</v>
      </c>
      <c r="F701" s="9" t="s">
        <v>5368</v>
      </c>
      <c r="G701" s="9" t="s">
        <v>2066</v>
      </c>
      <c r="H701" s="7">
        <v>32</v>
      </c>
      <c r="I701" s="10">
        <v>42613.490543981483</v>
      </c>
      <c r="J701" s="10">
        <v>43579.177824074082</v>
      </c>
      <c r="K701" s="9" t="s">
        <v>2067</v>
      </c>
    </row>
    <row r="702" spans="1:11" ht="16" customHeight="1" x14ac:dyDescent="0.15">
      <c r="A702" s="7">
        <v>19369926</v>
      </c>
      <c r="B702" s="8" t="str">
        <f>HYPERLINK("https://github.com/koyachi/go-nude","https://github.com/koyachi/go-nude")</f>
        <v>https://github.com/koyachi/go-nude</v>
      </c>
      <c r="C702" s="19"/>
      <c r="D702" s="7">
        <v>276</v>
      </c>
      <c r="E702" s="9" t="s">
        <v>2068</v>
      </c>
      <c r="F702" s="9" t="s">
        <v>5369</v>
      </c>
      <c r="G702" s="9" t="s">
        <v>2069</v>
      </c>
      <c r="H702" s="7">
        <v>32</v>
      </c>
      <c r="I702" s="10">
        <v>41761.355891203697</v>
      </c>
      <c r="J702" s="10">
        <v>43576.5075462963</v>
      </c>
      <c r="K702" s="9" t="s">
        <v>2070</v>
      </c>
    </row>
    <row r="703" spans="1:11" ht="16" customHeight="1" x14ac:dyDescent="0.15">
      <c r="A703" s="7">
        <v>8180452</v>
      </c>
      <c r="B703" s="8" t="str">
        <f>HYPERLINK("https://github.com/go-gl/mathgl","https://github.com/go-gl/mathgl")</f>
        <v>https://github.com/go-gl/mathgl</v>
      </c>
      <c r="C703" s="19"/>
      <c r="D703" s="7">
        <v>276</v>
      </c>
      <c r="E703" s="9" t="s">
        <v>2071</v>
      </c>
      <c r="F703" s="9" t="s">
        <v>5370</v>
      </c>
      <c r="G703" s="9" t="s">
        <v>2072</v>
      </c>
      <c r="H703" s="7">
        <v>39</v>
      </c>
      <c r="I703" s="10">
        <v>41318.59646990741</v>
      </c>
      <c r="J703" s="10">
        <v>43576.784305555557</v>
      </c>
      <c r="K703" s="9" t="s">
        <v>2073</v>
      </c>
    </row>
    <row r="704" spans="1:11" ht="16" customHeight="1" x14ac:dyDescent="0.15">
      <c r="A704" s="7">
        <v>115224966</v>
      </c>
      <c r="B704" s="8" t="str">
        <f>HYPERLINK("https://github.com/cep21/circuit","https://github.com/cep21/circuit")</f>
        <v>https://github.com/cep21/circuit</v>
      </c>
      <c r="C704" s="19"/>
      <c r="D704" s="7">
        <v>275</v>
      </c>
      <c r="E704" s="9" t="s">
        <v>748</v>
      </c>
      <c r="F704" s="9" t="s">
        <v>5371</v>
      </c>
      <c r="G704" s="9" t="s">
        <v>2074</v>
      </c>
      <c r="H704" s="7">
        <v>11</v>
      </c>
      <c r="I704" s="10">
        <v>43092.928969907407</v>
      </c>
      <c r="J704" s="10">
        <v>43579.429189814808</v>
      </c>
      <c r="K704" s="9" t="s">
        <v>2075</v>
      </c>
    </row>
    <row r="705" spans="1:11" ht="16" customHeight="1" x14ac:dyDescent="0.15">
      <c r="A705" s="7">
        <v>26337994</v>
      </c>
      <c r="B705" s="8" t="str">
        <f>HYPERLINK("https://github.com/smartystreets/mafsa","https://github.com/smartystreets/mafsa")</f>
        <v>https://github.com/smartystreets/mafsa</v>
      </c>
      <c r="C705" s="19"/>
      <c r="D705" s="7">
        <v>273</v>
      </c>
      <c r="E705" s="9" t="s">
        <v>2076</v>
      </c>
      <c r="F705" s="9" t="s">
        <v>5372</v>
      </c>
      <c r="G705" s="9" t="s">
        <v>2077</v>
      </c>
      <c r="H705" s="7">
        <v>18</v>
      </c>
      <c r="I705" s="10">
        <v>41950.880520833343</v>
      </c>
      <c r="J705" s="10">
        <v>43580.37394675926</v>
      </c>
      <c r="K705" s="9" t="s">
        <v>2078</v>
      </c>
    </row>
    <row r="706" spans="1:11" ht="16" customHeight="1" x14ac:dyDescent="0.15">
      <c r="A706" s="7">
        <v>38630515</v>
      </c>
      <c r="B706" s="8" t="str">
        <f>HYPERLINK("https://github.com/mdlayher/raw","https://github.com/mdlayher/raw")</f>
        <v>https://github.com/mdlayher/raw</v>
      </c>
      <c r="C706" s="19"/>
      <c r="D706" s="7">
        <v>273</v>
      </c>
      <c r="E706" s="9" t="s">
        <v>2079</v>
      </c>
      <c r="F706" s="9" t="s">
        <v>5373</v>
      </c>
      <c r="G706" s="9" t="s">
        <v>2080</v>
      </c>
      <c r="H706" s="7">
        <v>41</v>
      </c>
      <c r="I706" s="10">
        <v>42191.674849537027</v>
      </c>
      <c r="J706" s="10">
        <v>43577.554884259262</v>
      </c>
      <c r="K706" s="9" t="s">
        <v>2081</v>
      </c>
    </row>
    <row r="707" spans="1:11" ht="16" customHeight="1" x14ac:dyDescent="0.15">
      <c r="A707" s="7">
        <v>14214963</v>
      </c>
      <c r="B707" s="8" t="str">
        <f>HYPERLINK("https://github.com/glycerine/go-capnproto","https://github.com/glycerine/go-capnproto")</f>
        <v>https://github.com/glycerine/go-capnproto</v>
      </c>
      <c r="C707" s="19"/>
      <c r="D707" s="7">
        <v>271</v>
      </c>
      <c r="E707" s="9" t="s">
        <v>2082</v>
      </c>
      <c r="F707" s="9" t="s">
        <v>5374</v>
      </c>
      <c r="G707" s="9" t="s">
        <v>2083</v>
      </c>
      <c r="H707" s="7">
        <v>20</v>
      </c>
      <c r="I707" s="10">
        <v>41585.852916666663</v>
      </c>
      <c r="J707" s="10">
        <v>43577.189664351848</v>
      </c>
      <c r="K707" s="9" t="s">
        <v>2084</v>
      </c>
    </row>
    <row r="708" spans="1:11" ht="16" customHeight="1" x14ac:dyDescent="0.15">
      <c r="A708" s="7">
        <v>103940483</v>
      </c>
      <c r="B708" s="8" t="str">
        <f>HYPERLINK("https://github.com/Vertamedia/chproxy","https://github.com/Vertamedia/chproxy")</f>
        <v>https://github.com/Vertamedia/chproxy</v>
      </c>
      <c r="C708" s="19"/>
      <c r="D708" s="7">
        <v>267</v>
      </c>
      <c r="E708" s="9" t="s">
        <v>2085</v>
      </c>
      <c r="F708" s="9" t="s">
        <v>5375</v>
      </c>
      <c r="G708" s="9" t="s">
        <v>2086</v>
      </c>
      <c r="H708" s="7">
        <v>30</v>
      </c>
      <c r="I708" s="10">
        <v>42996.548182870371</v>
      </c>
      <c r="J708" s="10">
        <v>43578.515381944453</v>
      </c>
      <c r="K708" s="9" t="s">
        <v>2087</v>
      </c>
    </row>
    <row r="709" spans="1:11" ht="16" customHeight="1" x14ac:dyDescent="0.15">
      <c r="A709" s="7">
        <v>41033168</v>
      </c>
      <c r="B709" s="8" t="str">
        <f>HYPERLINK("https://github.com/valyala/fasttemplate","https://github.com/valyala/fasttemplate")</f>
        <v>https://github.com/valyala/fasttemplate</v>
      </c>
      <c r="C709" s="19"/>
      <c r="D709" s="7">
        <v>266</v>
      </c>
      <c r="E709" s="9" t="s">
        <v>2088</v>
      </c>
      <c r="F709" s="9" t="s">
        <v>5376</v>
      </c>
      <c r="G709" s="9" t="s">
        <v>2089</v>
      </c>
      <c r="H709" s="7">
        <v>37</v>
      </c>
      <c r="I709" s="10">
        <v>42235.530810185177</v>
      </c>
      <c r="J709" s="10">
        <v>43577.117534722223</v>
      </c>
      <c r="K709" s="9" t="s">
        <v>2090</v>
      </c>
    </row>
    <row r="710" spans="1:11" ht="16" customHeight="1" x14ac:dyDescent="0.15">
      <c r="A710" s="7">
        <v>32225965</v>
      </c>
      <c r="B710" s="8" t="str">
        <f>HYPERLINK("https://github.com/awalterschulze/gographviz","https://github.com/awalterschulze/gographviz")</f>
        <v>https://github.com/awalterschulze/gographviz</v>
      </c>
      <c r="C710" s="19"/>
      <c r="D710" s="7">
        <v>264</v>
      </c>
      <c r="E710" s="9" t="s">
        <v>2091</v>
      </c>
      <c r="F710" s="9" t="s">
        <v>5377</v>
      </c>
      <c r="G710" s="9" t="s">
        <v>2092</v>
      </c>
      <c r="H710" s="7">
        <v>38</v>
      </c>
      <c r="I710" s="10">
        <v>42077.768750000003</v>
      </c>
      <c r="J710" s="10">
        <v>43573.590127314812</v>
      </c>
      <c r="K710" s="9" t="s">
        <v>2093</v>
      </c>
    </row>
    <row r="711" spans="1:11" ht="16" customHeight="1" x14ac:dyDescent="0.15">
      <c r="A711" s="7">
        <v>25176775</v>
      </c>
      <c r="B711" s="8" t="str">
        <f>HYPERLINK("https://github.com/firstrow/tcp_server","https://github.com/firstrow/tcp_server")</f>
        <v>https://github.com/firstrow/tcp_server</v>
      </c>
      <c r="C711" s="19"/>
      <c r="D711" s="7">
        <v>262</v>
      </c>
      <c r="E711" s="9" t="s">
        <v>2094</v>
      </c>
      <c r="F711" s="9" t="s">
        <v>2095</v>
      </c>
      <c r="G711" s="9" t="s">
        <v>2095</v>
      </c>
      <c r="H711" s="7">
        <v>96</v>
      </c>
      <c r="I711" s="10">
        <v>41925.860208333332</v>
      </c>
      <c r="J711" s="10">
        <v>43580.469363425917</v>
      </c>
      <c r="K711" s="9" t="s">
        <v>2096</v>
      </c>
    </row>
    <row r="712" spans="1:11" ht="16" customHeight="1" x14ac:dyDescent="0.15">
      <c r="A712" s="7">
        <v>11364928</v>
      </c>
      <c r="B712" s="8" t="str">
        <f>HYPERLINK("https://github.com/emicklei/mora","https://github.com/emicklei/mora")</f>
        <v>https://github.com/emicklei/mora</v>
      </c>
      <c r="C712" s="19"/>
      <c r="D712" s="7">
        <v>262</v>
      </c>
      <c r="E712" s="9" t="s">
        <v>2097</v>
      </c>
      <c r="F712" s="9" t="s">
        <v>5378</v>
      </c>
      <c r="G712" s="9" t="s">
        <v>2098</v>
      </c>
      <c r="H712" s="7">
        <v>51</v>
      </c>
      <c r="I712" s="10">
        <v>41467.379872685182</v>
      </c>
      <c r="J712" s="10">
        <v>43575.430439814823</v>
      </c>
      <c r="K712" s="9" t="s">
        <v>2099</v>
      </c>
    </row>
    <row r="713" spans="1:11" ht="16" customHeight="1" x14ac:dyDescent="0.15">
      <c r="A713" s="7">
        <v>51254271</v>
      </c>
      <c r="B713" s="8" t="str">
        <f>HYPERLINK("https://github.com/go-playground/log","https://github.com/go-playground/log")</f>
        <v>https://github.com/go-playground/log</v>
      </c>
      <c r="C713" s="19"/>
      <c r="D713" s="7">
        <v>261</v>
      </c>
      <c r="E713" s="9" t="s">
        <v>1353</v>
      </c>
      <c r="F713" s="9" t="s">
        <v>5379</v>
      </c>
      <c r="G713" s="9" t="s">
        <v>2100</v>
      </c>
      <c r="H713" s="7">
        <v>20</v>
      </c>
      <c r="I713" s="10">
        <v>42407.679027777784</v>
      </c>
      <c r="J713" s="10">
        <v>43577.969386574077</v>
      </c>
      <c r="K713" s="9" t="s">
        <v>2101</v>
      </c>
    </row>
    <row r="714" spans="1:11" ht="16" customHeight="1" x14ac:dyDescent="0.15">
      <c r="A714" s="7">
        <v>29187545</v>
      </c>
      <c r="B714" s="8" t="str">
        <f>HYPERLINK("https://github.com/dimiro1/ipe","https://github.com/dimiro1/ipe")</f>
        <v>https://github.com/dimiro1/ipe</v>
      </c>
      <c r="C714" s="19"/>
      <c r="D714" s="7">
        <v>261</v>
      </c>
      <c r="E714" s="9" t="s">
        <v>2102</v>
      </c>
      <c r="F714" s="9" t="s">
        <v>5380</v>
      </c>
      <c r="G714" s="9" t="s">
        <v>2103</v>
      </c>
      <c r="H714" s="7">
        <v>42</v>
      </c>
      <c r="I714" s="10">
        <v>42017.492581018523</v>
      </c>
      <c r="J714" s="10">
        <v>43578.85597222222</v>
      </c>
      <c r="K714" s="9" t="s">
        <v>2104</v>
      </c>
    </row>
    <row r="715" spans="1:11" ht="16" customHeight="1" x14ac:dyDescent="0.15">
      <c r="A715" s="7">
        <v>3890763</v>
      </c>
      <c r="B715" s="8" t="str">
        <f>HYPERLINK("https://github.com/cskr/pubsub","https://github.com/cskr/pubsub")</f>
        <v>https://github.com/cskr/pubsub</v>
      </c>
      <c r="C715" s="19"/>
      <c r="D715" s="7">
        <v>260</v>
      </c>
      <c r="E715" s="9" t="s">
        <v>2105</v>
      </c>
      <c r="F715" s="9" t="s">
        <v>5381</v>
      </c>
      <c r="G715" s="9" t="s">
        <v>2106</v>
      </c>
      <c r="H715" s="7">
        <v>41</v>
      </c>
      <c r="I715" s="10">
        <v>41000.27202546296</v>
      </c>
      <c r="J715" s="10">
        <v>43577.58803240741</v>
      </c>
      <c r="K715" s="9" t="s">
        <v>2107</v>
      </c>
    </row>
    <row r="716" spans="1:11" ht="16" customHeight="1" x14ac:dyDescent="0.15">
      <c r="A716" s="7">
        <v>11208890</v>
      </c>
      <c r="B716" s="8" t="str">
        <f>HYPERLINK("https://github.com/VividCortex/ewma","https://github.com/VividCortex/ewma")</f>
        <v>https://github.com/VividCortex/ewma</v>
      </c>
      <c r="C716" s="19"/>
      <c r="D716" s="7">
        <v>258</v>
      </c>
      <c r="E716" s="9" t="s">
        <v>2108</v>
      </c>
      <c r="F716" s="9" t="s">
        <v>5382</v>
      </c>
      <c r="G716" s="9" t="s">
        <v>2109</v>
      </c>
      <c r="H716" s="7">
        <v>19</v>
      </c>
      <c r="I716" s="10">
        <v>41460.898206018523</v>
      </c>
      <c r="J716" s="10">
        <v>43570.358368055553</v>
      </c>
      <c r="K716" s="9" t="s">
        <v>2110</v>
      </c>
    </row>
    <row r="717" spans="1:11" ht="16" customHeight="1" x14ac:dyDescent="0.15">
      <c r="A717" s="7">
        <v>153871648</v>
      </c>
      <c r="B717" s="8" t="str">
        <f>HYPERLINK("https://github.com/qeesung/image2ascii","https://github.com/qeesung/image2ascii")</f>
        <v>https://github.com/qeesung/image2ascii</v>
      </c>
      <c r="C717" s="19"/>
      <c r="D717" s="7">
        <v>255</v>
      </c>
      <c r="E717" s="9" t="s">
        <v>2111</v>
      </c>
      <c r="F717" s="9" t="s">
        <v>5383</v>
      </c>
      <c r="G717" s="9" t="s">
        <v>2112</v>
      </c>
      <c r="H717" s="7">
        <v>19</v>
      </c>
      <c r="I717" s="10">
        <v>43393.212789351863</v>
      </c>
      <c r="J717" s="10">
        <v>43577.233159722222</v>
      </c>
      <c r="K717" s="9" t="s">
        <v>2113</v>
      </c>
    </row>
    <row r="718" spans="1:11" ht="16" customHeight="1" x14ac:dyDescent="0.15">
      <c r="A718" s="7">
        <v>40334054</v>
      </c>
      <c r="B718" s="8" t="str">
        <f>HYPERLINK("https://github.com/neurosnap/sentences","https://github.com/neurosnap/sentences")</f>
        <v>https://github.com/neurosnap/sentences</v>
      </c>
      <c r="C718" s="19"/>
      <c r="D718" s="7">
        <v>254</v>
      </c>
      <c r="E718" s="9" t="s">
        <v>2114</v>
      </c>
      <c r="F718" s="9" t="s">
        <v>5384</v>
      </c>
      <c r="G718" s="9" t="s">
        <v>2115</v>
      </c>
      <c r="H718" s="7">
        <v>22</v>
      </c>
      <c r="I718" s="10">
        <v>42223.047453703701</v>
      </c>
      <c r="J718" s="10">
        <v>43577.742407407408</v>
      </c>
      <c r="K718" s="9" t="s">
        <v>2116</v>
      </c>
    </row>
    <row r="719" spans="1:11" ht="16" customHeight="1" x14ac:dyDescent="0.15">
      <c r="A719" s="7">
        <v>52119293</v>
      </c>
      <c r="B719" s="8" t="str">
        <f>HYPERLINK("https://github.com/mdempsky/unconvert","https://github.com/mdempsky/unconvert")</f>
        <v>https://github.com/mdempsky/unconvert</v>
      </c>
      <c r="C719" s="19"/>
      <c r="D719" s="7">
        <v>252</v>
      </c>
      <c r="E719" s="9" t="s">
        <v>2117</v>
      </c>
      <c r="F719" s="9" t="s">
        <v>5385</v>
      </c>
      <c r="G719" s="9" t="s">
        <v>2118</v>
      </c>
      <c r="H719" s="7">
        <v>16</v>
      </c>
      <c r="I719" s="10">
        <v>42419.91605324074</v>
      </c>
      <c r="J719" s="10">
        <v>43571.467847222222</v>
      </c>
      <c r="K719" s="9" t="s">
        <v>2119</v>
      </c>
    </row>
    <row r="720" spans="1:11" ht="16" customHeight="1" x14ac:dyDescent="0.15">
      <c r="A720" s="7">
        <v>156842152</v>
      </c>
      <c r="B720" s="8" t="str">
        <f>HYPERLINK("https://github.com/wesovilabs/koazee","https://github.com/wesovilabs/koazee")</f>
        <v>https://github.com/wesovilabs/koazee</v>
      </c>
      <c r="C720" s="19"/>
      <c r="D720" s="7">
        <v>251</v>
      </c>
      <c r="E720" s="9" t="s">
        <v>2120</v>
      </c>
      <c r="F720" s="9" t="s">
        <v>5386</v>
      </c>
      <c r="G720" s="9" t="s">
        <v>2121</v>
      </c>
      <c r="H720" s="7">
        <v>12</v>
      </c>
      <c r="I720" s="10">
        <v>43413.409247685187</v>
      </c>
      <c r="J720" s="10">
        <v>43579.35361111111</v>
      </c>
      <c r="K720" s="9" t="s">
        <v>2122</v>
      </c>
    </row>
    <row r="721" spans="1:11" ht="16" customHeight="1" x14ac:dyDescent="0.15">
      <c r="A721" s="7">
        <v>88099784</v>
      </c>
      <c r="B721" s="8" t="str">
        <f>HYPERLINK("https://github.com/roblaszczak/go-cleanarch","https://github.com/roblaszczak/go-cleanarch")</f>
        <v>https://github.com/roblaszczak/go-cleanarch</v>
      </c>
      <c r="C721" s="19"/>
      <c r="D721" s="7">
        <v>250</v>
      </c>
      <c r="E721" s="9" t="s">
        <v>2123</v>
      </c>
      <c r="F721" s="9" t="s">
        <v>5387</v>
      </c>
      <c r="G721" s="9" t="s">
        <v>2124</v>
      </c>
      <c r="H721" s="7">
        <v>21</v>
      </c>
      <c r="I721" s="10">
        <v>42837.91615740741</v>
      </c>
      <c r="J721" s="10">
        <v>43572.816365740742</v>
      </c>
      <c r="K721" s="9" t="s">
        <v>2125</v>
      </c>
    </row>
    <row r="722" spans="1:11" ht="16" customHeight="1" x14ac:dyDescent="0.15">
      <c r="A722" s="7">
        <v>119120832</v>
      </c>
      <c r="B722" s="8" t="str">
        <f>HYPERLINK("https://github.com/edwingeng/wuid","https://github.com/edwingeng/wuid")</f>
        <v>https://github.com/edwingeng/wuid</v>
      </c>
      <c r="C722" s="19"/>
      <c r="D722" s="7">
        <v>250</v>
      </c>
      <c r="E722" s="9" t="s">
        <v>2126</v>
      </c>
      <c r="F722" s="9" t="s">
        <v>5388</v>
      </c>
      <c r="G722" s="9" t="s">
        <v>2127</v>
      </c>
      <c r="H722" s="7">
        <v>24</v>
      </c>
      <c r="I722" s="10">
        <v>43127.053101851852</v>
      </c>
      <c r="J722" s="10">
        <v>43578.499120370368</v>
      </c>
      <c r="K722" s="9" t="s">
        <v>2128</v>
      </c>
    </row>
    <row r="723" spans="1:11" ht="16" customHeight="1" x14ac:dyDescent="0.15">
      <c r="A723" s="7">
        <v>81462386</v>
      </c>
      <c r="B723" s="8" t="str">
        <f>HYPERLINK("https://github.com/slotix/dataflowkit","https://github.com/slotix/dataflowkit")</f>
        <v>https://github.com/slotix/dataflowkit</v>
      </c>
      <c r="C723" s="19"/>
      <c r="D723" s="7">
        <v>250</v>
      </c>
      <c r="E723" s="9" t="s">
        <v>2129</v>
      </c>
      <c r="F723" s="9" t="s">
        <v>5389</v>
      </c>
      <c r="G723" s="9" t="s">
        <v>2130</v>
      </c>
      <c r="H723" s="7">
        <v>29</v>
      </c>
      <c r="I723" s="10">
        <v>42775.630729166667</v>
      </c>
      <c r="J723" s="10">
        <v>43579.325289351851</v>
      </c>
      <c r="K723" s="9" t="s">
        <v>2131</v>
      </c>
    </row>
    <row r="724" spans="1:11" ht="16" customHeight="1" x14ac:dyDescent="0.15">
      <c r="A724" s="7">
        <v>42908179</v>
      </c>
      <c r="B724" s="8" t="str">
        <f>HYPERLINK("https://github.com/husobee/vestigo","https://github.com/husobee/vestigo")</f>
        <v>https://github.com/husobee/vestigo</v>
      </c>
      <c r="C724" s="19"/>
      <c r="D724" s="7">
        <v>249</v>
      </c>
      <c r="E724" s="9" t="s">
        <v>2132</v>
      </c>
      <c r="F724" s="9" t="s">
        <v>5390</v>
      </c>
      <c r="G724" s="9" t="s">
        <v>2133</v>
      </c>
      <c r="H724" s="7">
        <v>28</v>
      </c>
      <c r="I724" s="10">
        <v>42269.130590277768</v>
      </c>
      <c r="J724" s="10">
        <v>43551.90729166667</v>
      </c>
      <c r="K724" s="9" t="s">
        <v>2134</v>
      </c>
    </row>
    <row r="725" spans="1:11" ht="16" customHeight="1" x14ac:dyDescent="0.15">
      <c r="A725" s="7">
        <v>17471482</v>
      </c>
      <c r="B725" s="8" t="str">
        <f>HYPERLINK("https://github.com/bsm/redeo","https://github.com/bsm/redeo")</f>
        <v>https://github.com/bsm/redeo</v>
      </c>
      <c r="C725" s="19"/>
      <c r="D725" s="7">
        <v>247</v>
      </c>
      <c r="E725" s="9" t="s">
        <v>2135</v>
      </c>
      <c r="F725" s="9" t="s">
        <v>5391</v>
      </c>
      <c r="G725" s="9" t="s">
        <v>2136</v>
      </c>
      <c r="H725" s="7">
        <v>18</v>
      </c>
      <c r="I725" s="10">
        <v>41704.365486111114</v>
      </c>
      <c r="J725" s="10">
        <v>43576.591817129629</v>
      </c>
      <c r="K725" s="9" t="s">
        <v>2137</v>
      </c>
    </row>
    <row r="726" spans="1:11" ht="16" customHeight="1" x14ac:dyDescent="0.15">
      <c r="A726" s="7">
        <v>29736815</v>
      </c>
      <c r="B726" s="8" t="str">
        <f>HYPERLINK("https://github.com/jingweno/nut","https://github.com/jingweno/nut")</f>
        <v>https://github.com/jingweno/nut</v>
      </c>
      <c r="C726" s="19"/>
      <c r="D726" s="7">
        <v>247</v>
      </c>
      <c r="E726" s="9" t="s">
        <v>2138</v>
      </c>
      <c r="F726" s="9" t="s">
        <v>2139</v>
      </c>
      <c r="G726" s="9" t="s">
        <v>2139</v>
      </c>
      <c r="H726" s="7">
        <v>11</v>
      </c>
      <c r="I726" s="10">
        <v>42027.615648148138</v>
      </c>
      <c r="J726" s="10">
        <v>43564.912627314807</v>
      </c>
      <c r="K726" s="9" t="s">
        <v>2140</v>
      </c>
    </row>
    <row r="727" spans="1:11" ht="16" customHeight="1" x14ac:dyDescent="0.15">
      <c r="A727" s="7">
        <v>32763101</v>
      </c>
      <c r="B727" s="8" t="str">
        <f>HYPERLINK("https://github.com/cosiner/gohper","https://github.com/cosiner/gohper")</f>
        <v>https://github.com/cosiner/gohper</v>
      </c>
      <c r="C727" s="19"/>
      <c r="D727" s="7">
        <v>247</v>
      </c>
      <c r="E727" s="9" t="s">
        <v>2141</v>
      </c>
      <c r="F727" s="9" t="s">
        <v>5392</v>
      </c>
      <c r="G727" s="9" t="s">
        <v>2142</v>
      </c>
      <c r="H727" s="7">
        <v>45</v>
      </c>
      <c r="I727" s="10">
        <v>42086.948750000003</v>
      </c>
      <c r="J727" s="10">
        <v>43553.563113425917</v>
      </c>
      <c r="K727" s="9" t="s">
        <v>2143</v>
      </c>
    </row>
    <row r="728" spans="1:11" ht="16" customHeight="1" x14ac:dyDescent="0.15">
      <c r="A728" s="7">
        <v>54086876</v>
      </c>
      <c r="B728" s="8" t="str">
        <f>HYPERLINK("https://github.com/go-music-theory/music-theory","https://github.com/go-music-theory/music-theory")</f>
        <v>https://github.com/go-music-theory/music-theory</v>
      </c>
      <c r="C728" s="19"/>
      <c r="D728" s="7">
        <v>246</v>
      </c>
      <c r="E728" s="9" t="s">
        <v>2144</v>
      </c>
      <c r="F728" s="9" t="s">
        <v>5393</v>
      </c>
      <c r="G728" s="9" t="s">
        <v>2145</v>
      </c>
      <c r="H728" s="7">
        <v>21</v>
      </c>
      <c r="I728" s="10">
        <v>42446.159918981481</v>
      </c>
      <c r="J728" s="10">
        <v>43580.086041666669</v>
      </c>
      <c r="K728" s="9" t="s">
        <v>2146</v>
      </c>
    </row>
    <row r="729" spans="1:11" ht="16" customHeight="1" x14ac:dyDescent="0.15">
      <c r="A729" s="7">
        <v>102981082</v>
      </c>
      <c r="B729" s="8" t="str">
        <f>HYPERLINK("https://github.com/thestrukture/IDE","https://github.com/thestrukture/IDE")</f>
        <v>https://github.com/thestrukture/IDE</v>
      </c>
      <c r="C729" s="19"/>
      <c r="D729" s="7">
        <v>245</v>
      </c>
      <c r="E729" s="9" t="s">
        <v>2147</v>
      </c>
      <c r="F729" s="9" t="s">
        <v>5394</v>
      </c>
      <c r="G729" s="9" t="s">
        <v>2148</v>
      </c>
      <c r="H729" s="7">
        <v>9</v>
      </c>
      <c r="I729" s="10">
        <v>42987.826354166667</v>
      </c>
      <c r="J729" s="10">
        <v>43579.395312499997</v>
      </c>
      <c r="K729" s="9" t="s">
        <v>2149</v>
      </c>
    </row>
    <row r="730" spans="1:11" ht="16" customHeight="1" x14ac:dyDescent="0.15">
      <c r="A730" s="7">
        <v>125911051</v>
      </c>
      <c r="B730" s="8" t="str">
        <f>HYPERLINK("https://github.com/topfreegames/pitaya","https://github.com/topfreegames/pitaya")</f>
        <v>https://github.com/topfreegames/pitaya</v>
      </c>
      <c r="C730" s="19"/>
      <c r="D730" s="7">
        <v>243</v>
      </c>
      <c r="E730" s="9" t="s">
        <v>2150</v>
      </c>
      <c r="F730" s="9" t="s">
        <v>5395</v>
      </c>
      <c r="G730" s="9" t="s">
        <v>2151</v>
      </c>
      <c r="H730" s="7">
        <v>39</v>
      </c>
      <c r="I730" s="10">
        <v>43178.819861111107</v>
      </c>
      <c r="J730" s="10">
        <v>43580.352754629632</v>
      </c>
      <c r="K730" s="9" t="s">
        <v>2152</v>
      </c>
    </row>
    <row r="731" spans="1:11" ht="16" customHeight="1" x14ac:dyDescent="0.15">
      <c r="A731" s="7">
        <v>13435885</v>
      </c>
      <c r="B731" s="8" t="str">
        <f>HYPERLINK("https://github.com/hashicorp/logutils","https://github.com/hashicorp/logutils")</f>
        <v>https://github.com/hashicorp/logutils</v>
      </c>
      <c r="C731" s="19"/>
      <c r="D731" s="7">
        <v>242</v>
      </c>
      <c r="E731" s="9" t="s">
        <v>2153</v>
      </c>
      <c r="F731" s="9" t="s">
        <v>5396</v>
      </c>
      <c r="G731" s="9" t="s">
        <v>2154</v>
      </c>
      <c r="H731" s="7">
        <v>25</v>
      </c>
      <c r="I731" s="10">
        <v>41556.313368055547</v>
      </c>
      <c r="J731" s="10">
        <v>43578.888136574067</v>
      </c>
      <c r="K731" s="9" t="s">
        <v>2155</v>
      </c>
    </row>
    <row r="732" spans="1:11" ht="16" customHeight="1" x14ac:dyDescent="0.15">
      <c r="A732" s="7">
        <v>42525006</v>
      </c>
      <c r="B732" s="8" t="str">
        <f>HYPERLINK("https://github.com/verdverm/frisby","https://github.com/verdverm/frisby")</f>
        <v>https://github.com/verdverm/frisby</v>
      </c>
      <c r="C732" s="19"/>
      <c r="D732" s="7">
        <v>242</v>
      </c>
      <c r="E732" s="9" t="s">
        <v>2156</v>
      </c>
      <c r="F732" s="9" t="s">
        <v>5397</v>
      </c>
      <c r="G732" s="9" t="s">
        <v>2157</v>
      </c>
      <c r="H732" s="7">
        <v>20</v>
      </c>
      <c r="I732" s="10">
        <v>42262.608310185176</v>
      </c>
      <c r="J732" s="10">
        <v>43571.094583333332</v>
      </c>
      <c r="K732" s="9" t="s">
        <v>2158</v>
      </c>
    </row>
    <row r="733" spans="1:11" ht="16" customHeight="1" x14ac:dyDescent="0.15">
      <c r="A733" s="7">
        <v>96219187</v>
      </c>
      <c r="B733" s="8" t="str">
        <f>HYPERLINK("https://github.com/asticode/go-astits","https://github.com/asticode/go-astits")</f>
        <v>https://github.com/asticode/go-astits</v>
      </c>
      <c r="C733" s="19"/>
      <c r="D733" s="7">
        <v>241</v>
      </c>
      <c r="E733" s="9" t="s">
        <v>2159</v>
      </c>
      <c r="F733" s="9" t="s">
        <v>5398</v>
      </c>
      <c r="G733" s="9" t="s">
        <v>2160</v>
      </c>
      <c r="H733" s="7">
        <v>16</v>
      </c>
      <c r="I733" s="10">
        <v>42920.546006944453</v>
      </c>
      <c r="J733" s="10">
        <v>43576.450324074067</v>
      </c>
      <c r="K733" s="9" t="s">
        <v>2161</v>
      </c>
    </row>
    <row r="734" spans="1:11" ht="16" customHeight="1" x14ac:dyDescent="0.15">
      <c r="A734" s="7">
        <v>54932530</v>
      </c>
      <c r="B734" s="8" t="str">
        <f>HYPERLINK("https://github.com/appleboy/gofight","https://github.com/appleboy/gofight")</f>
        <v>https://github.com/appleboy/gofight</v>
      </c>
      <c r="C734" s="19"/>
      <c r="D734" s="7">
        <v>241</v>
      </c>
      <c r="E734" s="9" t="s">
        <v>2162</v>
      </c>
      <c r="F734" s="9" t="s">
        <v>5399</v>
      </c>
      <c r="G734" s="9" t="s">
        <v>2163</v>
      </c>
      <c r="H734" s="7">
        <v>15</v>
      </c>
      <c r="I734" s="10">
        <v>42458.009270833332</v>
      </c>
      <c r="J734" s="10">
        <v>43573.774791666663</v>
      </c>
      <c r="K734" s="9" t="s">
        <v>2164</v>
      </c>
    </row>
    <row r="735" spans="1:11" ht="16" customHeight="1" x14ac:dyDescent="0.15">
      <c r="A735" s="7">
        <v>43611359</v>
      </c>
      <c r="B735" s="8" t="str">
        <f>HYPERLINK("https://github.com/tucnak/store","https://github.com/tucnak/store")</f>
        <v>https://github.com/tucnak/store</v>
      </c>
      <c r="C735" s="19"/>
      <c r="D735" s="7">
        <v>240</v>
      </c>
      <c r="E735" s="9" t="s">
        <v>2165</v>
      </c>
      <c r="F735" s="9" t="s">
        <v>5400</v>
      </c>
      <c r="G735" s="9" t="s">
        <v>2166</v>
      </c>
      <c r="H735" s="7">
        <v>14</v>
      </c>
      <c r="I735" s="10">
        <v>42280.803796296299</v>
      </c>
      <c r="J735" s="10">
        <v>43563.483437499999</v>
      </c>
      <c r="K735" s="9" t="s">
        <v>2167</v>
      </c>
    </row>
    <row r="736" spans="1:11" ht="16" customHeight="1" x14ac:dyDescent="0.15">
      <c r="A736" s="7">
        <v>20866505</v>
      </c>
      <c r="B736" s="8" t="str">
        <f>HYPERLINK("https://github.com/dgryski/go-jump","https://github.com/dgryski/go-jump")</f>
        <v>https://github.com/dgryski/go-jump</v>
      </c>
      <c r="C736" s="19"/>
      <c r="D736" s="7">
        <v>240</v>
      </c>
      <c r="E736" s="9" t="s">
        <v>2168</v>
      </c>
      <c r="F736" s="9" t="s">
        <v>5401</v>
      </c>
      <c r="G736" s="9" t="s">
        <v>2169</v>
      </c>
      <c r="H736" s="7">
        <v>20</v>
      </c>
      <c r="I736" s="10">
        <v>41805.925046296303</v>
      </c>
      <c r="J736" s="10">
        <v>43577.881354166668</v>
      </c>
      <c r="K736" s="9" t="s">
        <v>2170</v>
      </c>
    </row>
    <row r="737" spans="1:11" ht="16" customHeight="1" x14ac:dyDescent="0.15">
      <c r="A737" s="7">
        <v>16551388</v>
      </c>
      <c r="B737" s="8" t="str">
        <f>HYPERLINK("https://github.com/muesli/regommend","https://github.com/muesli/regommend")</f>
        <v>https://github.com/muesli/regommend</v>
      </c>
      <c r="C737" s="19"/>
      <c r="D737" s="7">
        <v>240</v>
      </c>
      <c r="E737" s="9" t="s">
        <v>2171</v>
      </c>
      <c r="F737" s="9" t="s">
        <v>5402</v>
      </c>
      <c r="G737" s="9" t="s">
        <v>2172</v>
      </c>
      <c r="H737" s="7">
        <v>21</v>
      </c>
      <c r="I737" s="10">
        <v>41675.70890046296</v>
      </c>
      <c r="J737" s="10">
        <v>43579.251967592587</v>
      </c>
      <c r="K737" s="9" t="s">
        <v>2173</v>
      </c>
    </row>
    <row r="738" spans="1:11" ht="16" customHeight="1" x14ac:dyDescent="0.15">
      <c r="A738" s="7">
        <v>27936107</v>
      </c>
      <c r="B738" s="8" t="str">
        <f>HYPERLINK("https://github.com/jaredfolkins/badactor","https://github.com/jaredfolkins/badactor")</f>
        <v>https://github.com/jaredfolkins/badactor</v>
      </c>
      <c r="C738" s="19"/>
      <c r="D738" s="7">
        <v>239</v>
      </c>
      <c r="E738" s="9" t="s">
        <v>2174</v>
      </c>
      <c r="F738" s="9" t="s">
        <v>5403</v>
      </c>
      <c r="G738" s="9" t="s">
        <v>2175</v>
      </c>
      <c r="H738" s="7">
        <v>8</v>
      </c>
      <c r="I738" s="10">
        <v>41985.837037037039</v>
      </c>
      <c r="J738" s="10">
        <v>43573.823298611111</v>
      </c>
      <c r="K738" s="9" t="s">
        <v>2176</v>
      </c>
    </row>
    <row r="739" spans="1:11" ht="16" customHeight="1" x14ac:dyDescent="0.15">
      <c r="A739" s="7">
        <v>162203238</v>
      </c>
      <c r="B739" s="8" t="str">
        <f>HYPERLINK("https://github.com/cheynewallace/tabby","https://github.com/cheynewallace/tabby")</f>
        <v>https://github.com/cheynewallace/tabby</v>
      </c>
      <c r="C739" s="19"/>
      <c r="D739" s="7">
        <v>238</v>
      </c>
      <c r="E739" s="9" t="s">
        <v>2177</v>
      </c>
      <c r="F739" s="9" t="s">
        <v>5404</v>
      </c>
      <c r="G739" s="9" t="s">
        <v>2178</v>
      </c>
      <c r="H739" s="7">
        <v>6</v>
      </c>
      <c r="I739" s="10">
        <v>43451.983090277783</v>
      </c>
      <c r="J739" s="10">
        <v>43576.840081018519</v>
      </c>
      <c r="K739" s="9" t="s">
        <v>2179</v>
      </c>
    </row>
    <row r="740" spans="1:11" ht="16" customHeight="1" x14ac:dyDescent="0.15">
      <c r="A740" s="7">
        <v>14737022</v>
      </c>
      <c r="B740" s="8" t="str">
        <f>HYPERLINK("https://github.com/shurcooL/gostatus","https://github.com/shurcooL/gostatus")</f>
        <v>https://github.com/shurcooL/gostatus</v>
      </c>
      <c r="C740" s="19"/>
      <c r="D740" s="7">
        <v>236</v>
      </c>
      <c r="E740" s="9" t="s">
        <v>2180</v>
      </c>
      <c r="F740" s="9" t="s">
        <v>5405</v>
      </c>
      <c r="G740" s="9" t="s">
        <v>2181</v>
      </c>
      <c r="H740" s="7">
        <v>11</v>
      </c>
      <c r="I740" s="10">
        <v>41605.171238425923</v>
      </c>
      <c r="J740" s="10">
        <v>43572.349131944437</v>
      </c>
      <c r="K740" s="9" t="s">
        <v>2182</v>
      </c>
    </row>
    <row r="741" spans="1:11" ht="16" customHeight="1" x14ac:dyDescent="0.15">
      <c r="A741" s="7">
        <v>24001649</v>
      </c>
      <c r="B741" s="8" t="str">
        <f>HYPERLINK("https://github.com/mdlayher/waveform","https://github.com/mdlayher/waveform")</f>
        <v>https://github.com/mdlayher/waveform</v>
      </c>
      <c r="C741" s="19"/>
      <c r="D741" s="7">
        <v>235</v>
      </c>
      <c r="E741" s="9" t="s">
        <v>2183</v>
      </c>
      <c r="F741" s="9" t="s">
        <v>5406</v>
      </c>
      <c r="G741" s="9" t="s">
        <v>2184</v>
      </c>
      <c r="H741" s="7">
        <v>22</v>
      </c>
      <c r="I741" s="10">
        <v>41895.755277777767</v>
      </c>
      <c r="J741" s="10">
        <v>43578.64234953704</v>
      </c>
      <c r="K741" s="9" t="s">
        <v>2185</v>
      </c>
    </row>
    <row r="742" spans="1:11" ht="16" customHeight="1" x14ac:dyDescent="0.15">
      <c r="A742" s="7">
        <v>11463545</v>
      </c>
      <c r="B742" s="8" t="str">
        <f>HYPERLINK("https://github.com/albrow/zoom","https://github.com/albrow/zoom")</f>
        <v>https://github.com/albrow/zoom</v>
      </c>
      <c r="C742" s="19"/>
      <c r="D742" s="7">
        <v>234</v>
      </c>
      <c r="E742" s="9" t="s">
        <v>2186</v>
      </c>
      <c r="F742" s="9" t="s">
        <v>5407</v>
      </c>
      <c r="G742" s="9" t="s">
        <v>2187</v>
      </c>
      <c r="H742" s="7">
        <v>18</v>
      </c>
      <c r="I742" s="10">
        <v>41472.022615740738</v>
      </c>
      <c r="J742" s="10">
        <v>43575.641145833331</v>
      </c>
      <c r="K742" s="9" t="s">
        <v>2188</v>
      </c>
    </row>
    <row r="743" spans="1:11" ht="16" customHeight="1" x14ac:dyDescent="0.15">
      <c r="A743" s="7">
        <v>28522749</v>
      </c>
      <c r="B743" s="8" t="str">
        <f>HYPERLINK("https://github.com/zimmski/go-mutesting","https://github.com/zimmski/go-mutesting")</f>
        <v>https://github.com/zimmski/go-mutesting</v>
      </c>
      <c r="C743" s="19"/>
      <c r="D743" s="7">
        <v>234</v>
      </c>
      <c r="E743" s="9" t="s">
        <v>2189</v>
      </c>
      <c r="F743" s="9" t="s">
        <v>5408</v>
      </c>
      <c r="G743" s="9" t="s">
        <v>2190</v>
      </c>
      <c r="H743" s="7">
        <v>19</v>
      </c>
      <c r="I743" s="10">
        <v>41999.933148148149</v>
      </c>
      <c r="J743" s="10">
        <v>43576.881377314807</v>
      </c>
      <c r="K743" s="9" t="s">
        <v>2191</v>
      </c>
    </row>
    <row r="744" spans="1:11" ht="16" customHeight="1" x14ac:dyDescent="0.15">
      <c r="A744" s="7">
        <v>46426592</v>
      </c>
      <c r="B744" s="8" t="str">
        <f>HYPERLINK("https://github.com/dinever/golf","https://github.com/dinever/golf")</f>
        <v>https://github.com/dinever/golf</v>
      </c>
      <c r="C744" s="19"/>
      <c r="D744" s="7">
        <v>232</v>
      </c>
      <c r="E744" s="9" t="s">
        <v>2192</v>
      </c>
      <c r="F744" s="9" t="s">
        <v>5409</v>
      </c>
      <c r="G744" s="9" t="s">
        <v>2193</v>
      </c>
      <c r="H744" s="7">
        <v>22</v>
      </c>
      <c r="I744" s="10">
        <v>42326.632106481477</v>
      </c>
      <c r="J744" s="10">
        <v>43577.833009259259</v>
      </c>
      <c r="K744" s="9" t="s">
        <v>2194</v>
      </c>
    </row>
    <row r="745" spans="1:11" ht="16" customHeight="1" x14ac:dyDescent="0.15">
      <c r="A745" s="7">
        <v>148887586</v>
      </c>
      <c r="B745" s="8" t="str">
        <f>HYPERLINK("https://github.com/hexdigest/gowrap","https://github.com/hexdigest/gowrap")</f>
        <v>https://github.com/hexdigest/gowrap</v>
      </c>
      <c r="C745" s="19"/>
      <c r="D745" s="7">
        <v>230</v>
      </c>
      <c r="E745" s="9" t="s">
        <v>2195</v>
      </c>
      <c r="F745" s="9" t="s">
        <v>5410</v>
      </c>
      <c r="G745" s="9" t="s">
        <v>2196</v>
      </c>
      <c r="H745" s="7">
        <v>12</v>
      </c>
      <c r="I745" s="10">
        <v>43358.389374999999</v>
      </c>
      <c r="J745" s="10">
        <v>43579.662939814807</v>
      </c>
      <c r="K745" s="9" t="s">
        <v>2197</v>
      </c>
    </row>
    <row r="746" spans="1:11" ht="16" customHeight="1" x14ac:dyDescent="0.15">
      <c r="A746" s="7">
        <v>114995309</v>
      </c>
      <c r="B746" s="8" t="str">
        <f>HYPERLINK("https://github.com/heetch/confita","https://github.com/heetch/confita")</f>
        <v>https://github.com/heetch/confita</v>
      </c>
      <c r="C746" s="19"/>
      <c r="D746" s="7">
        <v>226</v>
      </c>
      <c r="E746" s="9" t="s">
        <v>2198</v>
      </c>
      <c r="F746" s="9" t="s">
        <v>5411</v>
      </c>
      <c r="G746" s="9" t="s">
        <v>2199</v>
      </c>
      <c r="H746" s="7">
        <v>17</v>
      </c>
      <c r="I746" s="10">
        <v>43090.450902777768</v>
      </c>
      <c r="J746" s="10">
        <v>43579.631527777783</v>
      </c>
      <c r="K746" s="9" t="s">
        <v>2200</v>
      </c>
    </row>
    <row r="747" spans="1:11" ht="16" customHeight="1" x14ac:dyDescent="0.15">
      <c r="A747" s="7">
        <v>24486800</v>
      </c>
      <c r="B747" s="8" t="str">
        <f>HYPERLINK("https://github.com/apsdehal/go-logger","https://github.com/apsdehal/go-logger")</f>
        <v>https://github.com/apsdehal/go-logger</v>
      </c>
      <c r="C747" s="19"/>
      <c r="D747" s="7">
        <v>226</v>
      </c>
      <c r="E747" s="9" t="s">
        <v>2201</v>
      </c>
      <c r="F747" s="9" t="s">
        <v>5412</v>
      </c>
      <c r="G747" s="9" t="s">
        <v>2202</v>
      </c>
      <c r="H747" s="7">
        <v>36</v>
      </c>
      <c r="I747" s="10">
        <v>41908.206319444442</v>
      </c>
      <c r="J747" s="10">
        <v>43578.487326388888</v>
      </c>
      <c r="K747" s="9" t="s">
        <v>2203</v>
      </c>
    </row>
    <row r="748" spans="1:11" ht="16" customHeight="1" x14ac:dyDescent="0.15">
      <c r="A748" s="7">
        <v>59992242</v>
      </c>
      <c r="B748" s="8" t="str">
        <f>HYPERLINK("https://github.com/goiot/devices","https://github.com/goiot/devices")</f>
        <v>https://github.com/goiot/devices</v>
      </c>
      <c r="C748" s="19"/>
      <c r="D748" s="7">
        <v>224</v>
      </c>
      <c r="E748" s="9" t="s">
        <v>2204</v>
      </c>
      <c r="F748" s="9" t="s">
        <v>5413</v>
      </c>
      <c r="G748" s="9" t="s">
        <v>2205</v>
      </c>
      <c r="H748" s="7">
        <v>17</v>
      </c>
      <c r="I748" s="10">
        <v>42520.338217592587</v>
      </c>
      <c r="J748" s="10">
        <v>43572.8200462963</v>
      </c>
      <c r="K748" s="9" t="s">
        <v>2206</v>
      </c>
    </row>
    <row r="749" spans="1:11" ht="16" customHeight="1" x14ac:dyDescent="0.15">
      <c r="A749" s="7">
        <v>38265793</v>
      </c>
      <c r="B749" s="8" t="str">
        <f>HYPERLINK("https://github.com/StabbyCutyou/buffstreams","https://github.com/StabbyCutyou/buffstreams")</f>
        <v>https://github.com/StabbyCutyou/buffstreams</v>
      </c>
      <c r="C749" s="19"/>
      <c r="D749" s="7">
        <v>223</v>
      </c>
      <c r="E749" s="9" t="s">
        <v>2207</v>
      </c>
      <c r="F749" s="9" t="s">
        <v>5414</v>
      </c>
      <c r="G749" s="9" t="s">
        <v>2208</v>
      </c>
      <c r="H749" s="7">
        <v>26</v>
      </c>
      <c r="I749" s="10">
        <v>42184.796886574077</v>
      </c>
      <c r="J749" s="10">
        <v>43575.418171296304</v>
      </c>
      <c r="K749" s="9" t="s">
        <v>2209</v>
      </c>
    </row>
    <row r="750" spans="1:11" ht="16" customHeight="1" x14ac:dyDescent="0.15">
      <c r="A750" s="7">
        <v>61498446</v>
      </c>
      <c r="B750" s="8" t="str">
        <f>HYPERLINK("https://github.com/leonelquinteros/gotext","https://github.com/leonelquinteros/gotext")</f>
        <v>https://github.com/leonelquinteros/gotext</v>
      </c>
      <c r="C750" s="19"/>
      <c r="D750" s="7">
        <v>223</v>
      </c>
      <c r="E750" s="9" t="s">
        <v>2210</v>
      </c>
      <c r="F750" s="9" t="s">
        <v>5415</v>
      </c>
      <c r="G750" s="9" t="s">
        <v>2211</v>
      </c>
      <c r="H750" s="7">
        <v>20</v>
      </c>
      <c r="I750" s="10">
        <v>42540.843553240738</v>
      </c>
      <c r="J750" s="10">
        <v>43577.538564814808</v>
      </c>
      <c r="K750" s="9" t="s">
        <v>2212</v>
      </c>
    </row>
    <row r="751" spans="1:11" ht="16" customHeight="1" x14ac:dyDescent="0.15">
      <c r="A751" s="7">
        <v>28307457</v>
      </c>
      <c r="B751" s="8" t="str">
        <f>HYPERLINK("https://github.com/hlandau/passlib","https://github.com/hlandau/passlib")</f>
        <v>https://github.com/hlandau/passlib</v>
      </c>
      <c r="C751" s="19"/>
      <c r="D751" s="7">
        <v>221</v>
      </c>
      <c r="E751" s="9" t="s">
        <v>2213</v>
      </c>
      <c r="F751" s="9" t="s">
        <v>5416</v>
      </c>
      <c r="G751" s="9" t="s">
        <v>2214</v>
      </c>
      <c r="H751" s="7">
        <v>22</v>
      </c>
      <c r="I751" s="10">
        <v>41994.740185185183</v>
      </c>
      <c r="J751" s="10">
        <v>43579.286770833343</v>
      </c>
      <c r="K751" s="9" t="s">
        <v>2215</v>
      </c>
    </row>
    <row r="752" spans="1:11" ht="16" customHeight="1" x14ac:dyDescent="0.15">
      <c r="A752" s="7">
        <v>59328422</v>
      </c>
      <c r="B752" s="8" t="str">
        <f>HYPERLINK("https://github.com/hako/durafmt","https://github.com/hako/durafmt")</f>
        <v>https://github.com/hako/durafmt</v>
      </c>
      <c r="C752" s="19"/>
      <c r="D752" s="7">
        <v>218</v>
      </c>
      <c r="E752" s="9" t="s">
        <v>2216</v>
      </c>
      <c r="F752" s="9" t="s">
        <v>5417</v>
      </c>
      <c r="G752" s="9" t="s">
        <v>2217</v>
      </c>
      <c r="H752" s="7">
        <v>20</v>
      </c>
      <c r="I752" s="10">
        <v>42510.909409722219</v>
      </c>
      <c r="J752" s="10">
        <v>43576.209699074083</v>
      </c>
      <c r="K752" s="9" t="s">
        <v>2218</v>
      </c>
    </row>
    <row r="753" spans="1:11" ht="16" customHeight="1" x14ac:dyDescent="0.15">
      <c r="A753" s="7">
        <v>11990102</v>
      </c>
      <c r="B753" s="8" t="str">
        <f>HYPERLINK("https://github.com/sirnewton01/godbg","https://github.com/sirnewton01/godbg")</f>
        <v>https://github.com/sirnewton01/godbg</v>
      </c>
      <c r="C753" s="19"/>
      <c r="D753" s="7">
        <v>218</v>
      </c>
      <c r="E753" s="9" t="s">
        <v>2219</v>
      </c>
      <c r="F753" s="9" t="s">
        <v>5418</v>
      </c>
      <c r="G753" s="9" t="s">
        <v>2220</v>
      </c>
      <c r="H753" s="7">
        <v>22</v>
      </c>
      <c r="I753" s="10">
        <v>41495.043055555558</v>
      </c>
      <c r="J753" s="10">
        <v>43550.927731481483</v>
      </c>
      <c r="K753" s="9" t="s">
        <v>2221</v>
      </c>
    </row>
    <row r="754" spans="1:11" ht="16" customHeight="1" x14ac:dyDescent="0.15">
      <c r="A754" s="7">
        <v>56985584</v>
      </c>
      <c r="B754" s="8" t="str">
        <f>HYPERLINK("https://github.com/gortc/stun","https://github.com/gortc/stun")</f>
        <v>https://github.com/gortc/stun</v>
      </c>
      <c r="C754" s="19"/>
      <c r="D754" s="7">
        <v>216</v>
      </c>
      <c r="E754" s="9" t="s">
        <v>2222</v>
      </c>
      <c r="F754" s="9" t="s">
        <v>5419</v>
      </c>
      <c r="G754" s="9" t="s">
        <v>2223</v>
      </c>
      <c r="H754" s="7">
        <v>22</v>
      </c>
      <c r="I754" s="10">
        <v>42484.740717592591</v>
      </c>
      <c r="J754" s="10">
        <v>43579.653703703712</v>
      </c>
      <c r="K754" s="9" t="s">
        <v>2224</v>
      </c>
    </row>
    <row r="755" spans="1:11" ht="16" customHeight="1" x14ac:dyDescent="0.15">
      <c r="A755" s="7">
        <v>14026472</v>
      </c>
      <c r="B755" s="8" t="str">
        <f>HYPERLINK("https://github.com/smartystreets/go-aws-auth","https://github.com/smartystreets/go-aws-auth")</f>
        <v>https://github.com/smartystreets/go-aws-auth</v>
      </c>
      <c r="C755" s="19"/>
      <c r="D755" s="7">
        <v>216</v>
      </c>
      <c r="E755" s="9" t="s">
        <v>2225</v>
      </c>
      <c r="F755" s="9" t="s">
        <v>5420</v>
      </c>
      <c r="G755" s="9" t="s">
        <v>2226</v>
      </c>
      <c r="H755" s="7">
        <v>69</v>
      </c>
      <c r="I755" s="10">
        <v>41578.814074074071</v>
      </c>
      <c r="J755" s="10">
        <v>43536.28197916667</v>
      </c>
      <c r="K755" s="9" t="s">
        <v>2227</v>
      </c>
    </row>
    <row r="756" spans="1:11" ht="16" customHeight="1" x14ac:dyDescent="0.15">
      <c r="A756" s="7">
        <v>100341708</v>
      </c>
      <c r="B756" s="8" t="str">
        <f>HYPERLINK("https://github.com/ivanilves/lstags","https://github.com/ivanilves/lstags")</f>
        <v>https://github.com/ivanilves/lstags</v>
      </c>
      <c r="C756" s="19"/>
      <c r="D756" s="7">
        <v>215</v>
      </c>
      <c r="E756" s="9" t="s">
        <v>2228</v>
      </c>
      <c r="F756" s="9" t="s">
        <v>5421</v>
      </c>
      <c r="G756" s="9" t="s">
        <v>2229</v>
      </c>
      <c r="H756" s="7">
        <v>14</v>
      </c>
      <c r="I756" s="10">
        <v>42962.225891203707</v>
      </c>
      <c r="J756" s="10">
        <v>43570.388344907413</v>
      </c>
      <c r="K756" s="9" t="s">
        <v>2230</v>
      </c>
    </row>
    <row r="757" spans="1:11" ht="16" customHeight="1" x14ac:dyDescent="0.15">
      <c r="A757" s="7">
        <v>11530737</v>
      </c>
      <c r="B757" s="8" t="str">
        <f>HYPERLINK("https://github.com/VividCortex/johnny-deps","https://github.com/VividCortex/johnny-deps")</f>
        <v>https://github.com/VividCortex/johnny-deps</v>
      </c>
      <c r="C757" s="19"/>
      <c r="D757" s="7">
        <v>213</v>
      </c>
      <c r="E757" s="9" t="s">
        <v>2231</v>
      </c>
      <c r="F757" s="9" t="s">
        <v>5004</v>
      </c>
      <c r="G757" s="9" t="s">
        <v>970</v>
      </c>
      <c r="H757" s="7">
        <v>6</v>
      </c>
      <c r="I757" s="10">
        <v>41474.639432870368</v>
      </c>
      <c r="J757" s="10">
        <v>43311.263923611114</v>
      </c>
      <c r="K757" s="9" t="s">
        <v>2232</v>
      </c>
    </row>
    <row r="758" spans="1:11" ht="16" customHeight="1" x14ac:dyDescent="0.15">
      <c r="A758" s="7">
        <v>54748533</v>
      </c>
      <c r="B758" s="8" t="str">
        <f>HYPERLINK("https://github.com/dimiro1/banner","https://github.com/dimiro1/banner")</f>
        <v>https://github.com/dimiro1/banner</v>
      </c>
      <c r="C758" s="19"/>
      <c r="D758" s="7">
        <v>212</v>
      </c>
      <c r="E758" s="9" t="s">
        <v>2233</v>
      </c>
      <c r="F758" s="9" t="s">
        <v>5422</v>
      </c>
      <c r="G758" s="9" t="s">
        <v>2234</v>
      </c>
      <c r="H758" s="7">
        <v>10</v>
      </c>
      <c r="I758" s="10">
        <v>42454.894953703697</v>
      </c>
      <c r="J758" s="10">
        <v>43580.465891203698</v>
      </c>
      <c r="K758" s="9" t="s">
        <v>2235</v>
      </c>
    </row>
    <row r="759" spans="1:11" ht="16" customHeight="1" x14ac:dyDescent="0.15">
      <c r="A759" s="7">
        <v>26855821</v>
      </c>
      <c r="B759" s="8" t="str">
        <f>HYPERLINK("https://github.com/liudng/dogo","https://github.com/liudng/dogo")</f>
        <v>https://github.com/liudng/dogo</v>
      </c>
      <c r="C759" s="19"/>
      <c r="D759" s="7">
        <v>208</v>
      </c>
      <c r="E759" s="9" t="s">
        <v>2236</v>
      </c>
      <c r="F759" s="9" t="s">
        <v>5423</v>
      </c>
      <c r="G759" s="9" t="s">
        <v>2237</v>
      </c>
      <c r="H759" s="7">
        <v>32</v>
      </c>
      <c r="I759" s="10">
        <v>41962.428182870368</v>
      </c>
      <c r="J759" s="10">
        <v>43578.364768518521</v>
      </c>
      <c r="K759" s="9" t="s">
        <v>2238</v>
      </c>
    </row>
    <row r="760" spans="1:11" ht="16" customHeight="1" x14ac:dyDescent="0.15">
      <c r="A760" s="7">
        <v>7027125</v>
      </c>
      <c r="B760" s="8" t="str">
        <f>HYPERLINK("https://github.com/apcera/termtables","https://github.com/apcera/termtables")</f>
        <v>https://github.com/apcera/termtables</v>
      </c>
      <c r="C760" s="19"/>
      <c r="D760" s="7">
        <v>207</v>
      </c>
      <c r="E760" s="9" t="s">
        <v>2239</v>
      </c>
      <c r="F760" s="9" t="s">
        <v>5424</v>
      </c>
      <c r="G760" s="9" t="s">
        <v>2240</v>
      </c>
      <c r="H760" s="7">
        <v>16</v>
      </c>
      <c r="I760" s="10">
        <v>41249.015879629631</v>
      </c>
      <c r="J760" s="10">
        <v>43566.183668981481</v>
      </c>
      <c r="K760" s="9" t="s">
        <v>2241</v>
      </c>
    </row>
    <row r="761" spans="1:11" ht="16" customHeight="1" x14ac:dyDescent="0.15">
      <c r="A761" s="7">
        <v>89629521</v>
      </c>
      <c r="B761" s="8" t="str">
        <f>HYPERLINK("https://github.com/yourbasic/graph","https://github.com/yourbasic/graph")</f>
        <v>https://github.com/yourbasic/graph</v>
      </c>
      <c r="C761" s="19"/>
      <c r="D761" s="7">
        <v>206</v>
      </c>
      <c r="E761" s="9" t="s">
        <v>2242</v>
      </c>
      <c r="F761" s="9" t="s">
        <v>5425</v>
      </c>
      <c r="G761" s="9" t="s">
        <v>2243</v>
      </c>
      <c r="H761" s="7">
        <v>11</v>
      </c>
      <c r="I761" s="10">
        <v>42852.780486111107</v>
      </c>
      <c r="J761" s="10">
        <v>43580.134548611109</v>
      </c>
      <c r="K761" s="9" t="s">
        <v>2244</v>
      </c>
    </row>
    <row r="762" spans="1:11" ht="16" customHeight="1" x14ac:dyDescent="0.15">
      <c r="A762" s="7">
        <v>19408016</v>
      </c>
      <c r="B762" s="8" t="str">
        <f>HYPERLINK("https://github.com/stephens2424/muxchain","https://github.com/stephens2424/muxchain")</f>
        <v>https://github.com/stephens2424/muxchain</v>
      </c>
      <c r="C762" s="19"/>
      <c r="D762" s="7">
        <v>206</v>
      </c>
      <c r="E762" s="9" t="s">
        <v>2245</v>
      </c>
      <c r="F762" s="9" t="s">
        <v>5426</v>
      </c>
      <c r="G762" s="9" t="s">
        <v>2246</v>
      </c>
      <c r="H762" s="7">
        <v>13</v>
      </c>
      <c r="I762" s="10">
        <v>41762.718252314808</v>
      </c>
      <c r="J762" s="10">
        <v>43530.290682870371</v>
      </c>
      <c r="K762" s="9" t="s">
        <v>2247</v>
      </c>
    </row>
    <row r="763" spans="1:11" ht="16" customHeight="1" x14ac:dyDescent="0.15">
      <c r="A763" s="7">
        <v>118562222</v>
      </c>
      <c r="B763" s="8" t="str">
        <f>HYPERLINK("https://github.com/o1egl/paseto","https://github.com/o1egl/paseto")</f>
        <v>https://github.com/o1egl/paseto</v>
      </c>
      <c r="C763" s="19"/>
      <c r="D763" s="7">
        <v>205</v>
      </c>
      <c r="E763" s="9" t="s">
        <v>2248</v>
      </c>
      <c r="F763" s="9" t="s">
        <v>5427</v>
      </c>
      <c r="G763" s="9" t="s">
        <v>2249</v>
      </c>
      <c r="H763" s="7">
        <v>9</v>
      </c>
      <c r="I763" s="10">
        <v>43123.227534722217</v>
      </c>
      <c r="J763" s="10">
        <v>43558.968090277784</v>
      </c>
      <c r="K763" s="9" t="s">
        <v>2250</v>
      </c>
    </row>
    <row r="764" spans="1:11" ht="16" customHeight="1" x14ac:dyDescent="0.15">
      <c r="A764" s="7">
        <v>113678399</v>
      </c>
      <c r="B764" s="8" t="str">
        <f>HYPERLINK("https://github.com/patrikeh/go-deep","https://github.com/patrikeh/go-deep")</f>
        <v>https://github.com/patrikeh/go-deep</v>
      </c>
      <c r="C764" s="19"/>
      <c r="D764" s="7">
        <v>205</v>
      </c>
      <c r="E764" s="9" t="s">
        <v>2251</v>
      </c>
      <c r="F764" s="9" t="s">
        <v>5428</v>
      </c>
      <c r="G764" s="9" t="s">
        <v>2252</v>
      </c>
      <c r="H764" s="7">
        <v>15</v>
      </c>
      <c r="I764" s="10">
        <v>43078.632013888891</v>
      </c>
      <c r="J764" s="10">
        <v>43578.500717592593</v>
      </c>
      <c r="K764" s="9" t="s">
        <v>2253</v>
      </c>
    </row>
    <row r="765" spans="1:11" ht="16" customHeight="1" x14ac:dyDescent="0.15">
      <c r="A765" s="7">
        <v>18996052</v>
      </c>
      <c r="B765" s="8" t="str">
        <f>HYPERLINK("https://github.com/olebedev/config","https://github.com/olebedev/config")</f>
        <v>https://github.com/olebedev/config</v>
      </c>
      <c r="C765" s="19"/>
      <c r="D765" s="7">
        <v>204</v>
      </c>
      <c r="E765" s="9" t="s">
        <v>2254</v>
      </c>
      <c r="F765" s="9" t="s">
        <v>5429</v>
      </c>
      <c r="G765" s="9" t="s">
        <v>2255</v>
      </c>
      <c r="H765" s="7">
        <v>35</v>
      </c>
      <c r="I765" s="10">
        <v>41750.631701388891</v>
      </c>
      <c r="J765" s="10">
        <v>43578.030335648153</v>
      </c>
      <c r="K765" s="9" t="s">
        <v>2256</v>
      </c>
    </row>
    <row r="766" spans="1:11" ht="16" customHeight="1" x14ac:dyDescent="0.15">
      <c r="A766" s="7">
        <v>19913057</v>
      </c>
      <c r="B766" s="8" t="str">
        <f>HYPERLINK("https://github.com/zimmski/tavor","https://github.com/zimmski/tavor")</f>
        <v>https://github.com/zimmski/tavor</v>
      </c>
      <c r="C766" s="19"/>
      <c r="D766" s="7">
        <v>204</v>
      </c>
      <c r="E766" s="9" t="s">
        <v>2257</v>
      </c>
      <c r="F766" s="9" t="s">
        <v>5430</v>
      </c>
      <c r="G766" s="9" t="s">
        <v>2258</v>
      </c>
      <c r="H766" s="7">
        <v>9</v>
      </c>
      <c r="I766" s="10">
        <v>41777.624467592592</v>
      </c>
      <c r="J766" s="10">
        <v>43571.296458333331</v>
      </c>
      <c r="K766" s="9" t="s">
        <v>2259</v>
      </c>
    </row>
    <row r="767" spans="1:11" ht="16" customHeight="1" x14ac:dyDescent="0.15">
      <c r="A767" s="7">
        <v>23845253</v>
      </c>
      <c r="B767" s="8" t="str">
        <f>HYPERLINK("https://github.com/jonboulle/clockwork","https://github.com/jonboulle/clockwork")</f>
        <v>https://github.com/jonboulle/clockwork</v>
      </c>
      <c r="C767" s="19"/>
      <c r="D767" s="7">
        <v>204</v>
      </c>
      <c r="E767" s="9" t="s">
        <v>2260</v>
      </c>
      <c r="F767" s="9" t="s">
        <v>5431</v>
      </c>
      <c r="G767" s="9" t="s">
        <v>2261</v>
      </c>
      <c r="H767" s="7">
        <v>29</v>
      </c>
      <c r="I767" s="10">
        <v>41891.76666666667</v>
      </c>
      <c r="J767" s="10">
        <v>43574.245254629634</v>
      </c>
      <c r="K767" s="9" t="s">
        <v>2262</v>
      </c>
    </row>
    <row r="768" spans="1:11" ht="16" customHeight="1" x14ac:dyDescent="0.15">
      <c r="A768" s="7">
        <v>46209450</v>
      </c>
      <c r="B768" s="8" t="str">
        <f>HYPERLINK("https://github.com/otiai10/ocrserver","https://github.com/otiai10/ocrserver")</f>
        <v>https://github.com/otiai10/ocrserver</v>
      </c>
      <c r="C768" s="19"/>
      <c r="D768" s="7">
        <v>201</v>
      </c>
      <c r="E768" s="9" t="s">
        <v>2263</v>
      </c>
      <c r="F768" s="9" t="s">
        <v>5432</v>
      </c>
      <c r="G768" s="9" t="s">
        <v>2264</v>
      </c>
      <c r="H768" s="7">
        <v>40</v>
      </c>
      <c r="I768" s="10">
        <v>42323.331736111111</v>
      </c>
      <c r="J768" s="10">
        <v>43579.672673611109</v>
      </c>
      <c r="K768" s="9" t="s">
        <v>2265</v>
      </c>
    </row>
    <row r="769" spans="1:11" ht="16" customHeight="1" x14ac:dyDescent="0.15">
      <c r="A769" s="7">
        <v>15533753</v>
      </c>
      <c r="B769" s="8" t="str">
        <f>HYPERLINK("https://github.com/masterzen/winrm","https://github.com/masterzen/winrm")</f>
        <v>https://github.com/masterzen/winrm</v>
      </c>
      <c r="C769" s="19"/>
      <c r="D769" s="7">
        <v>199</v>
      </c>
      <c r="E769" s="9" t="s">
        <v>2266</v>
      </c>
      <c r="F769" s="9" t="s">
        <v>5433</v>
      </c>
      <c r="G769" s="9" t="s">
        <v>2267</v>
      </c>
      <c r="H769" s="7">
        <v>62</v>
      </c>
      <c r="I769" s="10">
        <v>41638.770312499997</v>
      </c>
      <c r="J769" s="10">
        <v>43573.357766203713</v>
      </c>
      <c r="K769" s="9" t="s">
        <v>2268</v>
      </c>
    </row>
    <row r="770" spans="1:11" ht="16" customHeight="1" x14ac:dyDescent="0.15">
      <c r="A770" s="7">
        <v>49559151</v>
      </c>
      <c r="B770" s="8" t="str">
        <f>HYPERLINK("https://github.com/pariz/gountries","https://github.com/pariz/gountries")</f>
        <v>https://github.com/pariz/gountries</v>
      </c>
      <c r="C770" s="19"/>
      <c r="D770" s="7">
        <v>198</v>
      </c>
      <c r="E770" s="9" t="s">
        <v>2269</v>
      </c>
      <c r="F770" s="9" t="s">
        <v>5434</v>
      </c>
      <c r="G770" s="9" t="s">
        <v>2270</v>
      </c>
      <c r="H770" s="7">
        <v>21</v>
      </c>
      <c r="I770" s="10">
        <v>42382.336319444446</v>
      </c>
      <c r="J770" s="10">
        <v>43574.454988425918</v>
      </c>
      <c r="K770" s="9" t="s">
        <v>2271</v>
      </c>
    </row>
    <row r="771" spans="1:11" ht="16" customHeight="1" x14ac:dyDescent="0.15">
      <c r="A771" s="7">
        <v>14277666</v>
      </c>
      <c r="B771" s="8" t="str">
        <f>HYPERLINK("https://github.com/rakyll/portmidi","https://github.com/rakyll/portmidi")</f>
        <v>https://github.com/rakyll/portmidi</v>
      </c>
      <c r="C771" s="19"/>
      <c r="D771" s="7">
        <v>197</v>
      </c>
      <c r="E771" s="9" t="s">
        <v>2272</v>
      </c>
      <c r="F771" s="9" t="s">
        <v>5435</v>
      </c>
      <c r="G771" s="9" t="s">
        <v>2273</v>
      </c>
      <c r="H771" s="7">
        <v>42</v>
      </c>
      <c r="I771" s="10">
        <v>41588.600648148153</v>
      </c>
      <c r="J771" s="10">
        <v>43579.967187499999</v>
      </c>
      <c r="K771" s="9" t="s">
        <v>2274</v>
      </c>
    </row>
    <row r="772" spans="1:11" ht="16" customHeight="1" x14ac:dyDescent="0.15">
      <c r="A772" s="7">
        <v>42319347</v>
      </c>
      <c r="B772" s="8" t="str">
        <f>HYPERLINK("https://github.com/yanzay/tbot","https://github.com/yanzay/tbot")</f>
        <v>https://github.com/yanzay/tbot</v>
      </c>
      <c r="C772" s="19"/>
      <c r="D772" s="7">
        <v>196</v>
      </c>
      <c r="E772" s="9" t="s">
        <v>2275</v>
      </c>
      <c r="F772" s="9" t="s">
        <v>5436</v>
      </c>
      <c r="G772" s="9" t="s">
        <v>2276</v>
      </c>
      <c r="H772" s="7">
        <v>28</v>
      </c>
      <c r="I772" s="10">
        <v>42258.680150462962</v>
      </c>
      <c r="J772" s="10">
        <v>43579.369745370372</v>
      </c>
      <c r="K772" s="9" t="s">
        <v>2277</v>
      </c>
    </row>
    <row r="773" spans="1:11" ht="16" customHeight="1" x14ac:dyDescent="0.15">
      <c r="A773" s="7">
        <v>61305371</v>
      </c>
      <c r="B773" s="8" t="str">
        <f>HYPERLINK("https://github.com/aerokube/ggr","https://github.com/aerokube/ggr")</f>
        <v>https://github.com/aerokube/ggr</v>
      </c>
      <c r="C773" s="19"/>
      <c r="D773" s="7">
        <v>196</v>
      </c>
      <c r="E773" s="9" t="s">
        <v>2278</v>
      </c>
      <c r="F773" s="9" t="s">
        <v>5437</v>
      </c>
      <c r="G773" s="9" t="s">
        <v>2279</v>
      </c>
      <c r="H773" s="7">
        <v>37</v>
      </c>
      <c r="I773" s="10">
        <v>42537.648194444453</v>
      </c>
      <c r="J773" s="10">
        <v>43577.606724537043</v>
      </c>
      <c r="K773" s="9" t="s">
        <v>2280</v>
      </c>
    </row>
    <row r="774" spans="1:11" ht="16" customHeight="1" x14ac:dyDescent="0.15">
      <c r="A774" s="7">
        <v>34903016</v>
      </c>
      <c r="B774" s="8" t="str">
        <f>HYPERLINK("https://github.com/LyricalSecurity/gigo","https://github.com/LyricalSecurity/gigo")</f>
        <v>https://github.com/LyricalSecurity/gigo</v>
      </c>
      <c r="C774" s="19"/>
      <c r="D774" s="7">
        <v>196</v>
      </c>
      <c r="E774" s="9" t="s">
        <v>2281</v>
      </c>
      <c r="F774" s="9" t="s">
        <v>5438</v>
      </c>
      <c r="G774" s="9" t="s">
        <v>2282</v>
      </c>
      <c r="H774" s="7">
        <v>13</v>
      </c>
      <c r="I774" s="10">
        <v>42125.543657407397</v>
      </c>
      <c r="J774" s="10">
        <v>43403.279120370367</v>
      </c>
      <c r="K774" s="9" t="s">
        <v>2283</v>
      </c>
    </row>
    <row r="775" spans="1:11" ht="16" customHeight="1" x14ac:dyDescent="0.15">
      <c r="A775" s="7">
        <v>7767091</v>
      </c>
      <c r="B775" s="8" t="str">
        <f>HYPERLINK("https://github.com/daviddengcn/go-colortext","https://github.com/daviddengcn/go-colortext")</f>
        <v>https://github.com/daviddengcn/go-colortext</v>
      </c>
      <c r="C775" s="19"/>
      <c r="D775" s="7">
        <v>196</v>
      </c>
      <c r="E775" s="9" t="s">
        <v>2284</v>
      </c>
      <c r="F775" s="9" t="s">
        <v>5439</v>
      </c>
      <c r="G775" s="9" t="s">
        <v>2285</v>
      </c>
      <c r="H775" s="7">
        <v>15</v>
      </c>
      <c r="I775" s="10">
        <v>41297.152013888888</v>
      </c>
      <c r="J775" s="10">
        <v>43573.590462962973</v>
      </c>
      <c r="K775" s="9" t="s">
        <v>2286</v>
      </c>
    </row>
    <row r="776" spans="1:11" ht="16" customHeight="1" x14ac:dyDescent="0.15">
      <c r="A776" s="7">
        <v>48744241</v>
      </c>
      <c r="B776" s="8" t="str">
        <f>HYPERLINK("https://github.com/elgs/jsonql","https://github.com/elgs/jsonql")</f>
        <v>https://github.com/elgs/jsonql</v>
      </c>
      <c r="C776" s="19"/>
      <c r="D776" s="7">
        <v>196</v>
      </c>
      <c r="E776" s="9" t="s">
        <v>2287</v>
      </c>
      <c r="F776" s="9" t="s">
        <v>5440</v>
      </c>
      <c r="G776" s="9" t="s">
        <v>2288</v>
      </c>
      <c r="H776" s="7">
        <v>26</v>
      </c>
      <c r="I776" s="10">
        <v>42367.475046296298</v>
      </c>
      <c r="J776" s="10">
        <v>43539.484571759262</v>
      </c>
      <c r="K776" s="9" t="s">
        <v>2289</v>
      </c>
    </row>
    <row r="777" spans="1:11" ht="16" customHeight="1" x14ac:dyDescent="0.15">
      <c r="A777" s="7">
        <v>85047530</v>
      </c>
      <c r="B777" s="8" t="str">
        <f>HYPERLINK("https://github.com/james-bowman/nlp","https://github.com/james-bowman/nlp")</f>
        <v>https://github.com/james-bowman/nlp</v>
      </c>
      <c r="C777" s="19"/>
      <c r="D777" s="7">
        <v>196</v>
      </c>
      <c r="E777" s="9" t="s">
        <v>1878</v>
      </c>
      <c r="F777" s="9" t="s">
        <v>5441</v>
      </c>
      <c r="G777" s="9" t="s">
        <v>2290</v>
      </c>
      <c r="H777" s="7">
        <v>23</v>
      </c>
      <c r="I777" s="10">
        <v>42809.352835648147</v>
      </c>
      <c r="J777" s="10">
        <v>43576.983587962961</v>
      </c>
      <c r="K777" s="9" t="s">
        <v>2291</v>
      </c>
    </row>
    <row r="778" spans="1:11" ht="16" customHeight="1" x14ac:dyDescent="0.15">
      <c r="A778" s="7">
        <v>158369223</v>
      </c>
      <c r="B778" s="8" t="str">
        <f>HYPERLINK("https://github.com/recoilme/pudge","https://github.com/recoilme/pudge")</f>
        <v>https://github.com/recoilme/pudge</v>
      </c>
      <c r="C778" s="19"/>
      <c r="D778" s="7">
        <v>195</v>
      </c>
      <c r="E778" s="9" t="s">
        <v>2292</v>
      </c>
      <c r="F778" s="9" t="s">
        <v>5442</v>
      </c>
      <c r="G778" s="9" t="s">
        <v>2293</v>
      </c>
      <c r="H778" s="7">
        <v>10</v>
      </c>
      <c r="I778" s="10">
        <v>43424.42491898148</v>
      </c>
      <c r="J778" s="10">
        <v>43579.598993055559</v>
      </c>
      <c r="K778" s="9" t="s">
        <v>2294</v>
      </c>
    </row>
    <row r="779" spans="1:11" ht="16" customHeight="1" x14ac:dyDescent="0.15">
      <c r="A779" s="7">
        <v>111842183</v>
      </c>
      <c r="B779" s="8" t="str">
        <f>HYPERLINK("https://github.com/miku/zek","https://github.com/miku/zek")</f>
        <v>https://github.com/miku/zek</v>
      </c>
      <c r="C779" s="19"/>
      <c r="D779" s="7">
        <v>195</v>
      </c>
      <c r="E779" s="9" t="s">
        <v>2295</v>
      </c>
      <c r="F779" s="9" t="s">
        <v>5443</v>
      </c>
      <c r="G779" s="9" t="s">
        <v>2296</v>
      </c>
      <c r="H779" s="7">
        <v>13</v>
      </c>
      <c r="I779" s="10">
        <v>43062.793877314813</v>
      </c>
      <c r="J779" s="10">
        <v>43579.842407407406</v>
      </c>
      <c r="K779" s="9" t="s">
        <v>2297</v>
      </c>
    </row>
    <row r="780" spans="1:11" ht="16" customHeight="1" x14ac:dyDescent="0.15">
      <c r="A780" s="7">
        <v>32845524</v>
      </c>
      <c r="B780" s="8" t="str">
        <f>HYPERLINK("https://github.com/go-goracle/goracle","https://github.com/go-goracle/goracle")</f>
        <v>https://github.com/go-goracle/goracle</v>
      </c>
      <c r="C780" s="19"/>
      <c r="D780" s="7">
        <v>194</v>
      </c>
      <c r="E780" s="9" t="s">
        <v>2298</v>
      </c>
      <c r="F780" s="9" t="s">
        <v>5444</v>
      </c>
      <c r="G780" s="9" t="s">
        <v>2299</v>
      </c>
      <c r="H780" s="7">
        <v>32</v>
      </c>
      <c r="I780" s="10">
        <v>42088.248796296299</v>
      </c>
      <c r="J780" s="10">
        <v>43580.495381944442</v>
      </c>
      <c r="K780" s="9" t="s">
        <v>2300</v>
      </c>
    </row>
    <row r="781" spans="1:11" ht="16" customHeight="1" x14ac:dyDescent="0.15">
      <c r="A781" s="7">
        <v>23178566</v>
      </c>
      <c r="B781" s="8" t="str">
        <f>HYPERLINK("https://github.com/bndr/gotabulate","https://github.com/bndr/gotabulate")</f>
        <v>https://github.com/bndr/gotabulate</v>
      </c>
      <c r="C781" s="19"/>
      <c r="D781" s="7">
        <v>194</v>
      </c>
      <c r="E781" s="9" t="s">
        <v>2301</v>
      </c>
      <c r="F781" s="9" t="s">
        <v>5445</v>
      </c>
      <c r="G781" s="9" t="s">
        <v>2302</v>
      </c>
      <c r="H781" s="7">
        <v>14</v>
      </c>
      <c r="I781" s="10">
        <v>41872.322546296287</v>
      </c>
      <c r="J781" s="10">
        <v>43556.330775462957</v>
      </c>
      <c r="K781" s="9" t="s">
        <v>2303</v>
      </c>
    </row>
    <row r="782" spans="1:11" ht="16" customHeight="1" x14ac:dyDescent="0.15">
      <c r="A782" s="7">
        <v>106156221</v>
      </c>
      <c r="B782" s="8" t="str">
        <f>HYPERLINK("https://github.com/xwjdsh/manssh","https://github.com/xwjdsh/manssh")</f>
        <v>https://github.com/xwjdsh/manssh</v>
      </c>
      <c r="C782" s="19"/>
      <c r="D782" s="7">
        <v>194</v>
      </c>
      <c r="E782" s="9" t="s">
        <v>2304</v>
      </c>
      <c r="F782" s="9" t="s">
        <v>5446</v>
      </c>
      <c r="G782" s="9" t="s">
        <v>2305</v>
      </c>
      <c r="H782" s="7">
        <v>19</v>
      </c>
      <c r="I782" s="10">
        <v>43016.286597222221</v>
      </c>
      <c r="J782" s="10">
        <v>43566.165243055562</v>
      </c>
      <c r="K782" s="9" t="s">
        <v>2306</v>
      </c>
    </row>
    <row r="783" spans="1:11" ht="16" customHeight="1" x14ac:dyDescent="0.15">
      <c r="A783" s="7">
        <v>87007216</v>
      </c>
      <c r="B783" s="8" t="str">
        <f>HYPERLINK("https://github.com/joshbetz/config","https://github.com/joshbetz/config")</f>
        <v>https://github.com/joshbetz/config</v>
      </c>
      <c r="C783" s="19"/>
      <c r="D783" s="7">
        <v>193</v>
      </c>
      <c r="E783" s="9" t="s">
        <v>2254</v>
      </c>
      <c r="F783" s="9" t="s">
        <v>5447</v>
      </c>
      <c r="G783" s="9" t="s">
        <v>2307</v>
      </c>
      <c r="H783" s="7">
        <v>9</v>
      </c>
      <c r="I783" s="10">
        <v>42827.775752314818</v>
      </c>
      <c r="J783" s="10">
        <v>43572.851631944453</v>
      </c>
      <c r="K783" s="9" t="s">
        <v>2308</v>
      </c>
    </row>
    <row r="784" spans="1:11" ht="16" customHeight="1" x14ac:dyDescent="0.15">
      <c r="A784" s="7">
        <v>69577195</v>
      </c>
      <c r="B784" s="8" t="str">
        <f>HYPERLINK("https://github.com/ssh-vault/ssh-vault","https://github.com/ssh-vault/ssh-vault")</f>
        <v>https://github.com/ssh-vault/ssh-vault</v>
      </c>
      <c r="C784" s="19"/>
      <c r="D784" s="7">
        <v>193</v>
      </c>
      <c r="E784" s="9" t="s">
        <v>2309</v>
      </c>
      <c r="F784" s="9" t="s">
        <v>5448</v>
      </c>
      <c r="G784" s="9" t="s">
        <v>2310</v>
      </c>
      <c r="H784" s="7">
        <v>15</v>
      </c>
      <c r="I784" s="10">
        <v>42642.615624999999</v>
      </c>
      <c r="J784" s="10">
        <v>43571.655358796299</v>
      </c>
      <c r="K784" s="9" t="s">
        <v>2311</v>
      </c>
    </row>
    <row r="785" spans="1:11" ht="16" customHeight="1" x14ac:dyDescent="0.15">
      <c r="A785" s="7">
        <v>52719081</v>
      </c>
      <c r="B785" s="8" t="str">
        <f>HYPERLINK("https://github.com/msoap/go-carpet","https://github.com/msoap/go-carpet")</f>
        <v>https://github.com/msoap/go-carpet</v>
      </c>
      <c r="C785" s="19"/>
      <c r="D785" s="7">
        <v>193</v>
      </c>
      <c r="E785" s="9" t="s">
        <v>2312</v>
      </c>
      <c r="F785" s="9" t="s">
        <v>5449</v>
      </c>
      <c r="G785" s="9" t="s">
        <v>2313</v>
      </c>
      <c r="H785" s="7">
        <v>6</v>
      </c>
      <c r="I785" s="10">
        <v>42428.501979166656</v>
      </c>
      <c r="J785" s="10">
        <v>43551.515150462961</v>
      </c>
      <c r="K785" s="9" t="s">
        <v>2314</v>
      </c>
    </row>
    <row r="786" spans="1:11" ht="16" customHeight="1" x14ac:dyDescent="0.15">
      <c r="A786" s="7">
        <v>10835647</v>
      </c>
      <c r="B786" s="8" t="str">
        <f>HYPERLINK("https://github.com/mattn/go-runewidth","https://github.com/mattn/go-runewidth")</f>
        <v>https://github.com/mattn/go-runewidth</v>
      </c>
      <c r="C786" s="19"/>
      <c r="D786" s="7">
        <v>193</v>
      </c>
      <c r="E786" s="9" t="s">
        <v>2315</v>
      </c>
      <c r="F786" s="9" t="s">
        <v>5450</v>
      </c>
      <c r="G786" s="9" t="s">
        <v>2316</v>
      </c>
      <c r="H786" s="7">
        <v>31</v>
      </c>
      <c r="I786" s="10">
        <v>41446.206134259257</v>
      </c>
      <c r="J786" s="10">
        <v>43570.578333333331</v>
      </c>
      <c r="K786" s="9" t="s">
        <v>2317</v>
      </c>
    </row>
    <row r="787" spans="1:11" ht="16" customHeight="1" x14ac:dyDescent="0.15">
      <c r="A787" s="7">
        <v>70748642</v>
      </c>
      <c r="B787" s="8" t="str">
        <f>HYPERLINK("https://github.com/bengadbois/pewpew","https://github.com/bengadbois/pewpew")</f>
        <v>https://github.com/bengadbois/pewpew</v>
      </c>
      <c r="C787" s="19"/>
      <c r="D787" s="7">
        <v>193</v>
      </c>
      <c r="E787" s="9" t="s">
        <v>2318</v>
      </c>
      <c r="F787" s="9" t="s">
        <v>5451</v>
      </c>
      <c r="G787" s="9" t="s">
        <v>2319</v>
      </c>
      <c r="H787" s="7">
        <v>14</v>
      </c>
      <c r="I787" s="10">
        <v>42655.958101851851</v>
      </c>
      <c r="J787" s="10">
        <v>43579.920752314807</v>
      </c>
      <c r="K787" s="9" t="s">
        <v>2320</v>
      </c>
    </row>
    <row r="788" spans="1:11" ht="16" customHeight="1" x14ac:dyDescent="0.15">
      <c r="A788" s="7">
        <v>98671333</v>
      </c>
      <c r="B788" s="8" t="str">
        <f>HYPERLINK("https://github.com/corona10/goimagehash","https://github.com/corona10/goimagehash")</f>
        <v>https://github.com/corona10/goimagehash</v>
      </c>
      <c r="C788" s="19"/>
      <c r="D788" s="7">
        <v>190</v>
      </c>
      <c r="E788" s="9" t="s">
        <v>2321</v>
      </c>
      <c r="F788" s="9" t="s">
        <v>5452</v>
      </c>
      <c r="G788" s="9" t="s">
        <v>2322</v>
      </c>
      <c r="H788" s="7">
        <v>16</v>
      </c>
      <c r="I788" s="10">
        <v>42944.719421296293</v>
      </c>
      <c r="J788" s="10">
        <v>43578.967222222222</v>
      </c>
      <c r="K788" s="9" t="s">
        <v>2323</v>
      </c>
    </row>
    <row r="789" spans="1:11" ht="16" customHeight="1" x14ac:dyDescent="0.15">
      <c r="A789" s="7">
        <v>86594955</v>
      </c>
      <c r="B789" s="8" t="str">
        <f>HYPERLINK("https://github.com/dtylman/gowd","https://github.com/dtylman/gowd")</f>
        <v>https://github.com/dtylman/gowd</v>
      </c>
      <c r="C789" s="19"/>
      <c r="D789" s="7">
        <v>188</v>
      </c>
      <c r="E789" s="9" t="s">
        <v>2324</v>
      </c>
      <c r="F789" s="9" t="s">
        <v>5453</v>
      </c>
      <c r="G789" s="9" t="s">
        <v>2325</v>
      </c>
      <c r="H789" s="7">
        <v>26</v>
      </c>
      <c r="I789" s="10">
        <v>42823.618668981479</v>
      </c>
      <c r="J789" s="10">
        <v>43580.455000000002</v>
      </c>
      <c r="K789" s="9" t="s">
        <v>2326</v>
      </c>
    </row>
    <row r="790" spans="1:11" ht="16" customHeight="1" x14ac:dyDescent="0.15">
      <c r="A790" s="7">
        <v>39649008</v>
      </c>
      <c r="B790" s="8" t="str">
        <f>HYPERLINK("https://github.com/ulule/deepcopier","https://github.com/ulule/deepcopier")</f>
        <v>https://github.com/ulule/deepcopier</v>
      </c>
      <c r="C790" s="19"/>
      <c r="D790" s="7">
        <v>188</v>
      </c>
      <c r="E790" s="9" t="s">
        <v>2327</v>
      </c>
      <c r="F790" s="9" t="s">
        <v>5454</v>
      </c>
      <c r="G790" s="9" t="s">
        <v>2328</v>
      </c>
      <c r="H790" s="7">
        <v>28</v>
      </c>
      <c r="I790" s="10">
        <v>42209.750706018523</v>
      </c>
      <c r="J790" s="10">
        <v>43577.401574074072</v>
      </c>
      <c r="K790" s="9" t="s">
        <v>2329</v>
      </c>
    </row>
    <row r="791" spans="1:11" ht="16" customHeight="1" x14ac:dyDescent="0.15">
      <c r="A791" s="7">
        <v>44884570</v>
      </c>
      <c r="B791" s="8" t="str">
        <f>HYPERLINK("https://github.com/rafael-santiago/cherry","https://github.com/rafael-santiago/cherry")</f>
        <v>https://github.com/rafael-santiago/cherry</v>
      </c>
      <c r="C791" s="19"/>
      <c r="D791" s="7">
        <v>187</v>
      </c>
      <c r="E791" s="9" t="s">
        <v>2330</v>
      </c>
      <c r="F791" s="9" t="s">
        <v>5455</v>
      </c>
      <c r="G791" s="9" t="s">
        <v>2331</v>
      </c>
      <c r="H791" s="7">
        <v>24</v>
      </c>
      <c r="I791" s="10">
        <v>42301.872488425928</v>
      </c>
      <c r="J791" s="10">
        <v>43571.640046296299</v>
      </c>
      <c r="K791" s="9" t="s">
        <v>2332</v>
      </c>
    </row>
    <row r="792" spans="1:11" ht="16" customHeight="1" x14ac:dyDescent="0.15">
      <c r="A792" s="7">
        <v>106053422</v>
      </c>
      <c r="B792" s="8" t="str">
        <f>HYPERLINK("https://github.com/percolate/charlatan","https://github.com/percolate/charlatan")</f>
        <v>https://github.com/percolate/charlatan</v>
      </c>
      <c r="C792" s="19"/>
      <c r="D792" s="7">
        <v>186</v>
      </c>
      <c r="E792" s="9" t="s">
        <v>2333</v>
      </c>
      <c r="F792" s="9" t="s">
        <v>5456</v>
      </c>
      <c r="G792" s="9" t="s">
        <v>2334</v>
      </c>
      <c r="H792" s="7">
        <v>6</v>
      </c>
      <c r="I792" s="10">
        <v>43014.913356481477</v>
      </c>
      <c r="J792" s="10">
        <v>43573.577291666668</v>
      </c>
      <c r="K792" s="9" t="s">
        <v>2335</v>
      </c>
    </row>
    <row r="793" spans="1:11" ht="16" customHeight="1" x14ac:dyDescent="0.15">
      <c r="A793" s="7">
        <v>30648714</v>
      </c>
      <c r="B793" s="8" t="str">
        <f>HYPERLINK("https://github.com/gambol99/go-marathon","https://github.com/gambol99/go-marathon")</f>
        <v>https://github.com/gambol99/go-marathon</v>
      </c>
      <c r="C793" s="19"/>
      <c r="D793" s="7">
        <v>186</v>
      </c>
      <c r="E793" s="9" t="s">
        <v>2336</v>
      </c>
      <c r="F793" s="9" t="s">
        <v>5457</v>
      </c>
      <c r="G793" s="9" t="s">
        <v>2337</v>
      </c>
      <c r="H793" s="7">
        <v>123</v>
      </c>
      <c r="I793" s="10">
        <v>42046.559328703697</v>
      </c>
      <c r="J793" s="10">
        <v>43552.614768518521</v>
      </c>
      <c r="K793" s="9" t="s">
        <v>2338</v>
      </c>
    </row>
    <row r="794" spans="1:11" ht="16" customHeight="1" x14ac:dyDescent="0.15">
      <c r="A794" s="7">
        <v>165146736</v>
      </c>
      <c r="B794" s="8" t="str">
        <f>HYPERLINK("https://github.com/syntaqx/serve","https://github.com/syntaqx/serve")</f>
        <v>https://github.com/syntaqx/serve</v>
      </c>
      <c r="C794" s="19"/>
      <c r="D794" s="7">
        <v>186</v>
      </c>
      <c r="E794" s="9" t="s">
        <v>2339</v>
      </c>
      <c r="F794" s="9" t="s">
        <v>5458</v>
      </c>
      <c r="G794" s="9" t="s">
        <v>2340</v>
      </c>
      <c r="H794" s="7">
        <v>8</v>
      </c>
      <c r="I794" s="10">
        <v>43475.980462962973</v>
      </c>
      <c r="J794" s="10">
        <v>43575.685567129629</v>
      </c>
      <c r="K794" s="9" t="s">
        <v>2341</v>
      </c>
    </row>
    <row r="795" spans="1:11" ht="16" customHeight="1" x14ac:dyDescent="0.15">
      <c r="A795" s="7">
        <v>4268733</v>
      </c>
      <c r="B795" s="8" t="str">
        <f>HYPERLINK("https://github.com/ryszard/goskiplist","https://github.com/ryszard/goskiplist")</f>
        <v>https://github.com/ryszard/goskiplist</v>
      </c>
      <c r="C795" s="19"/>
      <c r="D795" s="7">
        <v>185</v>
      </c>
      <c r="E795" s="9" t="s">
        <v>2342</v>
      </c>
      <c r="F795" s="9" t="s">
        <v>5459</v>
      </c>
      <c r="G795" s="9" t="s">
        <v>2343</v>
      </c>
      <c r="H795" s="7">
        <v>43</v>
      </c>
      <c r="I795" s="10">
        <v>41038.239571759259</v>
      </c>
      <c r="J795" s="10">
        <v>43569.058252314811</v>
      </c>
      <c r="K795" s="9" t="s">
        <v>2344</v>
      </c>
    </row>
    <row r="796" spans="1:11" ht="16" customHeight="1" x14ac:dyDescent="0.15">
      <c r="A796" s="7">
        <v>55412496</v>
      </c>
      <c r="B796" s="8" t="str">
        <f>HYPERLINK("https://github.com/galeone/rts","https://github.com/galeone/rts")</f>
        <v>https://github.com/galeone/rts</v>
      </c>
      <c r="C796" s="19"/>
      <c r="D796" s="7">
        <v>184</v>
      </c>
      <c r="E796" s="9" t="s">
        <v>2345</v>
      </c>
      <c r="F796" s="9" t="s">
        <v>5460</v>
      </c>
      <c r="G796" s="9" t="s">
        <v>2346</v>
      </c>
      <c r="H796" s="7">
        <v>7</v>
      </c>
      <c r="I796" s="10">
        <v>42464.55369212963</v>
      </c>
      <c r="J796" s="10">
        <v>43558.223171296297</v>
      </c>
      <c r="K796" s="9" t="s">
        <v>2347</v>
      </c>
    </row>
    <row r="797" spans="1:11" ht="16" customHeight="1" x14ac:dyDescent="0.15">
      <c r="A797" s="7">
        <v>119665158</v>
      </c>
      <c r="B797" s="8" t="str">
        <f>HYPERLINK("https://github.com/shady831213/algorithms","https://github.com/shady831213/algorithms")</f>
        <v>https://github.com/shady831213/algorithms</v>
      </c>
      <c r="C797" s="19"/>
      <c r="D797" s="7">
        <v>183</v>
      </c>
      <c r="E797" s="9" t="s">
        <v>2348</v>
      </c>
      <c r="F797" s="9" t="s">
        <v>5461</v>
      </c>
      <c r="G797" s="9" t="s">
        <v>2349</v>
      </c>
      <c r="H797" s="7">
        <v>28</v>
      </c>
      <c r="I797" s="10">
        <v>43131.39439814815</v>
      </c>
      <c r="J797" s="10">
        <v>43579.68173611111</v>
      </c>
      <c r="K797" s="9" t="s">
        <v>2350</v>
      </c>
    </row>
    <row r="798" spans="1:11" ht="16" customHeight="1" x14ac:dyDescent="0.15">
      <c r="A798" s="7">
        <v>38639195</v>
      </c>
      <c r="B798" s="8" t="str">
        <f>HYPERLINK("https://github.com/mdlayher/arp","https://github.com/mdlayher/arp")</f>
        <v>https://github.com/mdlayher/arp</v>
      </c>
      <c r="C798" s="19"/>
      <c r="D798" s="7">
        <v>179</v>
      </c>
      <c r="E798" s="9" t="s">
        <v>2351</v>
      </c>
      <c r="F798" s="9" t="s">
        <v>5462</v>
      </c>
      <c r="G798" s="9" t="s">
        <v>2352</v>
      </c>
      <c r="H798" s="7">
        <v>31</v>
      </c>
      <c r="I798" s="10">
        <v>42191.785115740742</v>
      </c>
      <c r="J798" s="10">
        <v>43571.115104166667</v>
      </c>
      <c r="K798" s="9" t="s">
        <v>2353</v>
      </c>
    </row>
    <row r="799" spans="1:11" ht="16" customHeight="1" x14ac:dyDescent="0.15">
      <c r="A799" s="7">
        <v>38463016</v>
      </c>
      <c r="B799" s="8" t="str">
        <f>HYPERLINK("https://github.com/mdlayher/ethernet","https://github.com/mdlayher/ethernet")</f>
        <v>https://github.com/mdlayher/ethernet</v>
      </c>
      <c r="C799" s="19"/>
      <c r="D799" s="7">
        <v>177</v>
      </c>
      <c r="E799" s="9" t="s">
        <v>2354</v>
      </c>
      <c r="F799" s="9" t="s">
        <v>5463</v>
      </c>
      <c r="G799" s="9" t="s">
        <v>2355</v>
      </c>
      <c r="H799" s="7">
        <v>19</v>
      </c>
      <c r="I799" s="10">
        <v>42188.010625000003</v>
      </c>
      <c r="J799" s="10">
        <v>43577.537569444437</v>
      </c>
      <c r="K799" s="9" t="s">
        <v>2356</v>
      </c>
    </row>
    <row r="800" spans="1:11" ht="16" customHeight="1" x14ac:dyDescent="0.15">
      <c r="A800" s="7">
        <v>64859646</v>
      </c>
      <c r="B800" s="8" t="str">
        <f>HYPERLINK("https://github.com/gojuno/minimock","https://github.com/gojuno/minimock")</f>
        <v>https://github.com/gojuno/minimock</v>
      </c>
      <c r="C800" s="19"/>
      <c r="D800" s="7">
        <v>176</v>
      </c>
      <c r="E800" s="9" t="s">
        <v>2357</v>
      </c>
      <c r="F800" s="9" t="s">
        <v>5464</v>
      </c>
      <c r="G800" s="9" t="s">
        <v>2358</v>
      </c>
      <c r="H800" s="7">
        <v>14</v>
      </c>
      <c r="I800" s="10">
        <v>42585.667766203696</v>
      </c>
      <c r="J800" s="10">
        <v>43579.7653125</v>
      </c>
      <c r="K800" s="9" t="s">
        <v>2359</v>
      </c>
    </row>
    <row r="801" spans="1:11" ht="16" customHeight="1" x14ac:dyDescent="0.15">
      <c r="A801" s="7">
        <v>26054020</v>
      </c>
      <c r="B801" s="8" t="str">
        <f>HYPERLINK("https://github.com/utatti/orange-cat","https://github.com/utatti/orange-cat")</f>
        <v>https://github.com/utatti/orange-cat</v>
      </c>
      <c r="C801" s="19"/>
      <c r="D801" s="7">
        <v>175</v>
      </c>
      <c r="E801" s="9" t="s">
        <v>2360</v>
      </c>
      <c r="F801" s="9" t="s">
        <v>5465</v>
      </c>
      <c r="G801" s="9" t="s">
        <v>2361</v>
      </c>
      <c r="H801" s="7">
        <v>9</v>
      </c>
      <c r="I801" s="10">
        <v>41944.637430555558</v>
      </c>
      <c r="J801" s="10">
        <v>43576.962754629632</v>
      </c>
      <c r="K801" s="9" t="s">
        <v>2362</v>
      </c>
    </row>
    <row r="802" spans="1:11" ht="16" customHeight="1" x14ac:dyDescent="0.15">
      <c r="A802" s="7">
        <v>91274552</v>
      </c>
      <c r="B802" s="8" t="str">
        <f>HYPERLINK("https://github.com/saniales/golang-crypto-trading-bot","https://github.com/saniales/golang-crypto-trading-bot")</f>
        <v>https://github.com/saniales/golang-crypto-trading-bot</v>
      </c>
      <c r="C802" s="19"/>
      <c r="D802" s="7">
        <v>174</v>
      </c>
      <c r="E802" s="9" t="s">
        <v>2363</v>
      </c>
      <c r="F802" s="9" t="s">
        <v>5466</v>
      </c>
      <c r="G802" s="9" t="s">
        <v>2364</v>
      </c>
      <c r="H802" s="7">
        <v>39</v>
      </c>
      <c r="I802" s="10">
        <v>42869.924780092602</v>
      </c>
      <c r="J802" s="10">
        <v>43579.285057870373</v>
      </c>
      <c r="K802" s="9" t="s">
        <v>2365</v>
      </c>
    </row>
    <row r="803" spans="1:11" ht="16" customHeight="1" x14ac:dyDescent="0.15">
      <c r="A803" s="7">
        <v>14349421</v>
      </c>
      <c r="B803" s="8" t="str">
        <f>HYPERLINK("https://github.com/cryptojuice/gobrew","https://github.com/cryptojuice/gobrew")</f>
        <v>https://github.com/cryptojuice/gobrew</v>
      </c>
      <c r="C803" s="19"/>
      <c r="D803" s="7">
        <v>173</v>
      </c>
      <c r="E803" s="9" t="s">
        <v>2366</v>
      </c>
      <c r="F803" s="9" t="s">
        <v>5467</v>
      </c>
      <c r="G803" s="9" t="s">
        <v>2367</v>
      </c>
      <c r="H803" s="7">
        <v>17</v>
      </c>
      <c r="I803" s="10">
        <v>41591.022430555553</v>
      </c>
      <c r="J803" s="10">
        <v>43540.415925925918</v>
      </c>
      <c r="K803" s="9" t="s">
        <v>2368</v>
      </c>
    </row>
    <row r="804" spans="1:11" ht="16" customHeight="1" x14ac:dyDescent="0.15">
      <c r="A804" s="7">
        <v>20200472</v>
      </c>
      <c r="B804" s="8" t="str">
        <f>HYPERLINK("https://github.com/goji/httpauth","https://github.com/goji/httpauth")</f>
        <v>https://github.com/goji/httpauth</v>
      </c>
      <c r="C804" s="19"/>
      <c r="D804" s="7">
        <v>172</v>
      </c>
      <c r="E804" s="9" t="s">
        <v>2369</v>
      </c>
      <c r="F804" s="9" t="s">
        <v>5468</v>
      </c>
      <c r="G804" s="9" t="s">
        <v>2370</v>
      </c>
      <c r="H804" s="7">
        <v>19</v>
      </c>
      <c r="I804" s="10">
        <v>41785.954131944447</v>
      </c>
      <c r="J804" s="10">
        <v>43580.348124999997</v>
      </c>
      <c r="K804" s="9" t="s">
        <v>2371</v>
      </c>
    </row>
    <row r="805" spans="1:11" ht="16" customHeight="1" x14ac:dyDescent="0.15">
      <c r="A805" s="7">
        <v>40313556</v>
      </c>
      <c r="B805" s="8" t="str">
        <f>HYPERLINK("https://github.com/google/hilbert","https://github.com/google/hilbert")</f>
        <v>https://github.com/google/hilbert</v>
      </c>
      <c r="C805" s="19"/>
      <c r="D805" s="7">
        <v>172</v>
      </c>
      <c r="E805" s="9" t="s">
        <v>2372</v>
      </c>
      <c r="F805" s="9" t="s">
        <v>5469</v>
      </c>
      <c r="G805" s="9" t="s">
        <v>2373</v>
      </c>
      <c r="H805" s="7">
        <v>25</v>
      </c>
      <c r="I805" s="10">
        <v>42222.659722222219</v>
      </c>
      <c r="J805" s="10">
        <v>43574.410254629627</v>
      </c>
      <c r="K805" s="9" t="s">
        <v>2374</v>
      </c>
    </row>
    <row r="806" spans="1:11" ht="16" customHeight="1" x14ac:dyDescent="0.15">
      <c r="A806" s="7">
        <v>1619360</v>
      </c>
      <c r="B806" s="8" t="str">
        <f>HYPERLINK("https://github.com/rk/go-cron","https://github.com/rk/go-cron")</f>
        <v>https://github.com/rk/go-cron</v>
      </c>
      <c r="C806" s="19"/>
      <c r="D806" s="7">
        <v>172</v>
      </c>
      <c r="E806" s="9" t="s">
        <v>2375</v>
      </c>
      <c r="F806" s="9" t="s">
        <v>5470</v>
      </c>
      <c r="G806" s="9" t="s">
        <v>2376</v>
      </c>
      <c r="H806" s="7">
        <v>12</v>
      </c>
      <c r="I806" s="10">
        <v>40648.618622685193</v>
      </c>
      <c r="J806" s="10">
        <v>43577.112592592603</v>
      </c>
      <c r="K806" s="9" t="s">
        <v>2377</v>
      </c>
    </row>
    <row r="807" spans="1:11" ht="16" customHeight="1" x14ac:dyDescent="0.15">
      <c r="A807" s="7">
        <v>179086469</v>
      </c>
      <c r="B807" s="8" t="str">
        <f>HYPERLINK("https://github.com/JeremyLoy/config","https://github.com/JeremyLoy/config")</f>
        <v>https://github.com/JeremyLoy/config</v>
      </c>
      <c r="C807" s="19"/>
      <c r="D807" s="7">
        <v>171</v>
      </c>
      <c r="E807" s="9" t="s">
        <v>2254</v>
      </c>
      <c r="F807" s="9" t="s">
        <v>5471</v>
      </c>
      <c r="G807" s="9" t="s">
        <v>2378</v>
      </c>
      <c r="H807" s="7">
        <v>4</v>
      </c>
      <c r="I807" s="10">
        <v>43557.570393518523</v>
      </c>
      <c r="J807" s="10">
        <v>43579.345891203702</v>
      </c>
      <c r="K807" s="9" t="s">
        <v>2379</v>
      </c>
    </row>
    <row r="808" spans="1:11" ht="16" customHeight="1" x14ac:dyDescent="0.15">
      <c r="A808" s="7">
        <v>65054088</v>
      </c>
      <c r="B808" s="8" t="str">
        <f>HYPERLINK("https://github.com/hjson/hjson-go","https://github.com/hjson/hjson-go")</f>
        <v>https://github.com/hjson/hjson-go</v>
      </c>
      <c r="C808" s="19"/>
      <c r="D808" s="7">
        <v>170</v>
      </c>
      <c r="E808" s="9" t="s">
        <v>2380</v>
      </c>
      <c r="F808" s="9" t="s">
        <v>5472</v>
      </c>
      <c r="G808" s="9" t="s">
        <v>2381</v>
      </c>
      <c r="H808" s="7">
        <v>19</v>
      </c>
      <c r="I808" s="10">
        <v>42587.95784722222</v>
      </c>
      <c r="J808" s="10">
        <v>43572.819027777783</v>
      </c>
      <c r="K808" s="9" t="s">
        <v>2382</v>
      </c>
    </row>
    <row r="809" spans="1:11" ht="16" customHeight="1" x14ac:dyDescent="0.15">
      <c r="A809" s="7">
        <v>44525126</v>
      </c>
      <c r="B809" s="8" t="str">
        <f>HYPERLINK("https://github.com/sadlil/go-trigger","https://github.com/sadlil/go-trigger")</f>
        <v>https://github.com/sadlil/go-trigger</v>
      </c>
      <c r="C809" s="19"/>
      <c r="D809" s="7">
        <v>169</v>
      </c>
      <c r="E809" s="9" t="s">
        <v>2383</v>
      </c>
      <c r="F809" s="9" t="s">
        <v>5473</v>
      </c>
      <c r="G809" s="9" t="s">
        <v>2384</v>
      </c>
      <c r="H809" s="7">
        <v>27</v>
      </c>
      <c r="I809" s="10">
        <v>42296.404363425929</v>
      </c>
      <c r="J809" s="10">
        <v>43580.009710648148</v>
      </c>
      <c r="K809" s="9" t="s">
        <v>2385</v>
      </c>
    </row>
    <row r="810" spans="1:11" ht="16" customHeight="1" x14ac:dyDescent="0.15">
      <c r="A810" s="7">
        <v>42143916</v>
      </c>
      <c r="B810" s="8" t="str">
        <f>HYPERLINK("https://github.com/fern4lvarez/piladb","https://github.com/fern4lvarez/piladb")</f>
        <v>https://github.com/fern4lvarez/piladb</v>
      </c>
      <c r="C810" s="19"/>
      <c r="D810" s="7">
        <v>168</v>
      </c>
      <c r="E810" s="9" t="s">
        <v>2386</v>
      </c>
      <c r="F810" s="9" t="s">
        <v>5474</v>
      </c>
      <c r="G810" s="9" t="s">
        <v>2387</v>
      </c>
      <c r="H810" s="7">
        <v>17</v>
      </c>
      <c r="I810" s="10">
        <v>42255.966921296298</v>
      </c>
      <c r="J810" s="10">
        <v>43579.594733796293</v>
      </c>
      <c r="K810" s="9" t="s">
        <v>2388</v>
      </c>
    </row>
    <row r="811" spans="1:11" ht="16" customHeight="1" x14ac:dyDescent="0.15">
      <c r="A811" s="7">
        <v>126712510</v>
      </c>
      <c r="B811" s="8" t="str">
        <f>HYPERLINK("https://github.com/buraksezer/consistent","https://github.com/buraksezer/consistent")</f>
        <v>https://github.com/buraksezer/consistent</v>
      </c>
      <c r="C811" s="19"/>
      <c r="D811" s="7">
        <v>168</v>
      </c>
      <c r="E811" s="9" t="s">
        <v>2389</v>
      </c>
      <c r="F811" s="9" t="s">
        <v>5475</v>
      </c>
      <c r="G811" s="9" t="s">
        <v>2390</v>
      </c>
      <c r="H811" s="7">
        <v>22</v>
      </c>
      <c r="I811" s="10">
        <v>43184.651701388888</v>
      </c>
      <c r="J811" s="10">
        <v>43566.911793981482</v>
      </c>
      <c r="K811" s="9" t="s">
        <v>2391</v>
      </c>
    </row>
    <row r="812" spans="1:11" ht="16" customHeight="1" x14ac:dyDescent="0.15">
      <c r="A812" s="7">
        <v>52070846</v>
      </c>
      <c r="B812" s="8" t="str">
        <f>HYPERLINK("https://github.com/sensorbee/sensorbee","https://github.com/sensorbee/sensorbee")</f>
        <v>https://github.com/sensorbee/sensorbee</v>
      </c>
      <c r="C812" s="19"/>
      <c r="D812" s="7">
        <v>168</v>
      </c>
      <c r="E812" s="9" t="s">
        <v>2392</v>
      </c>
      <c r="F812" s="9" t="s">
        <v>5476</v>
      </c>
      <c r="G812" s="9" t="s">
        <v>2393</v>
      </c>
      <c r="H812" s="7">
        <v>24</v>
      </c>
      <c r="I812" s="10">
        <v>42419.326342592591</v>
      </c>
      <c r="J812" s="10">
        <v>43564.604386574072</v>
      </c>
      <c r="K812" s="9" t="s">
        <v>2394</v>
      </c>
    </row>
    <row r="813" spans="1:11" ht="16" customHeight="1" x14ac:dyDescent="0.15">
      <c r="A813" s="7">
        <v>107799716</v>
      </c>
      <c r="B813" s="8" t="str">
        <f>HYPERLINK("https://github.com/dave/blast","https://github.com/dave/blast")</f>
        <v>https://github.com/dave/blast</v>
      </c>
      <c r="C813" s="19"/>
      <c r="D813" s="7">
        <v>167</v>
      </c>
      <c r="E813" s="9" t="s">
        <v>2395</v>
      </c>
      <c r="F813" s="9" t="s">
        <v>5477</v>
      </c>
      <c r="G813" s="9" t="s">
        <v>2396</v>
      </c>
      <c r="H813" s="7">
        <v>4</v>
      </c>
      <c r="I813" s="10">
        <v>43029.717465277783</v>
      </c>
      <c r="J813" s="10">
        <v>43574.33861111111</v>
      </c>
      <c r="K813" s="9" t="s">
        <v>2397</v>
      </c>
    </row>
    <row r="814" spans="1:11" ht="16" customHeight="1" x14ac:dyDescent="0.15">
      <c r="A814" s="7">
        <v>12866970</v>
      </c>
      <c r="B814" s="8" t="str">
        <f>HYPERLINK("https://github.com/fawick/speedtest-resize","https://github.com/fawick/speedtest-resize")</f>
        <v>https://github.com/fawick/speedtest-resize</v>
      </c>
      <c r="C814" s="19"/>
      <c r="D814" s="7">
        <v>167</v>
      </c>
      <c r="E814" s="9" t="s">
        <v>2398</v>
      </c>
      <c r="F814" s="9" t="s">
        <v>5478</v>
      </c>
      <c r="G814" s="9" t="s">
        <v>2399</v>
      </c>
      <c r="H814" s="7">
        <v>13</v>
      </c>
      <c r="I814" s="10">
        <v>41533.52783564815</v>
      </c>
      <c r="J814" s="10">
        <v>43575.196493055562</v>
      </c>
      <c r="K814" s="9" t="s">
        <v>2400</v>
      </c>
    </row>
    <row r="815" spans="1:11" ht="16" customHeight="1" x14ac:dyDescent="0.15">
      <c r="A815" s="7">
        <v>5556661</v>
      </c>
      <c r="B815" s="8" t="str">
        <f>HYPERLINK("https://github.com/kyleterry/tenyks","https://github.com/kyleterry/tenyks")</f>
        <v>https://github.com/kyleterry/tenyks</v>
      </c>
      <c r="C815" s="19"/>
      <c r="D815" s="7">
        <v>166</v>
      </c>
      <c r="E815" s="9" t="s">
        <v>2401</v>
      </c>
      <c r="F815" s="9" t="s">
        <v>5479</v>
      </c>
      <c r="G815" s="9" t="s">
        <v>2402</v>
      </c>
      <c r="H815" s="7">
        <v>15</v>
      </c>
      <c r="I815" s="10">
        <v>41147.084999999999</v>
      </c>
      <c r="J815" s="10">
        <v>43442.103333333333</v>
      </c>
      <c r="K815" s="9" t="s">
        <v>2403</v>
      </c>
    </row>
    <row r="816" spans="1:11" ht="16" customHeight="1" x14ac:dyDescent="0.15">
      <c r="A816" s="7">
        <v>49083043</v>
      </c>
      <c r="B816" s="8" t="str">
        <f>HYPERLINK("https://github.com/leebenson/conform","https://github.com/leebenson/conform")</f>
        <v>https://github.com/leebenson/conform</v>
      </c>
      <c r="C816" s="19"/>
      <c r="D816" s="7">
        <v>166</v>
      </c>
      <c r="E816" s="9" t="s">
        <v>2404</v>
      </c>
      <c r="F816" s="9" t="s">
        <v>5480</v>
      </c>
      <c r="G816" s="9" t="s">
        <v>2405</v>
      </c>
      <c r="H816" s="7">
        <v>18</v>
      </c>
      <c r="I816" s="10">
        <v>42374.750069444453</v>
      </c>
      <c r="J816" s="10">
        <v>43573.359675925924</v>
      </c>
      <c r="K816" s="9" t="s">
        <v>2406</v>
      </c>
    </row>
    <row r="817" spans="1:11" ht="16" customHeight="1" x14ac:dyDescent="0.15">
      <c r="A817" s="7">
        <v>47477512</v>
      </c>
      <c r="B817" s="8" t="str">
        <f>HYPERLINK("https://github.com/rjeczalik/interfaces","https://github.com/rjeczalik/interfaces")</f>
        <v>https://github.com/rjeczalik/interfaces</v>
      </c>
      <c r="C817" s="19"/>
      <c r="D817" s="7">
        <v>166</v>
      </c>
      <c r="E817" s="9" t="s">
        <v>2407</v>
      </c>
      <c r="F817" s="9" t="s">
        <v>5481</v>
      </c>
      <c r="G817" s="9" t="s">
        <v>2408</v>
      </c>
      <c r="H817" s="7">
        <v>10</v>
      </c>
      <c r="I817" s="10">
        <v>42344.00335648148</v>
      </c>
      <c r="J817" s="10">
        <v>43577.312349537038</v>
      </c>
      <c r="K817" s="9" t="s">
        <v>2409</v>
      </c>
    </row>
    <row r="818" spans="1:11" ht="16" customHeight="1" x14ac:dyDescent="0.15">
      <c r="A818" s="7">
        <v>390071</v>
      </c>
      <c r="B818" s="8" t="str">
        <f>HYPERLINK("https://github.com/thoj/go-galib","https://github.com/thoj/go-galib")</f>
        <v>https://github.com/thoj/go-galib</v>
      </c>
      <c r="C818" s="19"/>
      <c r="D818" s="7">
        <v>166</v>
      </c>
      <c r="E818" s="9" t="s">
        <v>2410</v>
      </c>
      <c r="F818" s="9" t="s">
        <v>5482</v>
      </c>
      <c r="G818" s="9" t="s">
        <v>2411</v>
      </c>
      <c r="H818" s="7">
        <v>41</v>
      </c>
      <c r="I818" s="10">
        <v>40147.449282407397</v>
      </c>
      <c r="J818" s="10">
        <v>43574.559166666673</v>
      </c>
      <c r="K818" s="9" t="s">
        <v>2412</v>
      </c>
    </row>
    <row r="819" spans="1:11" ht="16" customHeight="1" x14ac:dyDescent="0.15">
      <c r="A819" s="7">
        <v>37766816</v>
      </c>
      <c r="B819" s="8" t="str">
        <f>HYPERLINK("https://github.com/opennota/re2dfa","https://github.com/opennota/re2dfa")</f>
        <v>https://github.com/opennota/re2dfa</v>
      </c>
      <c r="C819" s="19"/>
      <c r="D819" s="7">
        <v>166</v>
      </c>
      <c r="E819" s="9" t="s">
        <v>2413</v>
      </c>
      <c r="F819" s="9" t="s">
        <v>5483</v>
      </c>
      <c r="G819" s="9" t="s">
        <v>2414</v>
      </c>
      <c r="H819" s="7">
        <v>11</v>
      </c>
      <c r="I819" s="10">
        <v>42175.455833333333</v>
      </c>
      <c r="J819" s="10">
        <v>43564.283715277779</v>
      </c>
      <c r="K819" s="9" t="s">
        <v>2415</v>
      </c>
    </row>
    <row r="820" spans="1:11" ht="16" customHeight="1" x14ac:dyDescent="0.15">
      <c r="A820" s="7">
        <v>96083021</v>
      </c>
      <c r="B820" s="8" t="str">
        <f>HYPERLINK("https://github.com/workanator/go-floc","https://github.com/workanator/go-floc")</f>
        <v>https://github.com/workanator/go-floc</v>
      </c>
      <c r="C820" s="19"/>
      <c r="D820" s="7">
        <v>165</v>
      </c>
      <c r="E820" s="9" t="s">
        <v>2416</v>
      </c>
      <c r="F820" s="9" t="s">
        <v>5484</v>
      </c>
      <c r="G820" s="9" t="s">
        <v>2417</v>
      </c>
      <c r="H820" s="7">
        <v>8</v>
      </c>
      <c r="I820" s="10">
        <v>42919.315347222233</v>
      </c>
      <c r="J820" s="10">
        <v>43572.814363425918</v>
      </c>
      <c r="K820" s="9" t="s">
        <v>2418</v>
      </c>
    </row>
    <row r="821" spans="1:11" ht="16" customHeight="1" x14ac:dyDescent="0.15">
      <c r="A821" s="7">
        <v>40065229</v>
      </c>
      <c r="B821" s="8" t="str">
        <f>HYPERLINK("https://github.com/leekchan/timeutil","https://github.com/leekchan/timeutil")</f>
        <v>https://github.com/leekchan/timeutil</v>
      </c>
      <c r="C821" s="19"/>
      <c r="D821" s="7">
        <v>165</v>
      </c>
      <c r="E821" s="9" t="s">
        <v>2419</v>
      </c>
      <c r="F821" s="9" t="s">
        <v>5485</v>
      </c>
      <c r="G821" s="9" t="s">
        <v>2420</v>
      </c>
      <c r="H821" s="7">
        <v>9</v>
      </c>
      <c r="I821" s="10">
        <v>42218.063958333332</v>
      </c>
      <c r="J821" s="10">
        <v>43567.687905092593</v>
      </c>
      <c r="K821" s="9" t="s">
        <v>2421</v>
      </c>
    </row>
    <row r="822" spans="1:11" ht="16" customHeight="1" x14ac:dyDescent="0.15">
      <c r="A822" s="7">
        <v>41520218</v>
      </c>
      <c r="B822" s="8" t="str">
        <f>HYPERLINK("https://github.com/hectane/hectane","https://github.com/hectane/hectane")</f>
        <v>https://github.com/hectane/hectane</v>
      </c>
      <c r="C822" s="19"/>
      <c r="D822" s="7">
        <v>164</v>
      </c>
      <c r="E822" s="9" t="s">
        <v>2422</v>
      </c>
      <c r="F822" s="9" t="s">
        <v>5486</v>
      </c>
      <c r="G822" s="9" t="s">
        <v>2423</v>
      </c>
      <c r="H822" s="7">
        <v>20</v>
      </c>
      <c r="I822" s="10">
        <v>42244.067210648151</v>
      </c>
      <c r="J822" s="10">
        <v>43575.494363425933</v>
      </c>
      <c r="K822" s="9" t="s">
        <v>2424</v>
      </c>
    </row>
    <row r="823" spans="1:11" ht="16" customHeight="1" x14ac:dyDescent="0.15">
      <c r="A823" s="7">
        <v>18282081</v>
      </c>
      <c r="B823" s="8" t="str">
        <f>HYPERLINK("https://github.com/ostrost/ostent","https://github.com/ostrost/ostent")</f>
        <v>https://github.com/ostrost/ostent</v>
      </c>
      <c r="C823" s="19"/>
      <c r="D823" s="7">
        <v>163</v>
      </c>
      <c r="E823" s="9" t="s">
        <v>2425</v>
      </c>
      <c r="F823" s="9" t="s">
        <v>5487</v>
      </c>
      <c r="G823" s="9" t="s">
        <v>2426</v>
      </c>
      <c r="H823" s="7">
        <v>12</v>
      </c>
      <c r="I823" s="10">
        <v>41729.202893518523</v>
      </c>
      <c r="J823" s="10">
        <v>43577.244571759264</v>
      </c>
      <c r="K823" s="9" t="s">
        <v>2427</v>
      </c>
    </row>
    <row r="824" spans="1:11" ht="16" customHeight="1" x14ac:dyDescent="0.15">
      <c r="A824" s="7">
        <v>63000351</v>
      </c>
      <c r="B824" s="8" t="str">
        <f>HYPERLINK("https://github.com/bradleyfalzon/apicompat","https://github.com/bradleyfalzon/apicompat")</f>
        <v>https://github.com/bradleyfalzon/apicompat</v>
      </c>
      <c r="C824" s="19"/>
      <c r="D824" s="7">
        <v>161</v>
      </c>
      <c r="E824" s="9" t="s">
        <v>2428</v>
      </c>
      <c r="F824" s="9" t="s">
        <v>5488</v>
      </c>
      <c r="G824" s="9" t="s">
        <v>2429</v>
      </c>
      <c r="H824" s="7">
        <v>2</v>
      </c>
      <c r="I824" s="10">
        <v>42561.568773148138</v>
      </c>
      <c r="J824" s="10">
        <v>43567.268194444441</v>
      </c>
      <c r="K824" s="9" t="s">
        <v>2430</v>
      </c>
    </row>
    <row r="825" spans="1:11" ht="16" customHeight="1" x14ac:dyDescent="0.15">
      <c r="A825" s="7">
        <v>45495453</v>
      </c>
      <c r="B825" s="8" t="str">
        <f>HYPERLINK("https://github.com/tucnak/climax","https://github.com/tucnak/climax")</f>
        <v>https://github.com/tucnak/climax</v>
      </c>
      <c r="C825" s="19"/>
      <c r="D825" s="7">
        <v>159</v>
      </c>
      <c r="E825" s="9" t="s">
        <v>2431</v>
      </c>
      <c r="F825" s="9" t="s">
        <v>5489</v>
      </c>
      <c r="G825" s="9" t="s">
        <v>2432</v>
      </c>
      <c r="H825" s="7">
        <v>16</v>
      </c>
      <c r="I825" s="10">
        <v>42311.878437500003</v>
      </c>
      <c r="J825" s="10">
        <v>43573.677986111114</v>
      </c>
      <c r="K825" s="9" t="s">
        <v>2433</v>
      </c>
    </row>
    <row r="826" spans="1:11" ht="16" customHeight="1" x14ac:dyDescent="0.15">
      <c r="A826" s="7">
        <v>15981212</v>
      </c>
      <c r="B826" s="8" t="str">
        <f>HYPERLINK("https://github.com/bamiaux/rez","https://github.com/bamiaux/rez")</f>
        <v>https://github.com/bamiaux/rez</v>
      </c>
      <c r="C826" s="19"/>
      <c r="D826" s="7">
        <v>159</v>
      </c>
      <c r="E826" s="9" t="s">
        <v>2434</v>
      </c>
      <c r="F826" s="9" t="s">
        <v>5490</v>
      </c>
      <c r="G826" s="9" t="s">
        <v>2435</v>
      </c>
      <c r="H826" s="7">
        <v>11</v>
      </c>
      <c r="I826" s="10">
        <v>41655.886284722219</v>
      </c>
      <c r="J826" s="10">
        <v>43567.986284722218</v>
      </c>
      <c r="K826" s="9" t="s">
        <v>2436</v>
      </c>
    </row>
    <row r="827" spans="1:11" ht="16" customHeight="1" x14ac:dyDescent="0.15">
      <c r="A827" s="7">
        <v>29364844</v>
      </c>
      <c r="B827" s="8" t="str">
        <f>HYPERLINK("https://github.com/connectordb/connectordb","https://github.com/connectordb/connectordb")</f>
        <v>https://github.com/connectordb/connectordb</v>
      </c>
      <c r="C827" s="19"/>
      <c r="D827" s="7">
        <v>159</v>
      </c>
      <c r="E827" s="9" t="s">
        <v>2437</v>
      </c>
      <c r="F827" s="9" t="s">
        <v>5491</v>
      </c>
      <c r="G827" s="9" t="s">
        <v>2438</v>
      </c>
      <c r="H827" s="7">
        <v>16</v>
      </c>
      <c r="I827" s="10">
        <v>42020.822465277779</v>
      </c>
      <c r="J827" s="10">
        <v>43571.022974537038</v>
      </c>
      <c r="K827" s="9" t="s">
        <v>2439</v>
      </c>
    </row>
    <row r="828" spans="1:11" ht="16" customHeight="1" x14ac:dyDescent="0.15">
      <c r="A828" s="7">
        <v>79898412</v>
      </c>
      <c r="B828" s="8" t="str">
        <f>HYPERLINK("https://github.com/onrik/ethrpc","https://github.com/onrik/ethrpc")</f>
        <v>https://github.com/onrik/ethrpc</v>
      </c>
      <c r="C828" s="19"/>
      <c r="D828" s="7">
        <v>159</v>
      </c>
      <c r="E828" s="9" t="s">
        <v>2440</v>
      </c>
      <c r="F828" s="9" t="s">
        <v>5492</v>
      </c>
      <c r="G828" s="9" t="s">
        <v>2441</v>
      </c>
      <c r="H828" s="7">
        <v>60</v>
      </c>
      <c r="I828" s="10">
        <v>42759.407638888893</v>
      </c>
      <c r="J828" s="10">
        <v>43578.287534722222</v>
      </c>
      <c r="K828" s="9" t="s">
        <v>2442</v>
      </c>
    </row>
    <row r="829" spans="1:11" ht="16" customHeight="1" x14ac:dyDescent="0.15">
      <c r="A829" s="7">
        <v>1960211</v>
      </c>
      <c r="B829" s="8" t="str">
        <f>HYPERLINK("https://github.com/ungerik/go3d","https://github.com/ungerik/go3d")</f>
        <v>https://github.com/ungerik/go3d</v>
      </c>
      <c r="C829" s="19"/>
      <c r="D829" s="7">
        <v>158</v>
      </c>
      <c r="E829" s="9" t="s">
        <v>2443</v>
      </c>
      <c r="F829" s="9" t="s">
        <v>5493</v>
      </c>
      <c r="G829" s="9" t="s">
        <v>2444</v>
      </c>
      <c r="H829" s="7">
        <v>28</v>
      </c>
      <c r="I829" s="10">
        <v>40721.543356481481</v>
      </c>
      <c r="J829" s="10">
        <v>43565.50167824074</v>
      </c>
      <c r="K829" s="9" t="s">
        <v>2445</v>
      </c>
    </row>
    <row r="830" spans="1:11" ht="16" customHeight="1" x14ac:dyDescent="0.15">
      <c r="A830" s="7">
        <v>11981833</v>
      </c>
      <c r="B830" s="8" t="str">
        <f>HYPERLINK("https://github.com/eaburns/Watch","https://github.com/eaburns/Watch")</f>
        <v>https://github.com/eaburns/Watch</v>
      </c>
      <c r="C830" s="19"/>
      <c r="D830" s="7">
        <v>158</v>
      </c>
      <c r="E830" s="9" t="s">
        <v>2446</v>
      </c>
      <c r="F830" s="9" t="s">
        <v>5494</v>
      </c>
      <c r="G830" s="9" t="s">
        <v>2447</v>
      </c>
      <c r="H830" s="7">
        <v>27</v>
      </c>
      <c r="I830" s="10">
        <v>41494.715532407397</v>
      </c>
      <c r="J830" s="10">
        <v>43574.876168981478</v>
      </c>
      <c r="K830" s="9" t="s">
        <v>2448</v>
      </c>
    </row>
    <row r="831" spans="1:11" ht="16" customHeight="1" x14ac:dyDescent="0.15">
      <c r="A831" s="7">
        <v>21198443</v>
      </c>
      <c r="B831" s="8" t="str">
        <f>HYPERLINK("https://github.com/elgris/sqrl","https://github.com/elgris/sqrl")</f>
        <v>https://github.com/elgris/sqrl</v>
      </c>
      <c r="C831" s="19"/>
      <c r="D831" s="7">
        <v>157</v>
      </c>
      <c r="E831" s="9" t="s">
        <v>2449</v>
      </c>
      <c r="F831" s="9" t="s">
        <v>4897</v>
      </c>
      <c r="G831" s="9" t="s">
        <v>646</v>
      </c>
      <c r="H831" s="7">
        <v>15</v>
      </c>
      <c r="I831" s="10">
        <v>41815.418819444443</v>
      </c>
      <c r="J831" s="10">
        <v>43580.309606481482</v>
      </c>
      <c r="K831" s="9" t="s">
        <v>2450</v>
      </c>
    </row>
    <row r="832" spans="1:11" ht="16" customHeight="1" x14ac:dyDescent="0.15">
      <c r="A832" s="7">
        <v>109877206</v>
      </c>
      <c r="B832" s="8" t="str">
        <f>HYPERLINK("https://github.com/thedevsaddam/renderer","https://github.com/thedevsaddam/renderer")</f>
        <v>https://github.com/thedevsaddam/renderer</v>
      </c>
      <c r="C832" s="19"/>
      <c r="D832" s="7">
        <v>157</v>
      </c>
      <c r="E832" s="9" t="s">
        <v>2451</v>
      </c>
      <c r="F832" s="9" t="s">
        <v>5495</v>
      </c>
      <c r="G832" s="9" t="s">
        <v>2452</v>
      </c>
      <c r="H832" s="7">
        <v>11</v>
      </c>
      <c r="I832" s="10">
        <v>43046.787372685183</v>
      </c>
      <c r="J832" s="10">
        <v>43574.963761574072</v>
      </c>
      <c r="K832" s="9" t="s">
        <v>2453</v>
      </c>
    </row>
    <row r="833" spans="1:11" ht="16" customHeight="1" x14ac:dyDescent="0.15">
      <c r="A833" s="7">
        <v>92392508</v>
      </c>
      <c r="B833" s="8" t="str">
        <f>HYPERLINK("https://github.com/gowww/router","https://github.com/gowww/router")</f>
        <v>https://github.com/gowww/router</v>
      </c>
      <c r="C833" s="19"/>
      <c r="D833" s="7">
        <v>156</v>
      </c>
      <c r="E833" s="9" t="s">
        <v>2454</v>
      </c>
      <c r="F833" s="9" t="s">
        <v>5496</v>
      </c>
      <c r="G833" s="9" t="s">
        <v>2455</v>
      </c>
      <c r="H833" s="7">
        <v>11</v>
      </c>
      <c r="I833" s="10">
        <v>42880.437118055554</v>
      </c>
      <c r="J833" s="10">
        <v>43572.815185185187</v>
      </c>
      <c r="K833" s="9" t="s">
        <v>2456</v>
      </c>
    </row>
    <row r="834" spans="1:11" ht="16" customHeight="1" x14ac:dyDescent="0.15">
      <c r="A834" s="7">
        <v>76661194</v>
      </c>
      <c r="B834" s="8" t="str">
        <f>HYPERLINK("https://github.com/asticode/go-astisub","https://github.com/asticode/go-astisub")</f>
        <v>https://github.com/asticode/go-astisub</v>
      </c>
      <c r="C834" s="19"/>
      <c r="D834" s="7">
        <v>156</v>
      </c>
      <c r="E834" s="9" t="s">
        <v>2457</v>
      </c>
      <c r="F834" s="9" t="s">
        <v>5497</v>
      </c>
      <c r="G834" s="9" t="s">
        <v>2458</v>
      </c>
      <c r="H834" s="7">
        <v>21</v>
      </c>
      <c r="I834" s="10">
        <v>42720.616655092592</v>
      </c>
      <c r="J834" s="10">
        <v>43572.678599537037</v>
      </c>
      <c r="K834" s="9" t="s">
        <v>2459</v>
      </c>
    </row>
    <row r="835" spans="1:11" ht="16" customHeight="1" x14ac:dyDescent="0.15">
      <c r="A835" s="7">
        <v>73194860</v>
      </c>
      <c r="B835" s="8" t="str">
        <f>HYPERLINK("https://github.com/wendigo/go-bind-plugin","https://github.com/wendigo/go-bind-plugin")</f>
        <v>https://github.com/wendigo/go-bind-plugin</v>
      </c>
      <c r="C835" s="19"/>
      <c r="D835" s="7">
        <v>156</v>
      </c>
      <c r="E835" s="9" t="s">
        <v>2460</v>
      </c>
      <c r="F835" s="9" t="s">
        <v>5498</v>
      </c>
      <c r="G835" s="9" t="s">
        <v>2461</v>
      </c>
      <c r="H835" s="7">
        <v>5</v>
      </c>
      <c r="I835" s="10">
        <v>42682.61141203704</v>
      </c>
      <c r="J835" s="10">
        <v>43566.421747685177</v>
      </c>
      <c r="K835" s="9" t="s">
        <v>2462</v>
      </c>
    </row>
    <row r="836" spans="1:11" ht="16" customHeight="1" x14ac:dyDescent="0.15">
      <c r="A836" s="7">
        <v>33662664</v>
      </c>
      <c r="B836" s="8" t="str">
        <f>HYPERLINK("https://github.com/aymerick/douceur","https://github.com/aymerick/douceur")</f>
        <v>https://github.com/aymerick/douceur</v>
      </c>
      <c r="C836" s="19"/>
      <c r="D836" s="7">
        <v>156</v>
      </c>
      <c r="E836" s="9" t="s">
        <v>2463</v>
      </c>
      <c r="F836" s="9" t="s">
        <v>5499</v>
      </c>
      <c r="G836" s="9" t="s">
        <v>2464</v>
      </c>
      <c r="H836" s="7">
        <v>27</v>
      </c>
      <c r="I836" s="10">
        <v>42103.431550925918</v>
      </c>
      <c r="J836" s="10">
        <v>43575.62871527778</v>
      </c>
      <c r="K836" s="9" t="s">
        <v>2465</v>
      </c>
    </row>
    <row r="837" spans="1:11" ht="16" customHeight="1" x14ac:dyDescent="0.15">
      <c r="A837" s="7">
        <v>31130055</v>
      </c>
      <c r="B837" s="8" t="str">
        <f>HYPERLINK("https://github.com/omeid/go-resources","https://github.com/omeid/go-resources")</f>
        <v>https://github.com/omeid/go-resources</v>
      </c>
      <c r="C837" s="19"/>
      <c r="D837" s="7">
        <v>154</v>
      </c>
      <c r="E837" s="9" t="s">
        <v>2466</v>
      </c>
      <c r="F837" s="9" t="s">
        <v>5500</v>
      </c>
      <c r="G837" s="9" t="s">
        <v>2467</v>
      </c>
      <c r="H837" s="7">
        <v>14</v>
      </c>
      <c r="I837" s="10">
        <v>42056.652974537043</v>
      </c>
      <c r="J837" s="10">
        <v>43572.802476851852</v>
      </c>
      <c r="K837" s="9" t="s">
        <v>2468</v>
      </c>
    </row>
    <row r="838" spans="1:11" ht="16" customHeight="1" x14ac:dyDescent="0.15">
      <c r="A838" s="7">
        <v>167271982</v>
      </c>
      <c r="B838" s="8" t="str">
        <f>HYPERLINK("https://github.com/tylerwince/godbg","https://github.com/tylerwince/godbg")</f>
        <v>https://github.com/tylerwince/godbg</v>
      </c>
      <c r="C838" s="19"/>
      <c r="D838" s="7">
        <v>154</v>
      </c>
      <c r="E838" s="9" t="s">
        <v>2219</v>
      </c>
      <c r="F838" s="9" t="s">
        <v>5501</v>
      </c>
      <c r="G838" s="9" t="s">
        <v>2469</v>
      </c>
      <c r="H838" s="7">
        <v>7</v>
      </c>
      <c r="I838" s="10">
        <v>43488.994247685187</v>
      </c>
      <c r="J838" s="10">
        <v>43580.440300925933</v>
      </c>
      <c r="K838" s="9" t="s">
        <v>2470</v>
      </c>
    </row>
    <row r="839" spans="1:11" ht="16" customHeight="1" x14ac:dyDescent="0.15">
      <c r="A839" s="7">
        <v>21225456</v>
      </c>
      <c r="B839" s="8" t="str">
        <f>HYPERLINK("https://github.com/srfrog/go-relax","https://github.com/srfrog/go-relax")</f>
        <v>https://github.com/srfrog/go-relax</v>
      </c>
      <c r="C839" s="19"/>
      <c r="D839" s="7">
        <v>153</v>
      </c>
      <c r="E839" s="9" t="s">
        <v>2471</v>
      </c>
      <c r="F839" s="9" t="s">
        <v>5502</v>
      </c>
      <c r="G839" s="9" t="s">
        <v>2472</v>
      </c>
      <c r="H839" s="7">
        <v>9</v>
      </c>
      <c r="I839" s="10">
        <v>41816.104687500003</v>
      </c>
      <c r="J839" s="10">
        <v>43553.517233796287</v>
      </c>
      <c r="K839" s="9" t="s">
        <v>2473</v>
      </c>
    </row>
    <row r="840" spans="1:11" ht="16" customHeight="1" x14ac:dyDescent="0.15">
      <c r="A840" s="7">
        <v>73350185</v>
      </c>
      <c r="B840" s="8" t="str">
        <f>HYPERLINK("https://github.com/go-gem/gem","https://github.com/go-gem/gem")</f>
        <v>https://github.com/go-gem/gem</v>
      </c>
      <c r="C840" s="19"/>
      <c r="D840" s="7">
        <v>152</v>
      </c>
      <c r="E840" s="9" t="s">
        <v>2474</v>
      </c>
      <c r="F840" s="9" t="s">
        <v>5503</v>
      </c>
      <c r="G840" s="9" t="s">
        <v>2475</v>
      </c>
      <c r="H840" s="7">
        <v>35</v>
      </c>
      <c r="I840" s="10">
        <v>42684.230810185189</v>
      </c>
      <c r="J840" s="10">
        <v>43556.915879629632</v>
      </c>
      <c r="K840" s="9" t="s">
        <v>2476</v>
      </c>
    </row>
    <row r="841" spans="1:11" ht="16" customHeight="1" x14ac:dyDescent="0.15">
      <c r="A841" s="7">
        <v>19133558</v>
      </c>
      <c r="B841" s="8" t="str">
        <f>HYPERLINK("https://github.com/shurcooL/trayhost","https://github.com/shurcooL/trayhost")</f>
        <v>https://github.com/shurcooL/trayhost</v>
      </c>
      <c r="C841" s="19"/>
      <c r="D841" s="7">
        <v>151</v>
      </c>
      <c r="E841" s="9" t="s">
        <v>2477</v>
      </c>
      <c r="F841" s="9" t="s">
        <v>5504</v>
      </c>
      <c r="G841" s="9" t="s">
        <v>2478</v>
      </c>
      <c r="H841" s="7">
        <v>12</v>
      </c>
      <c r="I841" s="10">
        <v>41754.168402777781</v>
      </c>
      <c r="J841" s="10">
        <v>43577.665023148147</v>
      </c>
      <c r="K841" s="9" t="s">
        <v>2479</v>
      </c>
    </row>
    <row r="842" spans="1:11" ht="16" customHeight="1" x14ac:dyDescent="0.15">
      <c r="A842" s="7">
        <v>35957769</v>
      </c>
      <c r="B842" s="8" t="str">
        <f>HYPERLINK("https://github.com/mibk/dupl","https://github.com/mibk/dupl")</f>
        <v>https://github.com/mibk/dupl</v>
      </c>
      <c r="C842" s="19"/>
      <c r="D842" s="7">
        <v>151</v>
      </c>
      <c r="E842" s="9" t="s">
        <v>2480</v>
      </c>
      <c r="F842" s="9" t="s">
        <v>5505</v>
      </c>
      <c r="G842" s="9" t="s">
        <v>2481</v>
      </c>
      <c r="H842" s="7">
        <v>10</v>
      </c>
      <c r="I842" s="10">
        <v>42144.656423611108</v>
      </c>
      <c r="J842" s="10">
        <v>43561.835219907407</v>
      </c>
      <c r="K842" s="9" t="s">
        <v>2482</v>
      </c>
    </row>
    <row r="843" spans="1:11" ht="16" customHeight="1" x14ac:dyDescent="0.15">
      <c r="A843" s="7">
        <v>27794547</v>
      </c>
      <c r="B843" s="8" t="str">
        <f>HYPERLINK("https://github.com/ivpusic/rerun","https://github.com/ivpusic/rerun")</f>
        <v>https://github.com/ivpusic/rerun</v>
      </c>
      <c r="C843" s="19"/>
      <c r="D843" s="7">
        <v>150</v>
      </c>
      <c r="E843" s="9" t="s">
        <v>2483</v>
      </c>
      <c r="F843" s="9" t="s">
        <v>5506</v>
      </c>
      <c r="G843" s="9" t="s">
        <v>2484</v>
      </c>
      <c r="H843" s="7">
        <v>9</v>
      </c>
      <c r="I843" s="10">
        <v>41983.02076388889</v>
      </c>
      <c r="J843" s="10">
        <v>43563.483344907407</v>
      </c>
      <c r="K843" s="9" t="s">
        <v>2485</v>
      </c>
    </row>
    <row r="844" spans="1:11" ht="16" customHeight="1" x14ac:dyDescent="0.15">
      <c r="A844" s="7">
        <v>2104344</v>
      </c>
      <c r="B844" s="8" t="str">
        <f>HYPERLINK("https://github.com/ziutek/gst","https://github.com/ziutek/gst")</f>
        <v>https://github.com/ziutek/gst</v>
      </c>
      <c r="C844" s="19"/>
      <c r="D844" s="7">
        <v>149</v>
      </c>
      <c r="E844" s="9" t="s">
        <v>2486</v>
      </c>
      <c r="F844" s="9" t="s">
        <v>5507</v>
      </c>
      <c r="G844" s="9" t="s">
        <v>2487</v>
      </c>
      <c r="H844" s="7">
        <v>34</v>
      </c>
      <c r="I844" s="10">
        <v>40750.031018518523</v>
      </c>
      <c r="J844" s="10">
        <v>43576.537939814807</v>
      </c>
      <c r="K844" s="9" t="s">
        <v>2488</v>
      </c>
    </row>
    <row r="845" spans="1:11" ht="16" customHeight="1" x14ac:dyDescent="0.15">
      <c r="A845" s="7">
        <v>50710546</v>
      </c>
      <c r="B845" s="8" t="str">
        <f>HYPERLINK("https://github.com/StabbyCutyou/moldova","https://github.com/StabbyCutyou/moldova")</f>
        <v>https://github.com/StabbyCutyou/moldova</v>
      </c>
      <c r="C845" s="19"/>
      <c r="D845" s="7">
        <v>149</v>
      </c>
      <c r="E845" s="9" t="s">
        <v>2489</v>
      </c>
      <c r="F845" s="9" t="s">
        <v>5508</v>
      </c>
      <c r="G845" s="9" t="s">
        <v>2490</v>
      </c>
      <c r="H845" s="7">
        <v>4</v>
      </c>
      <c r="I845" s="10">
        <v>42399.226145833331</v>
      </c>
      <c r="J845" s="10">
        <v>43573.189756944441</v>
      </c>
      <c r="K845" s="9" t="s">
        <v>2491</v>
      </c>
    </row>
    <row r="846" spans="1:11" ht="16" customHeight="1" x14ac:dyDescent="0.15">
      <c r="A846" s="7">
        <v>32562749</v>
      </c>
      <c r="B846" s="8" t="str">
        <f>HYPERLINK("https://github.com/anacrolix/utp","https://github.com/anacrolix/utp")</f>
        <v>https://github.com/anacrolix/utp</v>
      </c>
      <c r="C846" s="19"/>
      <c r="D846" s="7">
        <v>148</v>
      </c>
      <c r="E846" s="9" t="s">
        <v>2492</v>
      </c>
      <c r="F846" s="9" t="s">
        <v>5509</v>
      </c>
      <c r="G846" s="9" t="s">
        <v>2493</v>
      </c>
      <c r="H846" s="7">
        <v>24</v>
      </c>
      <c r="I846" s="10">
        <v>42083.194004629629</v>
      </c>
      <c r="J846" s="10">
        <v>43580.347986111112</v>
      </c>
      <c r="K846" s="9" t="s">
        <v>2494</v>
      </c>
    </row>
    <row r="847" spans="1:11" ht="16" customHeight="1" x14ac:dyDescent="0.15">
      <c r="A847" s="7">
        <v>33915633</v>
      </c>
      <c r="B847" s="8" t="str">
        <f>HYPERLINK("https://github.com/elithrar/simple-scrypt","https://github.com/elithrar/simple-scrypt")</f>
        <v>https://github.com/elithrar/simple-scrypt</v>
      </c>
      <c r="C847" s="19"/>
      <c r="D847" s="7">
        <v>148</v>
      </c>
      <c r="E847" s="9" t="s">
        <v>2495</v>
      </c>
      <c r="F847" s="9" t="s">
        <v>5510</v>
      </c>
      <c r="G847" s="9" t="s">
        <v>2496</v>
      </c>
      <c r="H847" s="7">
        <v>17</v>
      </c>
      <c r="I847" s="10">
        <v>42108.286354166667</v>
      </c>
      <c r="J847" s="10">
        <v>43570.966203703712</v>
      </c>
      <c r="K847" s="9" t="s">
        <v>2497</v>
      </c>
    </row>
    <row r="848" spans="1:11" ht="16" customHeight="1" x14ac:dyDescent="0.15">
      <c r="A848" s="7">
        <v>62676285</v>
      </c>
      <c r="B848" s="8" t="str">
        <f>HYPERLINK("https://github.com/adam-hanna/jwt-auth","https://github.com/adam-hanna/jwt-auth")</f>
        <v>https://github.com/adam-hanna/jwt-auth</v>
      </c>
      <c r="C848" s="19"/>
      <c r="D848" s="7">
        <v>146</v>
      </c>
      <c r="E848" s="9" t="s">
        <v>2498</v>
      </c>
      <c r="F848" s="9" t="s">
        <v>5511</v>
      </c>
      <c r="G848" s="9" t="s">
        <v>2499</v>
      </c>
      <c r="H848" s="7">
        <v>22</v>
      </c>
      <c r="I848" s="10">
        <v>42556.980358796303</v>
      </c>
      <c r="J848" s="10">
        <v>43572.810115740736</v>
      </c>
      <c r="K848" s="9" t="s">
        <v>2500</v>
      </c>
    </row>
    <row r="849" spans="1:11" ht="16" customHeight="1" x14ac:dyDescent="0.15">
      <c r="A849" s="7">
        <v>34825795</v>
      </c>
      <c r="B849" s="8" t="str">
        <f>HYPERLINK("https://github.com/variadico/scaneo","https://github.com/variadico/scaneo")</f>
        <v>https://github.com/variadico/scaneo</v>
      </c>
      <c r="C849" s="19"/>
      <c r="D849" s="7">
        <v>145</v>
      </c>
      <c r="E849" s="9" t="s">
        <v>2501</v>
      </c>
      <c r="F849" s="9" t="s">
        <v>5512</v>
      </c>
      <c r="G849" s="9" t="s">
        <v>2502</v>
      </c>
      <c r="H849" s="7">
        <v>12</v>
      </c>
      <c r="I849" s="10">
        <v>42124.025312500002</v>
      </c>
      <c r="J849" s="10">
        <v>43565.394699074073</v>
      </c>
      <c r="K849" s="9" t="s">
        <v>2503</v>
      </c>
    </row>
    <row r="850" spans="1:11" ht="16" customHeight="1" x14ac:dyDescent="0.15">
      <c r="A850" s="7">
        <v>126595133</v>
      </c>
      <c r="B850" s="8" t="str">
        <f>HYPERLINK("https://github.com/mum4k/termdash","https://github.com/mum4k/termdash")</f>
        <v>https://github.com/mum4k/termdash</v>
      </c>
      <c r="C850" s="19"/>
      <c r="D850" s="7">
        <v>143</v>
      </c>
      <c r="E850" s="9" t="s">
        <v>2504</v>
      </c>
      <c r="F850" s="9" t="s">
        <v>5513</v>
      </c>
      <c r="G850" s="9" t="s">
        <v>2505</v>
      </c>
      <c r="H850" s="7">
        <v>6</v>
      </c>
      <c r="I850" s="10">
        <v>43183.501261574071</v>
      </c>
      <c r="J850" s="10">
        <v>43580.043958333343</v>
      </c>
      <c r="K850" s="9" t="s">
        <v>2506</v>
      </c>
    </row>
    <row r="851" spans="1:11" ht="16" customHeight="1" x14ac:dyDescent="0.15">
      <c r="A851" s="7">
        <v>54856356</v>
      </c>
      <c r="B851" s="8" t="str">
        <f>HYPERLINK("https://github.com/paulmach/orb","https://github.com/paulmach/orb")</f>
        <v>https://github.com/paulmach/orb</v>
      </c>
      <c r="C851" s="19"/>
      <c r="D851" s="7">
        <v>143</v>
      </c>
      <c r="E851" s="9" t="s">
        <v>2507</v>
      </c>
      <c r="F851" s="9" t="s">
        <v>5514</v>
      </c>
      <c r="G851" s="9" t="s">
        <v>2508</v>
      </c>
      <c r="H851" s="7">
        <v>19</v>
      </c>
      <c r="I851" s="10">
        <v>42457.054872685178</v>
      </c>
      <c r="J851" s="10">
        <v>43580.267094907409</v>
      </c>
      <c r="K851" s="9" t="s">
        <v>2509</v>
      </c>
    </row>
    <row r="852" spans="1:11" ht="16" customHeight="1" x14ac:dyDescent="0.15">
      <c r="A852" s="7">
        <v>70380227</v>
      </c>
      <c r="B852" s="8" t="str">
        <f>HYPERLINK("https://github.com/antchfx/xquery","https://github.com/antchfx/xquery")</f>
        <v>https://github.com/antchfx/xquery</v>
      </c>
      <c r="C852" s="18">
        <v>1</v>
      </c>
      <c r="D852" s="7">
        <v>143</v>
      </c>
      <c r="E852" s="9" t="s">
        <v>2510</v>
      </c>
      <c r="F852" s="9" t="s">
        <v>5515</v>
      </c>
      <c r="G852" s="9" t="s">
        <v>2511</v>
      </c>
      <c r="H852" s="7">
        <v>25</v>
      </c>
      <c r="I852" s="10">
        <v>42652.245949074073</v>
      </c>
      <c r="J852" s="10">
        <v>43577.480763888889</v>
      </c>
      <c r="K852" s="9" t="s">
        <v>2512</v>
      </c>
    </row>
    <row r="853" spans="1:11" ht="16" customHeight="1" x14ac:dyDescent="0.15">
      <c r="A853" s="7">
        <v>139308927</v>
      </c>
      <c r="B853" s="8" t="str">
        <f>HYPERLINK("https://github.com/gookit/color","https://github.com/gookit/color")</f>
        <v>https://github.com/gookit/color</v>
      </c>
      <c r="C853" s="19"/>
      <c r="D853" s="7">
        <v>142</v>
      </c>
      <c r="E853" s="9" t="s">
        <v>472</v>
      </c>
      <c r="F853" s="9" t="s">
        <v>5516</v>
      </c>
      <c r="G853" s="9" t="s">
        <v>2513</v>
      </c>
      <c r="H853" s="7">
        <v>16</v>
      </c>
      <c r="I853" s="10">
        <v>43282.311307870368</v>
      </c>
      <c r="J853" s="10">
        <v>43575.159618055557</v>
      </c>
      <c r="K853" s="9" t="s">
        <v>2514</v>
      </c>
    </row>
    <row r="854" spans="1:11" ht="16" customHeight="1" x14ac:dyDescent="0.15">
      <c r="A854" s="7">
        <v>86551474</v>
      </c>
      <c r="B854" s="8" t="str">
        <f>HYPERLINK("https://github.com/alexeyco/simpletable","https://github.com/alexeyco/simpletable")</f>
        <v>https://github.com/alexeyco/simpletable</v>
      </c>
      <c r="C854" s="19"/>
      <c r="D854" s="7">
        <v>142</v>
      </c>
      <c r="E854" s="9" t="s">
        <v>2515</v>
      </c>
      <c r="F854" s="9" t="s">
        <v>5517</v>
      </c>
      <c r="G854" s="9" t="s">
        <v>2516</v>
      </c>
      <c r="H854" s="7">
        <v>7</v>
      </c>
      <c r="I854" s="10">
        <v>42823.310682870368</v>
      </c>
      <c r="J854" s="10">
        <v>43572.584016203713</v>
      </c>
      <c r="K854" s="9" t="s">
        <v>2517</v>
      </c>
    </row>
    <row r="855" spans="1:11" ht="16" customHeight="1" x14ac:dyDescent="0.15">
      <c r="A855" s="7">
        <v>18082164</v>
      </c>
      <c r="B855" s="8" t="str">
        <f>HYPERLINK("https://github.com/mholt/golang-graphics","https://github.com/mholt/golang-graphics")</f>
        <v>https://github.com/mholt/golang-graphics</v>
      </c>
      <c r="C855" s="19"/>
      <c r="D855" s="7">
        <v>141</v>
      </c>
      <c r="E855" s="9" t="s">
        <v>2518</v>
      </c>
      <c r="F855" s="9" t="s">
        <v>5518</v>
      </c>
      <c r="G855" s="9" t="s">
        <v>2519</v>
      </c>
      <c r="H855" s="7">
        <v>11</v>
      </c>
      <c r="I855" s="10">
        <v>41722.965891203698</v>
      </c>
      <c r="J855" s="10">
        <v>43520.272106481483</v>
      </c>
      <c r="K855" s="9" t="s">
        <v>2520</v>
      </c>
    </row>
    <row r="856" spans="1:11" ht="16" customHeight="1" x14ac:dyDescent="0.15">
      <c r="A856" s="7">
        <v>34357835</v>
      </c>
      <c r="B856" s="8" t="str">
        <f>HYPERLINK("https://github.com/vrischmann/envconfig","https://github.com/vrischmann/envconfig")</f>
        <v>https://github.com/vrischmann/envconfig</v>
      </c>
      <c r="C856" s="19"/>
      <c r="D856" s="7">
        <v>140</v>
      </c>
      <c r="E856" s="9" t="s">
        <v>600</v>
      </c>
      <c r="F856" s="9" t="s">
        <v>5519</v>
      </c>
      <c r="G856" s="9" t="s">
        <v>2521</v>
      </c>
      <c r="H856" s="7">
        <v>13</v>
      </c>
      <c r="I856" s="10">
        <v>42115.984224537038</v>
      </c>
      <c r="J856" s="10">
        <v>43572.818888888891</v>
      </c>
      <c r="K856" s="9" t="s">
        <v>2522</v>
      </c>
    </row>
    <row r="857" spans="1:11" ht="16" customHeight="1" x14ac:dyDescent="0.15">
      <c r="A857" s="7">
        <v>15195776</v>
      </c>
      <c r="B857" s="8" t="str">
        <f>HYPERLINK("https://github.com/robfig/soy","https://github.com/robfig/soy")</f>
        <v>https://github.com/robfig/soy</v>
      </c>
      <c r="C857" s="19"/>
      <c r="D857" s="7">
        <v>140</v>
      </c>
      <c r="E857" s="9" t="s">
        <v>2523</v>
      </c>
      <c r="F857" s="9" t="s">
        <v>5520</v>
      </c>
      <c r="G857" s="9" t="s">
        <v>2524</v>
      </c>
      <c r="H857" s="7">
        <v>30</v>
      </c>
      <c r="I857" s="10">
        <v>41623.051944444444</v>
      </c>
      <c r="J857" s="10">
        <v>43532.677395833343</v>
      </c>
      <c r="K857" s="9" t="s">
        <v>2525</v>
      </c>
    </row>
    <row r="858" spans="1:11" ht="16" customHeight="1" x14ac:dyDescent="0.15">
      <c r="A858" s="7">
        <v>21888151</v>
      </c>
      <c r="B858" s="8" t="str">
        <f>HYPERLINK("https://github.com/timkaye11/goRecommend","https://github.com/timkaye11/goRecommend")</f>
        <v>https://github.com/timkaye11/goRecommend</v>
      </c>
      <c r="C858" s="19"/>
      <c r="D858" s="7">
        <v>139</v>
      </c>
      <c r="E858" s="9" t="s">
        <v>2526</v>
      </c>
      <c r="F858" s="9" t="s">
        <v>5521</v>
      </c>
      <c r="G858" s="9" t="s">
        <v>2527</v>
      </c>
      <c r="H858" s="7">
        <v>15</v>
      </c>
      <c r="I858" s="10">
        <v>41836.230821759258</v>
      </c>
      <c r="J858" s="10">
        <v>43553.23033564815</v>
      </c>
      <c r="K858" s="9" t="s">
        <v>2528</v>
      </c>
    </row>
    <row r="859" spans="1:11" ht="16" customHeight="1" x14ac:dyDescent="0.15">
      <c r="A859" s="7">
        <v>88002579</v>
      </c>
      <c r="B859" s="8" t="str">
        <f>HYPERLINK("https://github.com/cbergoon/merkletree","https://github.com/cbergoon/merkletree")</f>
        <v>https://github.com/cbergoon/merkletree</v>
      </c>
      <c r="C859" s="19"/>
      <c r="D859" s="7">
        <v>138</v>
      </c>
      <c r="E859" s="9" t="s">
        <v>2529</v>
      </c>
      <c r="F859" s="9" t="s">
        <v>5522</v>
      </c>
      <c r="G859" s="9" t="s">
        <v>2530</v>
      </c>
      <c r="H859" s="7">
        <v>27</v>
      </c>
      <c r="I859" s="10">
        <v>42837.11818287037</v>
      </c>
      <c r="J859" s="10">
        <v>43577.768738425933</v>
      </c>
      <c r="K859" s="9" t="s">
        <v>2531</v>
      </c>
    </row>
    <row r="860" spans="1:11" ht="16" customHeight="1" x14ac:dyDescent="0.15">
      <c r="A860" s="7">
        <v>30320843</v>
      </c>
      <c r="B860" s="8" t="str">
        <f>HYPERLINK("https://github.com/2tvenom/myreplication","https://github.com/2tvenom/myreplication")</f>
        <v>https://github.com/2tvenom/myreplication</v>
      </c>
      <c r="C860" s="19"/>
      <c r="D860" s="7">
        <v>135</v>
      </c>
      <c r="E860" s="9" t="s">
        <v>2532</v>
      </c>
      <c r="F860" s="9" t="s">
        <v>5523</v>
      </c>
      <c r="G860" s="9" t="s">
        <v>2533</v>
      </c>
      <c r="H860" s="7">
        <v>39</v>
      </c>
      <c r="I860" s="10">
        <v>42039.874872685177</v>
      </c>
      <c r="J860" s="10">
        <v>43576.505543981482</v>
      </c>
      <c r="K860" s="9" t="s">
        <v>2534</v>
      </c>
    </row>
    <row r="861" spans="1:11" ht="16" customHeight="1" x14ac:dyDescent="0.15">
      <c r="A861" s="7">
        <v>46234623</v>
      </c>
      <c r="B861" s="8" t="str">
        <f>HYPERLINK("https://github.com/smancke/guble","https://github.com/smancke/guble")</f>
        <v>https://github.com/smancke/guble</v>
      </c>
      <c r="C861" s="19"/>
      <c r="D861" s="7">
        <v>135</v>
      </c>
      <c r="E861" s="9" t="s">
        <v>2535</v>
      </c>
      <c r="F861" s="9" t="s">
        <v>5524</v>
      </c>
      <c r="G861" s="9" t="s">
        <v>2536</v>
      </c>
      <c r="H861" s="7">
        <v>15</v>
      </c>
      <c r="I861" s="10">
        <v>42323.856041666673</v>
      </c>
      <c r="J861" s="10">
        <v>43578.500474537039</v>
      </c>
      <c r="K861" s="9" t="s">
        <v>2537</v>
      </c>
    </row>
    <row r="862" spans="1:11" ht="16" customHeight="1" x14ac:dyDescent="0.15">
      <c r="A862" s="7">
        <v>82510193</v>
      </c>
      <c r="B862" s="8" t="str">
        <f>HYPERLINK("https://github.com/andrewstuart/goq","https://github.com/andrewstuart/goq")</f>
        <v>https://github.com/andrewstuart/goq</v>
      </c>
      <c r="C862" s="19"/>
      <c r="D862" s="7">
        <v>135</v>
      </c>
      <c r="E862" s="9" t="s">
        <v>2538</v>
      </c>
      <c r="F862" s="9" t="s">
        <v>5525</v>
      </c>
      <c r="G862" s="9" t="s">
        <v>2539</v>
      </c>
      <c r="H862" s="7">
        <v>9</v>
      </c>
      <c r="I862" s="10">
        <v>42786.121296296304</v>
      </c>
      <c r="J862" s="10">
        <v>43580.044618055559</v>
      </c>
      <c r="K862" s="9" t="s">
        <v>2540</v>
      </c>
    </row>
    <row r="863" spans="1:11" ht="16" customHeight="1" x14ac:dyDescent="0.15">
      <c r="A863" s="7">
        <v>38739169</v>
      </c>
      <c r="B863" s="8" t="str">
        <f>HYPERLINK("https://github.com/DATA-DOG/go-txdb","https://github.com/DATA-DOG/go-txdb")</f>
        <v>https://github.com/DATA-DOG/go-txdb</v>
      </c>
      <c r="C863" s="19"/>
      <c r="D863" s="7">
        <v>134</v>
      </c>
      <c r="E863" s="9" t="s">
        <v>2541</v>
      </c>
      <c r="F863" s="9" t="s">
        <v>5526</v>
      </c>
      <c r="G863" s="9" t="s">
        <v>2542</v>
      </c>
      <c r="H863" s="7">
        <v>10</v>
      </c>
      <c r="I863" s="10">
        <v>42193.315891203703</v>
      </c>
      <c r="J863" s="10">
        <v>43572.802025462966</v>
      </c>
      <c r="K863" s="9" t="s">
        <v>2543</v>
      </c>
    </row>
    <row r="864" spans="1:11" ht="16" customHeight="1" x14ac:dyDescent="0.15">
      <c r="A864" s="7">
        <v>48792170</v>
      </c>
      <c r="B864" s="8" t="str">
        <f>HYPERLINK("https://github.com/elgs/gojq","https://github.com/elgs/gojq")</f>
        <v>https://github.com/elgs/gojq</v>
      </c>
      <c r="C864" s="19"/>
      <c r="D864" s="7">
        <v>133</v>
      </c>
      <c r="E864" s="9" t="s">
        <v>2544</v>
      </c>
      <c r="F864" s="9" t="s">
        <v>5527</v>
      </c>
      <c r="G864" s="9" t="s">
        <v>2545</v>
      </c>
      <c r="H864" s="7">
        <v>14</v>
      </c>
      <c r="I864" s="10">
        <v>42368.376539351862</v>
      </c>
      <c r="J864" s="10">
        <v>43577.728148148148</v>
      </c>
      <c r="K864" s="9" t="s">
        <v>2546</v>
      </c>
    </row>
    <row r="865" spans="1:11" ht="16" customHeight="1" x14ac:dyDescent="0.15">
      <c r="A865" s="7">
        <v>31244198</v>
      </c>
      <c r="B865" s="8" t="str">
        <f>HYPERLINK("https://github.com/zubairhamed/canopus","https://github.com/zubairhamed/canopus")</f>
        <v>https://github.com/zubairhamed/canopus</v>
      </c>
      <c r="C865" s="19"/>
      <c r="D865" s="7">
        <v>133</v>
      </c>
      <c r="E865" s="9" t="s">
        <v>2547</v>
      </c>
      <c r="F865" s="9" t="s">
        <v>5528</v>
      </c>
      <c r="G865" s="9" t="s">
        <v>2548</v>
      </c>
      <c r="H865" s="7">
        <v>40</v>
      </c>
      <c r="I865" s="10">
        <v>42059.17523148148</v>
      </c>
      <c r="J865" s="10">
        <v>43575.456053240741</v>
      </c>
      <c r="K865" s="9" t="s">
        <v>2549</v>
      </c>
    </row>
    <row r="866" spans="1:11" ht="16" customHeight="1" x14ac:dyDescent="0.15">
      <c r="A866" s="7">
        <v>70380104</v>
      </c>
      <c r="B866" s="8" t="str">
        <f>HYPERLINK("https://github.com/antchfx/xpath","https://github.com/antchfx/xpath")</f>
        <v>https://github.com/antchfx/xpath</v>
      </c>
      <c r="C866" s="19"/>
      <c r="D866" s="7">
        <v>132</v>
      </c>
      <c r="E866" s="9" t="s">
        <v>2550</v>
      </c>
      <c r="F866" s="9" t="s">
        <v>5529</v>
      </c>
      <c r="G866" s="9" t="s">
        <v>2551</v>
      </c>
      <c r="H866" s="7">
        <v>20</v>
      </c>
      <c r="I866" s="10">
        <v>42652.244027777779</v>
      </c>
      <c r="J866" s="10">
        <v>43572.814259259263</v>
      </c>
      <c r="K866" s="9" t="s">
        <v>2552</v>
      </c>
    </row>
    <row r="867" spans="1:11" ht="16" customHeight="1" x14ac:dyDescent="0.15">
      <c r="A867" s="7">
        <v>11254931</v>
      </c>
      <c r="B867" s="8" t="str">
        <f>HYPERLINK("https://github.com/VividCortex/robustly","https://github.com/VividCortex/robustly")</f>
        <v>https://github.com/VividCortex/robustly</v>
      </c>
      <c r="C867" s="19"/>
      <c r="D867" s="7">
        <v>131</v>
      </c>
      <c r="E867" s="9" t="s">
        <v>2553</v>
      </c>
      <c r="F867" s="9" t="s">
        <v>5530</v>
      </c>
      <c r="G867" s="9" t="s">
        <v>2554</v>
      </c>
      <c r="H867" s="7">
        <v>6</v>
      </c>
      <c r="I867" s="10">
        <v>41463.560532407413</v>
      </c>
      <c r="J867" s="10">
        <v>43547.536365740743</v>
      </c>
      <c r="K867" s="9" t="s">
        <v>2555</v>
      </c>
    </row>
    <row r="868" spans="1:11" ht="16" customHeight="1" x14ac:dyDescent="0.15">
      <c r="A868" s="7">
        <v>12406004</v>
      </c>
      <c r="B868" s="8" t="str">
        <f>HYPERLINK("https://github.com/subosito/gotenv","https://github.com/subosito/gotenv")</f>
        <v>https://github.com/subosito/gotenv</v>
      </c>
      <c r="C868" s="19"/>
      <c r="D868" s="7">
        <v>131</v>
      </c>
      <c r="E868" s="9" t="s">
        <v>2556</v>
      </c>
      <c r="F868" s="9" t="s">
        <v>5531</v>
      </c>
      <c r="G868" s="9" t="s">
        <v>2557</v>
      </c>
      <c r="H868" s="7">
        <v>13</v>
      </c>
      <c r="I868" s="10">
        <v>41513.53943287037</v>
      </c>
      <c r="J868" s="10">
        <v>43577.568981481483</v>
      </c>
      <c r="K868" s="9" t="s">
        <v>2558</v>
      </c>
    </row>
    <row r="869" spans="1:11" ht="16" customHeight="1" x14ac:dyDescent="0.15">
      <c r="A869" s="7">
        <v>24627405</v>
      </c>
      <c r="B869" s="8" t="str">
        <f>HYPERLINK("https://github.com/azer/logger","https://github.com/azer/logger")</f>
        <v>https://github.com/azer/logger</v>
      </c>
      <c r="C869" s="19"/>
      <c r="D869" s="7">
        <v>131</v>
      </c>
      <c r="E869" s="9" t="s">
        <v>2559</v>
      </c>
      <c r="F869" s="9" t="s">
        <v>5532</v>
      </c>
      <c r="G869" s="9" t="s">
        <v>2560</v>
      </c>
      <c r="H869" s="7">
        <v>13</v>
      </c>
      <c r="I869" s="10">
        <v>41912.281354166669</v>
      </c>
      <c r="J869" s="10">
        <v>43537.270243055558</v>
      </c>
      <c r="K869" s="9" t="s">
        <v>2561</v>
      </c>
    </row>
    <row r="870" spans="1:11" ht="16" customHeight="1" x14ac:dyDescent="0.15">
      <c r="A870" s="7">
        <v>29797862</v>
      </c>
      <c r="B870" s="8" t="str">
        <f>HYPERLINK("https://github.com/hillu/go-yara","https://github.com/hillu/go-yara")</f>
        <v>https://github.com/hillu/go-yara</v>
      </c>
      <c r="C870" s="19"/>
      <c r="D870" s="7">
        <v>130</v>
      </c>
      <c r="E870" s="9" t="s">
        <v>2562</v>
      </c>
      <c r="F870" s="9" t="s">
        <v>5533</v>
      </c>
      <c r="G870" s="9" t="s">
        <v>2563</v>
      </c>
      <c r="H870" s="7">
        <v>44</v>
      </c>
      <c r="I870" s="10">
        <v>42029.042488425926</v>
      </c>
      <c r="J870" s="10">
        <v>43576.53429398148</v>
      </c>
      <c r="K870" s="9" t="s">
        <v>2564</v>
      </c>
    </row>
    <row r="871" spans="1:11" ht="16" customHeight="1" x14ac:dyDescent="0.15">
      <c r="A871" s="7">
        <v>32874517</v>
      </c>
      <c r="B871" s="8" t="str">
        <f>HYPERLINK("https://github.com/kikinteractive/go-bqstreamer","https://github.com/kikinteractive/go-bqstreamer")</f>
        <v>https://github.com/kikinteractive/go-bqstreamer</v>
      </c>
      <c r="C871" s="19"/>
      <c r="D871" s="7">
        <v>130</v>
      </c>
      <c r="E871" s="9" t="s">
        <v>2565</v>
      </c>
      <c r="F871" s="9" t="s">
        <v>5534</v>
      </c>
      <c r="G871" s="9" t="s">
        <v>2566</v>
      </c>
      <c r="H871" s="7">
        <v>20</v>
      </c>
      <c r="I871" s="10">
        <v>42088.658553240741</v>
      </c>
      <c r="J871" s="10">
        <v>43507.163807870369</v>
      </c>
      <c r="K871" s="9" t="s">
        <v>2567</v>
      </c>
    </row>
    <row r="872" spans="1:11" ht="16" customHeight="1" x14ac:dyDescent="0.15">
      <c r="A872" s="7">
        <v>105106849</v>
      </c>
      <c r="B872" s="8" t="str">
        <f>HYPERLINK("https://github.com/antchfx/antch","https://github.com/antchfx/antch")</f>
        <v>https://github.com/antchfx/antch</v>
      </c>
      <c r="C872" s="19"/>
      <c r="D872" s="7">
        <v>130</v>
      </c>
      <c r="E872" s="9" t="s">
        <v>2568</v>
      </c>
      <c r="F872" s="9" t="s">
        <v>5535</v>
      </c>
      <c r="G872" s="9" t="s">
        <v>2569</v>
      </c>
      <c r="H872" s="7">
        <v>30</v>
      </c>
      <c r="I872" s="10">
        <v>43006.239085648151</v>
      </c>
      <c r="J872" s="10">
        <v>43572.974178240736</v>
      </c>
      <c r="K872" s="9" t="s">
        <v>2570</v>
      </c>
    </row>
    <row r="873" spans="1:11" ht="16" customHeight="1" x14ac:dyDescent="0.15">
      <c r="A873" s="7">
        <v>117634649</v>
      </c>
      <c r="B873" s="8" t="str">
        <f>HYPERLINK("https://github.com/chrislusf/vasto","https://github.com/chrislusf/vasto")</f>
        <v>https://github.com/chrislusf/vasto</v>
      </c>
      <c r="C873" s="19"/>
      <c r="D873" s="7">
        <v>130</v>
      </c>
      <c r="E873" s="9" t="s">
        <v>2571</v>
      </c>
      <c r="F873" s="9" t="s">
        <v>5536</v>
      </c>
      <c r="G873" s="9" t="s">
        <v>2572</v>
      </c>
      <c r="H873" s="7">
        <v>14</v>
      </c>
      <c r="I873" s="10">
        <v>43116.220104166663</v>
      </c>
      <c r="J873" s="10">
        <v>43580.048460648148</v>
      </c>
      <c r="K873" s="9" t="s">
        <v>2573</v>
      </c>
    </row>
    <row r="874" spans="1:11" ht="16" customHeight="1" x14ac:dyDescent="0.15">
      <c r="A874" s="7">
        <v>127093867</v>
      </c>
      <c r="B874" s="8" t="str">
        <f>HYPERLINK("https://github.com/Konstantin8105/c4go","https://github.com/Konstantin8105/c4go")</f>
        <v>https://github.com/Konstantin8105/c4go</v>
      </c>
      <c r="C874" s="19"/>
      <c r="D874" s="7">
        <v>129</v>
      </c>
      <c r="E874" s="9" t="s">
        <v>2574</v>
      </c>
      <c r="F874" s="9" t="s">
        <v>5537</v>
      </c>
      <c r="G874" s="9" t="s">
        <v>2575</v>
      </c>
      <c r="H874" s="7">
        <v>16</v>
      </c>
      <c r="I874" s="10">
        <v>43187.267326388886</v>
      </c>
      <c r="J874" s="10">
        <v>43580.385405092587</v>
      </c>
      <c r="K874" s="9" t="s">
        <v>2576</v>
      </c>
    </row>
    <row r="875" spans="1:11" ht="16" customHeight="1" x14ac:dyDescent="0.15">
      <c r="A875" s="7">
        <v>5217244</v>
      </c>
      <c r="B875" s="8" t="str">
        <f>HYPERLINK("https://github.com/hawx/img","https://github.com/hawx/img")</f>
        <v>https://github.com/hawx/img</v>
      </c>
      <c r="C875" s="19"/>
      <c r="D875" s="7">
        <v>129</v>
      </c>
      <c r="E875" s="9" t="s">
        <v>2577</v>
      </c>
      <c r="F875" s="9" t="s">
        <v>5538</v>
      </c>
      <c r="G875" s="9" t="s">
        <v>2578</v>
      </c>
      <c r="H875" s="7">
        <v>8</v>
      </c>
      <c r="I875" s="10">
        <v>41118.831793981481</v>
      </c>
      <c r="J875" s="10">
        <v>43569.971076388887</v>
      </c>
      <c r="K875" s="9" t="s">
        <v>2579</v>
      </c>
    </row>
    <row r="876" spans="1:11" ht="16" customHeight="1" x14ac:dyDescent="0.15">
      <c r="A876" s="7">
        <v>2623001</v>
      </c>
      <c r="B876" s="8" t="str">
        <f>HYPERLINK("https://github.com/ziutek/blas","https://github.com/ziutek/blas")</f>
        <v>https://github.com/ziutek/blas</v>
      </c>
      <c r="C876" s="19"/>
      <c r="D876" s="7">
        <v>129</v>
      </c>
      <c r="E876" s="9" t="s">
        <v>2580</v>
      </c>
      <c r="F876" s="9" t="s">
        <v>5539</v>
      </c>
      <c r="G876" s="9" t="s">
        <v>2581</v>
      </c>
      <c r="H876" s="7">
        <v>18</v>
      </c>
      <c r="I876" s="10">
        <v>40837.866064814807</v>
      </c>
      <c r="J876" s="10">
        <v>43535.352407407408</v>
      </c>
      <c r="K876" s="9" t="s">
        <v>2582</v>
      </c>
    </row>
    <row r="877" spans="1:11" ht="16" customHeight="1" x14ac:dyDescent="0.15">
      <c r="A877" s="7">
        <v>35805166</v>
      </c>
      <c r="B877" s="8" t="str">
        <f>HYPERLINK("https://github.com/goxjs/gl","https://github.com/goxjs/gl")</f>
        <v>https://github.com/goxjs/gl</v>
      </c>
      <c r="C877" s="19"/>
      <c r="D877" s="7">
        <v>128</v>
      </c>
      <c r="E877" s="9" t="s">
        <v>1467</v>
      </c>
      <c r="F877" s="9" t="s">
        <v>5540</v>
      </c>
      <c r="G877" s="9" t="s">
        <v>2583</v>
      </c>
      <c r="H877" s="7">
        <v>10</v>
      </c>
      <c r="I877" s="10">
        <v>42142.340451388889</v>
      </c>
      <c r="J877" s="10">
        <v>43569.981921296298</v>
      </c>
      <c r="K877" s="9" t="s">
        <v>2584</v>
      </c>
    </row>
    <row r="878" spans="1:11" ht="16" customHeight="1" x14ac:dyDescent="0.15">
      <c r="A878" s="7">
        <v>91169377</v>
      </c>
      <c r="B878" s="8" t="str">
        <f>HYPERLINK("https://github.com/gulien/orbit","https://github.com/gulien/orbit")</f>
        <v>https://github.com/gulien/orbit</v>
      </c>
      <c r="C878" s="19"/>
      <c r="D878" s="7">
        <v>127</v>
      </c>
      <c r="E878" s="9" t="s">
        <v>2585</v>
      </c>
      <c r="F878" s="9" t="s">
        <v>5541</v>
      </c>
      <c r="G878" s="9" t="s">
        <v>2586</v>
      </c>
      <c r="H878" s="7">
        <v>8</v>
      </c>
      <c r="I878" s="10">
        <v>42868.475694444453</v>
      </c>
      <c r="J878" s="10">
        <v>43557.837025462963</v>
      </c>
      <c r="K878" s="9" t="s">
        <v>2587</v>
      </c>
    </row>
    <row r="879" spans="1:11" ht="16" customHeight="1" x14ac:dyDescent="0.15">
      <c r="A879" s="7">
        <v>12553258</v>
      </c>
      <c r="B879" s="8" t="str">
        <f>HYPERLINK("https://github.com/zentures/bloom","https://github.com/zentures/bloom")</f>
        <v>https://github.com/zentures/bloom</v>
      </c>
      <c r="C879" s="19"/>
      <c r="D879" s="7">
        <v>126</v>
      </c>
      <c r="E879" s="9" t="s">
        <v>1464</v>
      </c>
      <c r="F879" s="9" t="s">
        <v>5542</v>
      </c>
      <c r="G879" s="9" t="s">
        <v>2588</v>
      </c>
      <c r="H879" s="7">
        <v>11</v>
      </c>
      <c r="I879" s="10">
        <v>41520.102488425917</v>
      </c>
      <c r="J879" s="10">
        <v>43579.286134259259</v>
      </c>
      <c r="K879" s="9" t="s">
        <v>2589</v>
      </c>
    </row>
    <row r="880" spans="1:11" ht="16" customHeight="1" x14ac:dyDescent="0.15">
      <c r="A880" s="7">
        <v>44735328</v>
      </c>
      <c r="B880" s="8" t="str">
        <f>HYPERLINK("https://github.com/rs/xlog","https://github.com/rs/xlog")</f>
        <v>https://github.com/rs/xlog</v>
      </c>
      <c r="C880" s="19"/>
      <c r="D880" s="7">
        <v>126</v>
      </c>
      <c r="E880" s="9" t="s">
        <v>2590</v>
      </c>
      <c r="F880" s="9" t="s">
        <v>5543</v>
      </c>
      <c r="G880" s="9" t="s">
        <v>2591</v>
      </c>
      <c r="H880" s="7">
        <v>8</v>
      </c>
      <c r="I880" s="10">
        <v>42299.393576388888</v>
      </c>
      <c r="J880" s="10">
        <v>43522.467581018522</v>
      </c>
      <c r="K880" s="9" t="s">
        <v>2592</v>
      </c>
    </row>
    <row r="881" spans="1:11" ht="16" customHeight="1" x14ac:dyDescent="0.15">
      <c r="A881" s="7">
        <v>53757596</v>
      </c>
      <c r="B881" s="8" t="str">
        <f>HYPERLINK("https://github.com/distatus/battery","https://github.com/distatus/battery")</f>
        <v>https://github.com/distatus/battery</v>
      </c>
      <c r="C881" s="19"/>
      <c r="D881" s="7">
        <v>126</v>
      </c>
      <c r="E881" s="9" t="s">
        <v>2593</v>
      </c>
      <c r="F881" s="9" t="s">
        <v>5544</v>
      </c>
      <c r="G881" s="9" t="s">
        <v>2594</v>
      </c>
      <c r="H881" s="7">
        <v>12</v>
      </c>
      <c r="I881" s="10">
        <v>42441.960879629631</v>
      </c>
      <c r="J881" s="10">
        <v>43577.572893518518</v>
      </c>
      <c r="K881" s="9" t="s">
        <v>2595</v>
      </c>
    </row>
    <row r="882" spans="1:11" ht="16" customHeight="1" x14ac:dyDescent="0.15">
      <c r="A882" s="7">
        <v>31878325</v>
      </c>
      <c r="B882" s="8" t="str">
        <f>HYPERLINK("https://github.com/vrecan/death","https://github.com/vrecan/death")</f>
        <v>https://github.com/vrecan/death</v>
      </c>
      <c r="C882" s="19"/>
      <c r="D882" s="7">
        <v>125</v>
      </c>
      <c r="E882" s="9" t="s">
        <v>2596</v>
      </c>
      <c r="F882" s="9" t="s">
        <v>5545</v>
      </c>
      <c r="G882" s="9" t="s">
        <v>2597</v>
      </c>
      <c r="H882" s="7">
        <v>13</v>
      </c>
      <c r="I882" s="10">
        <v>42072.160185185188</v>
      </c>
      <c r="J882" s="10">
        <v>43578.519375000003</v>
      </c>
      <c r="K882" s="9" t="s">
        <v>2598</v>
      </c>
    </row>
    <row r="883" spans="1:11" ht="16" customHeight="1" x14ac:dyDescent="0.15">
      <c r="A883" s="7">
        <v>34211333</v>
      </c>
      <c r="B883" s="8" t="str">
        <f>HYPERLINK("https://github.com/wellington/go-libsass","https://github.com/wellington/go-libsass")</f>
        <v>https://github.com/wellington/go-libsass</v>
      </c>
      <c r="C883" s="19"/>
      <c r="D883" s="7">
        <v>124</v>
      </c>
      <c r="E883" s="9" t="s">
        <v>2599</v>
      </c>
      <c r="F883" s="9" t="s">
        <v>5546</v>
      </c>
      <c r="G883" s="9" t="s">
        <v>2600</v>
      </c>
      <c r="H883" s="7">
        <v>22</v>
      </c>
      <c r="I883" s="10">
        <v>42113.631793981483</v>
      </c>
      <c r="J883" s="10">
        <v>43577.695416666669</v>
      </c>
      <c r="K883" s="9" t="s">
        <v>2601</v>
      </c>
    </row>
    <row r="884" spans="1:11" ht="16" customHeight="1" x14ac:dyDescent="0.15">
      <c r="A884" s="7">
        <v>72677969</v>
      </c>
      <c r="B884" s="8" t="str">
        <f>HYPERLINK("https://github.com/kamilsk/retry","https://github.com/kamilsk/retry")</f>
        <v>https://github.com/kamilsk/retry</v>
      </c>
      <c r="C884" s="19"/>
      <c r="D884" s="7">
        <v>124</v>
      </c>
      <c r="E884" s="9" t="s">
        <v>2602</v>
      </c>
      <c r="F884" s="9" t="s">
        <v>5547</v>
      </c>
      <c r="G884" s="9" t="s">
        <v>2603</v>
      </c>
      <c r="H884" s="7">
        <v>6</v>
      </c>
      <c r="I884" s="10">
        <v>42676.847719907397</v>
      </c>
      <c r="J884" s="10">
        <v>43577.664074074077</v>
      </c>
      <c r="K884" s="9" t="s">
        <v>2604</v>
      </c>
    </row>
    <row r="885" spans="1:11" ht="16" customHeight="1" x14ac:dyDescent="0.15">
      <c r="A885" s="7">
        <v>11124874</v>
      </c>
      <c r="B885" s="8" t="str">
        <f>HYPERLINK("https://github.com/VividCortex/gohistogram","https://github.com/VividCortex/gohistogram")</f>
        <v>https://github.com/VividCortex/gohistogram</v>
      </c>
      <c r="C885" s="19"/>
      <c r="D885" s="7">
        <v>123</v>
      </c>
      <c r="E885" s="9" t="s">
        <v>2605</v>
      </c>
      <c r="F885" s="9" t="s">
        <v>5548</v>
      </c>
      <c r="G885" s="9" t="s">
        <v>2606</v>
      </c>
      <c r="H885" s="7">
        <v>24</v>
      </c>
      <c r="I885" s="10">
        <v>41457.537060185183</v>
      </c>
      <c r="J885" s="10">
        <v>43562.387870370367</v>
      </c>
      <c r="K885" s="9" t="s">
        <v>2607</v>
      </c>
    </row>
    <row r="886" spans="1:11" ht="16" customHeight="1" x14ac:dyDescent="0.15">
      <c r="A886" s="7">
        <v>46433503</v>
      </c>
      <c r="B886" s="8" t="str">
        <f>HYPERLINK("https://github.com/topfreegames/apm","https://github.com/topfreegames/apm")</f>
        <v>https://github.com/topfreegames/apm</v>
      </c>
      <c r="C886" s="19"/>
      <c r="D886" s="7">
        <v>123</v>
      </c>
      <c r="E886" s="9" t="s">
        <v>2608</v>
      </c>
      <c r="F886" s="9" t="s">
        <v>5549</v>
      </c>
      <c r="G886" s="9" t="s">
        <v>2609</v>
      </c>
      <c r="H886" s="7">
        <v>40</v>
      </c>
      <c r="I886" s="10">
        <v>42326.706111111111</v>
      </c>
      <c r="J886" s="10">
        <v>43579.559814814813</v>
      </c>
      <c r="K886" s="9" t="s">
        <v>2610</v>
      </c>
    </row>
    <row r="887" spans="1:11" ht="16" customHeight="1" x14ac:dyDescent="0.15">
      <c r="A887" s="7">
        <v>84272132</v>
      </c>
      <c r="B887" s="8" t="str">
        <f>HYPERLINK("https://github.com/sdcoffey/techan","https://github.com/sdcoffey/techan")</f>
        <v>https://github.com/sdcoffey/techan</v>
      </c>
      <c r="C887" s="19"/>
      <c r="D887" s="7">
        <v>122</v>
      </c>
      <c r="E887" s="9" t="s">
        <v>2611</v>
      </c>
      <c r="F887" s="9" t="s">
        <v>5550</v>
      </c>
      <c r="G887" s="9" t="s">
        <v>2612</v>
      </c>
      <c r="H887" s="7">
        <v>17</v>
      </c>
      <c r="I887" s="10">
        <v>42802.127870370372</v>
      </c>
      <c r="J887" s="10">
        <v>43577.009270833332</v>
      </c>
      <c r="K887" s="9" t="s">
        <v>2613</v>
      </c>
    </row>
    <row r="888" spans="1:11" ht="16" customHeight="1" x14ac:dyDescent="0.15">
      <c r="A888" s="7">
        <v>67125409</v>
      </c>
      <c r="B888" s="8" t="str">
        <f>HYPERLINK("https://github.com/yaronsumel/grapes","https://github.com/yaronsumel/grapes")</f>
        <v>https://github.com/yaronsumel/grapes</v>
      </c>
      <c r="C888" s="19"/>
      <c r="D888" s="7">
        <v>122</v>
      </c>
      <c r="E888" s="9" t="s">
        <v>2614</v>
      </c>
      <c r="F888" s="9" t="s">
        <v>5551</v>
      </c>
      <c r="G888" s="9" t="s">
        <v>2615</v>
      </c>
      <c r="H888" s="7">
        <v>6</v>
      </c>
      <c r="I888" s="10">
        <v>42614.478321759263</v>
      </c>
      <c r="J888" s="10">
        <v>43578.822546296287</v>
      </c>
      <c r="K888" s="9" t="s">
        <v>2616</v>
      </c>
    </row>
    <row r="889" spans="1:11" ht="16" customHeight="1" x14ac:dyDescent="0.15">
      <c r="A889" s="7">
        <v>9354270</v>
      </c>
      <c r="B889" s="8" t="str">
        <f>HYPERLINK("https://github.com/eaigner/shield","https://github.com/eaigner/shield")</f>
        <v>https://github.com/eaigner/shield</v>
      </c>
      <c r="C889" s="19"/>
      <c r="D889" s="7">
        <v>121</v>
      </c>
      <c r="E889" s="9" t="s">
        <v>2617</v>
      </c>
      <c r="F889" s="9" t="s">
        <v>5552</v>
      </c>
      <c r="G889" s="9" t="s">
        <v>2618</v>
      </c>
      <c r="H889" s="7">
        <v>23</v>
      </c>
      <c r="I889" s="10">
        <v>41374.818240740737</v>
      </c>
      <c r="J889" s="10">
        <v>43564.707569444443</v>
      </c>
      <c r="K889" s="9" t="s">
        <v>2619</v>
      </c>
    </row>
    <row r="890" spans="1:11" ht="16" customHeight="1" x14ac:dyDescent="0.15">
      <c r="A890" s="7">
        <v>171062239</v>
      </c>
      <c r="B890" s="8" t="str">
        <f>HYPERLINK("https://github.com/snwfdhmp/errlog","https://github.com/snwfdhmp/errlog")</f>
        <v>https://github.com/snwfdhmp/errlog</v>
      </c>
      <c r="C890" s="19"/>
      <c r="D890" s="7">
        <v>120</v>
      </c>
      <c r="E890" s="9" t="s">
        <v>2620</v>
      </c>
      <c r="F890" s="9" t="s">
        <v>5553</v>
      </c>
      <c r="G890" s="9" t="s">
        <v>2621</v>
      </c>
      <c r="H890" s="7">
        <v>5</v>
      </c>
      <c r="I890" s="10">
        <v>43512.971585648149</v>
      </c>
      <c r="J890" s="10">
        <v>43578.422094907408</v>
      </c>
      <c r="K890" s="9" t="s">
        <v>2622</v>
      </c>
    </row>
    <row r="891" spans="1:11" ht="16" customHeight="1" x14ac:dyDescent="0.15">
      <c r="A891" s="7">
        <v>115539456</v>
      </c>
      <c r="B891" s="8" t="str">
        <f>HYPERLINK("https://github.com/huandu/go-sqlbuilder","https://github.com/huandu/go-sqlbuilder")</f>
        <v>https://github.com/huandu/go-sqlbuilder</v>
      </c>
      <c r="C891" s="19"/>
      <c r="D891" s="7">
        <v>120</v>
      </c>
      <c r="E891" s="9" t="s">
        <v>2623</v>
      </c>
      <c r="F891" s="9" t="s">
        <v>5554</v>
      </c>
      <c r="G891" s="9" t="s">
        <v>2624</v>
      </c>
      <c r="H891" s="7">
        <v>17</v>
      </c>
      <c r="I891" s="10">
        <v>43096.692916666667</v>
      </c>
      <c r="J891" s="10">
        <v>43580.456134259257</v>
      </c>
      <c r="K891" s="9" t="s">
        <v>2625</v>
      </c>
    </row>
    <row r="892" spans="1:11" ht="16" customHeight="1" x14ac:dyDescent="0.15">
      <c r="A892" s="7">
        <v>92232508</v>
      </c>
      <c r="B892" s="8" t="str">
        <f>HYPERLINK("https://github.com/shomali11/util","https://github.com/shomali11/util")</f>
        <v>https://github.com/shomali11/util</v>
      </c>
      <c r="C892" s="18">
        <v>1</v>
      </c>
      <c r="D892" s="7">
        <v>120</v>
      </c>
      <c r="E892" s="9" t="s">
        <v>2626</v>
      </c>
      <c r="F892" s="9" t="s">
        <v>5555</v>
      </c>
      <c r="G892" s="9" t="s">
        <v>2627</v>
      </c>
      <c r="H892" s="7">
        <v>17</v>
      </c>
      <c r="I892" s="10">
        <v>42879.014918981477</v>
      </c>
      <c r="J892" s="10">
        <v>43580.364884259259</v>
      </c>
      <c r="K892" s="9" t="s">
        <v>2628</v>
      </c>
    </row>
    <row r="893" spans="1:11" ht="16" customHeight="1" x14ac:dyDescent="0.15">
      <c r="A893" s="7">
        <v>72982532</v>
      </c>
      <c r="B893" s="8" t="str">
        <f>HYPERLINK("https://github.com/oklahomer/go-sarah","https://github.com/oklahomer/go-sarah")</f>
        <v>https://github.com/oklahomer/go-sarah</v>
      </c>
      <c r="C893" s="19"/>
      <c r="D893" s="7">
        <v>119</v>
      </c>
      <c r="E893" s="9" t="s">
        <v>2629</v>
      </c>
      <c r="F893" s="9" t="s">
        <v>5556</v>
      </c>
      <c r="G893" s="9" t="s">
        <v>2630</v>
      </c>
      <c r="H893" s="7">
        <v>5</v>
      </c>
      <c r="I893" s="10">
        <v>42680.419942129629</v>
      </c>
      <c r="J893" s="10">
        <v>43570.281458333331</v>
      </c>
      <c r="K893" s="9" t="s">
        <v>2631</v>
      </c>
    </row>
    <row r="894" spans="1:11" ht="16" customHeight="1" x14ac:dyDescent="0.15">
      <c r="A894" s="7">
        <v>25038806</v>
      </c>
      <c r="B894" s="8" t="str">
        <f>HYPERLINK("https://github.com/bsm/redis-lock","https://github.com/bsm/redis-lock")</f>
        <v>https://github.com/bsm/redis-lock</v>
      </c>
      <c r="C894" s="19"/>
      <c r="D894" s="7">
        <v>119</v>
      </c>
      <c r="E894" s="9" t="s">
        <v>2632</v>
      </c>
      <c r="F894" s="9"/>
      <c r="G894" s="16"/>
      <c r="H894" s="7">
        <v>32</v>
      </c>
      <c r="I894" s="10">
        <v>41922.599166666667</v>
      </c>
      <c r="J894" s="10">
        <v>43578.604733796303</v>
      </c>
      <c r="K894" s="9" t="s">
        <v>2633</v>
      </c>
    </row>
    <row r="895" spans="1:11" ht="16" customHeight="1" x14ac:dyDescent="0.15">
      <c r="A895" s="7">
        <v>25714210</v>
      </c>
      <c r="B895" s="8" t="str">
        <f>HYPERLINK("https://github.com/monoculum/formam","https://github.com/monoculum/formam")</f>
        <v>https://github.com/monoculum/formam</v>
      </c>
      <c r="C895" s="19"/>
      <c r="D895" s="7">
        <v>119</v>
      </c>
      <c r="E895" s="9" t="s">
        <v>2634</v>
      </c>
      <c r="F895" s="9" t="s">
        <v>5557</v>
      </c>
      <c r="G895" s="9" t="s">
        <v>2635</v>
      </c>
      <c r="H895" s="7">
        <v>11</v>
      </c>
      <c r="I895" s="10">
        <v>41937.016319444447</v>
      </c>
      <c r="J895" s="10">
        <v>43579.633252314823</v>
      </c>
      <c r="K895" s="9" t="s">
        <v>2636</v>
      </c>
    </row>
    <row r="896" spans="1:11" ht="16" customHeight="1" x14ac:dyDescent="0.15">
      <c r="A896" s="7">
        <v>30799930</v>
      </c>
      <c r="B896" s="8" t="str">
        <f>HYPERLINK("https://github.com/go-ffmt/ffmt","https://github.com/go-ffmt/ffmt")</f>
        <v>https://github.com/go-ffmt/ffmt</v>
      </c>
      <c r="C896" s="19"/>
      <c r="D896" s="7">
        <v>119</v>
      </c>
      <c r="E896" s="9" t="s">
        <v>2637</v>
      </c>
      <c r="F896" s="9" t="s">
        <v>5558</v>
      </c>
      <c r="G896" s="9" t="s">
        <v>2638</v>
      </c>
      <c r="H896" s="7">
        <v>11</v>
      </c>
      <c r="I896" s="10">
        <v>42049.638715277782</v>
      </c>
      <c r="J896" s="10">
        <v>43580.211435185192</v>
      </c>
      <c r="K896" s="9" t="s">
        <v>2639</v>
      </c>
    </row>
    <row r="897" spans="1:11" ht="16" customHeight="1" x14ac:dyDescent="0.15">
      <c r="A897" s="7">
        <v>42474825</v>
      </c>
      <c r="B897" s="8" t="str">
        <f>HYPERLINK("https://github.com/go-playground/stats","https://github.com/go-playground/stats")</f>
        <v>https://github.com/go-playground/stats</v>
      </c>
      <c r="C897" s="19"/>
      <c r="D897" s="7">
        <v>118</v>
      </c>
      <c r="E897" s="9" t="s">
        <v>927</v>
      </c>
      <c r="F897" s="9" t="s">
        <v>5559</v>
      </c>
      <c r="G897" s="9" t="s">
        <v>2640</v>
      </c>
      <c r="H897" s="7">
        <v>14</v>
      </c>
      <c r="I897" s="10">
        <v>42261.847453703696</v>
      </c>
      <c r="J897" s="10">
        <v>43576.683715277781</v>
      </c>
      <c r="K897" s="9" t="s">
        <v>2641</v>
      </c>
    </row>
    <row r="898" spans="1:11" ht="16" customHeight="1" x14ac:dyDescent="0.15">
      <c r="A898" s="7">
        <v>11581061</v>
      </c>
      <c r="B898" s="8" t="str">
        <f>HYPERLINK("https://github.com/jsgilmore/gostorm","https://github.com/jsgilmore/gostorm")</f>
        <v>https://github.com/jsgilmore/gostorm</v>
      </c>
      <c r="C898" s="19"/>
      <c r="D898" s="7">
        <v>118</v>
      </c>
      <c r="E898" s="9" t="s">
        <v>2642</v>
      </c>
      <c r="F898" s="9" t="s">
        <v>5560</v>
      </c>
      <c r="G898" s="9" t="s">
        <v>2643</v>
      </c>
      <c r="H898" s="7">
        <v>21</v>
      </c>
      <c r="I898" s="10">
        <v>41477.530335648153</v>
      </c>
      <c r="J898" s="10">
        <v>43561.402569444443</v>
      </c>
      <c r="K898" s="9" t="s">
        <v>2644</v>
      </c>
    </row>
    <row r="899" spans="1:11" ht="16" customHeight="1" x14ac:dyDescent="0.15">
      <c r="A899" s="7">
        <v>63700025</v>
      </c>
      <c r="B899" s="8" t="str">
        <f>HYPERLINK("https://github.com/qntfy/kazaam","https://github.com/qntfy/kazaam")</f>
        <v>https://github.com/qntfy/kazaam</v>
      </c>
      <c r="C899" s="19"/>
      <c r="D899" s="7">
        <v>118</v>
      </c>
      <c r="E899" s="9" t="s">
        <v>2645</v>
      </c>
      <c r="F899" s="9" t="s">
        <v>5561</v>
      </c>
      <c r="G899" s="9" t="s">
        <v>2646</v>
      </c>
      <c r="H899" s="7">
        <v>27</v>
      </c>
      <c r="I899" s="10">
        <v>42570.596562500003</v>
      </c>
      <c r="J899" s="10">
        <v>43577.775937500002</v>
      </c>
      <c r="K899" s="9" t="s">
        <v>2647</v>
      </c>
    </row>
    <row r="900" spans="1:11" ht="16" customHeight="1" x14ac:dyDescent="0.15">
      <c r="A900" s="7">
        <v>144078031</v>
      </c>
      <c r="B900" s="8" t="str">
        <f>HYPERLINK("https://github.com/stellar/kelp","https://github.com/stellar/kelp")</f>
        <v>https://github.com/stellar/kelp</v>
      </c>
      <c r="C900" s="19"/>
      <c r="D900" s="7">
        <v>117</v>
      </c>
      <c r="E900" s="9" t="s">
        <v>2648</v>
      </c>
      <c r="F900" s="9" t="s">
        <v>5562</v>
      </c>
      <c r="G900" s="9" t="s">
        <v>2649</v>
      </c>
      <c r="H900" s="7">
        <v>34</v>
      </c>
      <c r="I900" s="10">
        <v>43320.980069444442</v>
      </c>
      <c r="J900" s="10">
        <v>43576.465324074074</v>
      </c>
      <c r="K900" s="9" t="s">
        <v>2650</v>
      </c>
    </row>
    <row r="901" spans="1:11" ht="16" customHeight="1" x14ac:dyDescent="0.15">
      <c r="A901" s="7">
        <v>135612140</v>
      </c>
      <c r="B901" s="8" t="str">
        <f>HYPERLINK("https://github.com/assafmo/joincap","https://github.com/assafmo/joincap")</f>
        <v>https://github.com/assafmo/joincap</v>
      </c>
      <c r="C901" s="19"/>
      <c r="D901" s="7">
        <v>117</v>
      </c>
      <c r="E901" s="9" t="s">
        <v>2651</v>
      </c>
      <c r="F901" s="9" t="s">
        <v>5563</v>
      </c>
      <c r="G901" s="9" t="s">
        <v>2652</v>
      </c>
      <c r="H901" s="7">
        <v>9</v>
      </c>
      <c r="I901" s="10">
        <v>43251.706504629627</v>
      </c>
      <c r="J901" s="10">
        <v>43543.545983796299</v>
      </c>
      <c r="K901" s="9" t="s">
        <v>2653</v>
      </c>
    </row>
    <row r="902" spans="1:11" ht="16" customHeight="1" x14ac:dyDescent="0.15">
      <c r="A902" s="7">
        <v>25364060</v>
      </c>
      <c r="B902" s="8" t="str">
        <f>HYPERLINK("https://github.com/DamnWidget/VenGO","https://github.com/DamnWidget/VenGO")</f>
        <v>https://github.com/DamnWidget/VenGO</v>
      </c>
      <c r="C902" s="19"/>
      <c r="D902" s="7">
        <v>115</v>
      </c>
      <c r="E902" s="9" t="s">
        <v>2654</v>
      </c>
      <c r="F902" s="9" t="s">
        <v>5564</v>
      </c>
      <c r="G902" s="9" t="s">
        <v>2655</v>
      </c>
      <c r="H902" s="7">
        <v>9</v>
      </c>
      <c r="I902" s="10">
        <v>41929.638229166667</v>
      </c>
      <c r="J902" s="10">
        <v>43528.765081018522</v>
      </c>
      <c r="K902" s="9" t="s">
        <v>2656</v>
      </c>
    </row>
    <row r="903" spans="1:11" ht="16" customHeight="1" x14ac:dyDescent="0.15">
      <c r="A903" s="7">
        <v>7295448</v>
      </c>
      <c r="B903" s="8" t="str">
        <f>HYPERLINK("https://github.com/yvasiyarov/php_session_decoder","https://github.com/yvasiyarov/php_session_decoder")</f>
        <v>https://github.com/yvasiyarov/php_session_decoder</v>
      </c>
      <c r="C903" s="19"/>
      <c r="D903" s="7">
        <v>115</v>
      </c>
      <c r="E903" s="9" t="s">
        <v>2657</v>
      </c>
      <c r="F903" s="9" t="s">
        <v>5565</v>
      </c>
      <c r="G903" s="9" t="s">
        <v>2658</v>
      </c>
      <c r="H903" s="7">
        <v>36</v>
      </c>
      <c r="I903" s="10">
        <v>41266.586400462962</v>
      </c>
      <c r="J903" s="10">
        <v>43565.3121875</v>
      </c>
      <c r="K903" s="9" t="s">
        <v>2659</v>
      </c>
    </row>
    <row r="904" spans="1:11" ht="16" customHeight="1" x14ac:dyDescent="0.15">
      <c r="A904" s="7">
        <v>89779028</v>
      </c>
      <c r="B904" s="8" t="str">
        <f>HYPERLINK("https://github.com/nikepan/clickhouse-bulk","https://github.com/nikepan/clickhouse-bulk")</f>
        <v>https://github.com/nikepan/clickhouse-bulk</v>
      </c>
      <c r="C904" s="19"/>
      <c r="D904" s="7">
        <v>114</v>
      </c>
      <c r="E904" s="9" t="s">
        <v>2660</v>
      </c>
      <c r="F904" s="9" t="s">
        <v>5566</v>
      </c>
      <c r="G904" s="9" t="s">
        <v>2661</v>
      </c>
      <c r="H904" s="7">
        <v>22</v>
      </c>
      <c r="I904" s="10">
        <v>42854.443530092591</v>
      </c>
      <c r="J904" s="10">
        <v>43578.317824074067</v>
      </c>
      <c r="K904" s="9" t="s">
        <v>2662</v>
      </c>
    </row>
    <row r="905" spans="1:11" ht="16" customHeight="1" x14ac:dyDescent="0.15">
      <c r="A905" s="7">
        <v>9724058</v>
      </c>
      <c r="B905" s="8" t="str">
        <f>HYPERLINK("https://github.com/daneharrigan/hipchat","https://github.com/daneharrigan/hipchat")</f>
        <v>https://github.com/daneharrigan/hipchat</v>
      </c>
      <c r="C905" s="19"/>
      <c r="D905" s="7">
        <v>114</v>
      </c>
      <c r="E905" s="9" t="s">
        <v>2663</v>
      </c>
      <c r="F905" s="9" t="s">
        <v>5567</v>
      </c>
      <c r="G905" s="9" t="s">
        <v>2664</v>
      </c>
      <c r="H905" s="7">
        <v>41</v>
      </c>
      <c r="I905" s="10">
        <v>41392.094687500001</v>
      </c>
      <c r="J905" s="10">
        <v>43572.805590277778</v>
      </c>
      <c r="K905" s="9" t="s">
        <v>2665</v>
      </c>
    </row>
    <row r="906" spans="1:11" ht="16" customHeight="1" x14ac:dyDescent="0.15">
      <c r="A906" s="7">
        <v>5017662</v>
      </c>
      <c r="B906" s="8" t="str">
        <f>HYPERLINK("https://github.com/ungerik/go-rest","https://github.com/ungerik/go-rest")</f>
        <v>https://github.com/ungerik/go-rest</v>
      </c>
      <c r="C906" s="19"/>
      <c r="D906" s="7">
        <v>114</v>
      </c>
      <c r="E906" s="9" t="s">
        <v>2666</v>
      </c>
      <c r="F906" s="9" t="s">
        <v>5568</v>
      </c>
      <c r="G906" s="9" t="s">
        <v>2667</v>
      </c>
      <c r="H906" s="7">
        <v>10</v>
      </c>
      <c r="I906" s="10">
        <v>41103.418229166673</v>
      </c>
      <c r="J906" s="10">
        <v>43572.50104166667</v>
      </c>
      <c r="K906" s="9" t="s">
        <v>2668</v>
      </c>
    </row>
    <row r="907" spans="1:11" ht="16" customHeight="1" x14ac:dyDescent="0.15">
      <c r="A907" s="7">
        <v>52485980</v>
      </c>
      <c r="B907" s="8" t="str">
        <f>HYPERLINK("https://github.com/tylertreat/go-benchmarks","https://github.com/tylertreat/go-benchmarks")</f>
        <v>https://github.com/tylertreat/go-benchmarks</v>
      </c>
      <c r="C907" s="19"/>
      <c r="D907" s="7">
        <v>114</v>
      </c>
      <c r="E907" s="9" t="s">
        <v>2669</v>
      </c>
      <c r="F907" s="9" t="s">
        <v>5569</v>
      </c>
      <c r="G907" s="9" t="s">
        <v>2670</v>
      </c>
      <c r="H907" s="7">
        <v>16</v>
      </c>
      <c r="I907" s="10">
        <v>42425.04210648148</v>
      </c>
      <c r="J907" s="10">
        <v>43557.873206018521</v>
      </c>
      <c r="K907" s="9" t="s">
        <v>2671</v>
      </c>
    </row>
    <row r="908" spans="1:11" ht="16" customHeight="1" x14ac:dyDescent="0.15">
      <c r="A908" s="7">
        <v>124531976</v>
      </c>
      <c r="B908" s="8" t="str">
        <f>HYPERLINK("https://github.com/novalagung/gubrak","https://github.com/novalagung/gubrak")</f>
        <v>https://github.com/novalagung/gubrak</v>
      </c>
      <c r="C908" s="19"/>
      <c r="D908" s="7">
        <v>112</v>
      </c>
      <c r="E908" s="9" t="s">
        <v>2672</v>
      </c>
      <c r="F908" s="9" t="s">
        <v>5570</v>
      </c>
      <c r="G908" s="9" t="s">
        <v>2673</v>
      </c>
      <c r="H908" s="7">
        <v>8</v>
      </c>
      <c r="I908" s="10">
        <v>43168.477835648147</v>
      </c>
      <c r="J908" s="10">
        <v>43580.304699074077</v>
      </c>
      <c r="K908" s="9" t="s">
        <v>2674</v>
      </c>
    </row>
    <row r="909" spans="1:11" ht="16" customHeight="1" x14ac:dyDescent="0.15">
      <c r="A909" s="7">
        <v>40902332</v>
      </c>
      <c r="B909" s="8" t="str">
        <f>HYPERLINK("https://github.com/go-gcfg/gcfg","https://github.com/go-gcfg/gcfg")</f>
        <v>https://github.com/go-gcfg/gcfg</v>
      </c>
      <c r="C909" s="19"/>
      <c r="D909" s="7">
        <v>111</v>
      </c>
      <c r="E909" s="9" t="s">
        <v>2675</v>
      </c>
      <c r="F909" s="9" t="s">
        <v>5571</v>
      </c>
      <c r="G909" s="9" t="s">
        <v>2676</v>
      </c>
      <c r="H909" s="7">
        <v>29</v>
      </c>
      <c r="I909" s="10">
        <v>42233.611747685187</v>
      </c>
      <c r="J909" s="10">
        <v>43576.126134259262</v>
      </c>
      <c r="K909" s="9" t="s">
        <v>2677</v>
      </c>
    </row>
    <row r="910" spans="1:11" ht="16" customHeight="1" x14ac:dyDescent="0.15">
      <c r="A910" s="7">
        <v>60642086</v>
      </c>
      <c r="B910" s="8" t="str">
        <f>HYPERLINK("https://github.com/udhos/jazigo","https://github.com/udhos/jazigo")</f>
        <v>https://github.com/udhos/jazigo</v>
      </c>
      <c r="C910" s="19"/>
      <c r="D910" s="7">
        <v>111</v>
      </c>
      <c r="E910" s="9" t="s">
        <v>2678</v>
      </c>
      <c r="F910" s="9" t="s">
        <v>5572</v>
      </c>
      <c r="G910" s="9" t="s">
        <v>2679</v>
      </c>
      <c r="H910" s="7">
        <v>10</v>
      </c>
      <c r="I910" s="10">
        <v>42528.829085648147</v>
      </c>
      <c r="J910" s="10">
        <v>43578.55332175926</v>
      </c>
      <c r="K910" s="9" t="s">
        <v>2680</v>
      </c>
    </row>
    <row r="911" spans="1:11" ht="16" customHeight="1" x14ac:dyDescent="0.15">
      <c r="A911" s="7">
        <v>383869</v>
      </c>
      <c r="B911" s="8" t="str">
        <f>HYPERLINK("https://github.com/luontola/gospec","https://github.com/luontola/gospec")</f>
        <v>https://github.com/luontola/gospec</v>
      </c>
      <c r="C911" s="19"/>
      <c r="D911" s="7">
        <v>111</v>
      </c>
      <c r="E911" s="9" t="s">
        <v>2681</v>
      </c>
      <c r="F911" s="9" t="s">
        <v>5573</v>
      </c>
      <c r="G911" s="9" t="s">
        <v>2682</v>
      </c>
      <c r="H911" s="7">
        <v>15</v>
      </c>
      <c r="I911" s="10">
        <v>40141.582939814813</v>
      </c>
      <c r="J911" s="10">
        <v>43558.125972222217</v>
      </c>
      <c r="K911" s="9" t="s">
        <v>2683</v>
      </c>
    </row>
    <row r="912" spans="1:11" ht="16" customHeight="1" x14ac:dyDescent="0.15">
      <c r="A912" s="7">
        <v>43227348</v>
      </c>
      <c r="B912" s="8" t="str">
        <f>HYPERLINK("https://github.com/Medium/medium-sdk-go","https://github.com/Medium/medium-sdk-go")</f>
        <v>https://github.com/Medium/medium-sdk-go</v>
      </c>
      <c r="C912" s="19"/>
      <c r="D912" s="7">
        <v>111</v>
      </c>
      <c r="E912" s="9" t="s">
        <v>2684</v>
      </c>
      <c r="F912" s="9" t="s">
        <v>5574</v>
      </c>
      <c r="G912" s="9" t="s">
        <v>2685</v>
      </c>
      <c r="H912" s="7">
        <v>19</v>
      </c>
      <c r="I912" s="10">
        <v>42273.990115740737</v>
      </c>
      <c r="J912" s="10">
        <v>43578.097048611111</v>
      </c>
      <c r="K912" s="9" t="s">
        <v>2686</v>
      </c>
    </row>
    <row r="913" spans="1:11" ht="16" customHeight="1" x14ac:dyDescent="0.15">
      <c r="A913" s="7">
        <v>50911581</v>
      </c>
      <c r="B913" s="8" t="str">
        <f>HYPERLINK("https://github.com/zhuangsirui/binpacker","https://github.com/zhuangsirui/binpacker")</f>
        <v>https://github.com/zhuangsirui/binpacker</v>
      </c>
      <c r="C913" s="19"/>
      <c r="D913" s="7">
        <v>110</v>
      </c>
      <c r="E913" s="9" t="s">
        <v>2687</v>
      </c>
      <c r="F913" s="9" t="s">
        <v>5575</v>
      </c>
      <c r="G913" s="9" t="s">
        <v>2688</v>
      </c>
      <c r="H913" s="7">
        <v>18</v>
      </c>
      <c r="I913" s="10">
        <v>42402.420960648153</v>
      </c>
      <c r="J913" s="10">
        <v>43523.683969907397</v>
      </c>
      <c r="K913" s="9" t="s">
        <v>2689</v>
      </c>
    </row>
    <row r="914" spans="1:11" ht="16" customHeight="1" x14ac:dyDescent="0.15">
      <c r="A914" s="7">
        <v>72210430</v>
      </c>
      <c r="B914" s="8" t="str">
        <f>HYPERLINK("https://github.com/osamingo/jsonrpc","https://github.com/osamingo/jsonrpc")</f>
        <v>https://github.com/osamingo/jsonrpc</v>
      </c>
      <c r="C914" s="19"/>
      <c r="D914" s="7">
        <v>110</v>
      </c>
      <c r="E914" s="9" t="s">
        <v>2690</v>
      </c>
      <c r="F914" s="9" t="s">
        <v>5576</v>
      </c>
      <c r="G914" s="9" t="s">
        <v>2691</v>
      </c>
      <c r="H914" s="7">
        <v>9</v>
      </c>
      <c r="I914" s="10">
        <v>42671.567349537043</v>
      </c>
      <c r="J914" s="10">
        <v>43577.464560185188</v>
      </c>
      <c r="K914" s="9" t="s">
        <v>2692</v>
      </c>
    </row>
    <row r="915" spans="1:11" ht="16" customHeight="1" x14ac:dyDescent="0.15">
      <c r="A915" s="7">
        <v>44497407</v>
      </c>
      <c r="B915" s="8" t="str">
        <f>HYPERLINK("https://github.com/eduardonunesp/sslb","https://github.com/eduardonunesp/sslb")</f>
        <v>https://github.com/eduardonunesp/sslb</v>
      </c>
      <c r="C915" s="19"/>
      <c r="D915" s="7">
        <v>110</v>
      </c>
      <c r="E915" s="9" t="s">
        <v>2693</v>
      </c>
      <c r="F915" s="9" t="s">
        <v>5577</v>
      </c>
      <c r="G915" s="9" t="s">
        <v>2694</v>
      </c>
      <c r="H915" s="7">
        <v>22</v>
      </c>
      <c r="I915" s="10">
        <v>42295.896631944437</v>
      </c>
      <c r="J915" s="10">
        <v>43495.302118055559</v>
      </c>
      <c r="K915" s="9" t="s">
        <v>2695</v>
      </c>
    </row>
    <row r="916" spans="1:11" ht="16" customHeight="1" x14ac:dyDescent="0.15">
      <c r="A916" s="7">
        <v>26699749</v>
      </c>
      <c r="B916" s="8" t="str">
        <f>HYPERLINK("https://github.com/daryl/zeus","https://github.com/daryl/zeus")</f>
        <v>https://github.com/daryl/zeus</v>
      </c>
      <c r="C916" s="19"/>
      <c r="D916" s="7">
        <v>110</v>
      </c>
      <c r="E916" s="9" t="s">
        <v>2696</v>
      </c>
      <c r="F916" s="9" t="s">
        <v>5578</v>
      </c>
      <c r="G916" s="9" t="s">
        <v>2697</v>
      </c>
      <c r="H916" s="7">
        <v>14</v>
      </c>
      <c r="I916" s="10">
        <v>41959.051504629628</v>
      </c>
      <c r="J916" s="10">
        <v>43571.643379629633</v>
      </c>
      <c r="K916" s="9" t="s">
        <v>2698</v>
      </c>
    </row>
    <row r="917" spans="1:11" ht="16" customHeight="1" x14ac:dyDescent="0.15">
      <c r="A917" s="7">
        <v>24574595</v>
      </c>
      <c r="B917" s="8" t="str">
        <f>HYPERLINK("https://github.com/bouk/gonerics","https://github.com/bouk/gonerics")</f>
        <v>https://github.com/bouk/gonerics</v>
      </c>
      <c r="C917" s="19"/>
      <c r="D917" s="7">
        <v>109</v>
      </c>
      <c r="E917" s="9" t="s">
        <v>2699</v>
      </c>
      <c r="F917" s="9" t="s">
        <v>5579</v>
      </c>
      <c r="G917" s="9" t="s">
        <v>2700</v>
      </c>
      <c r="H917" s="7">
        <v>7</v>
      </c>
      <c r="I917" s="10">
        <v>41911.032905092587</v>
      </c>
      <c r="J917" s="10">
        <v>43567.501875000002</v>
      </c>
      <c r="K917" s="9" t="s">
        <v>2701</v>
      </c>
    </row>
    <row r="918" spans="1:11" ht="16" customHeight="1" x14ac:dyDescent="0.15">
      <c r="A918" s="7">
        <v>6312328</v>
      </c>
      <c r="B918" s="8" t="str">
        <f>HYPERLINK("https://github.com/andybons/hipchat","https://github.com/andybons/hipchat")</f>
        <v>https://github.com/andybons/hipchat</v>
      </c>
      <c r="C918" s="19"/>
      <c r="D918" s="7">
        <v>109</v>
      </c>
      <c r="E918" s="9" t="s">
        <v>2663</v>
      </c>
      <c r="F918" s="9" t="s">
        <v>5580</v>
      </c>
      <c r="G918" s="9" t="s">
        <v>2702</v>
      </c>
      <c r="H918" s="7">
        <v>19</v>
      </c>
      <c r="I918" s="10">
        <v>41202.773680555547</v>
      </c>
      <c r="J918" s="10">
        <v>43542.053773148153</v>
      </c>
      <c r="K918" s="9" t="s">
        <v>2703</v>
      </c>
    </row>
    <row r="919" spans="1:11" ht="16" customHeight="1" x14ac:dyDescent="0.15">
      <c r="A919" s="7">
        <v>104993127</v>
      </c>
      <c r="B919" s="8" t="str">
        <f>HYPERLINK("https://github.com/PaesslerAG/gval","https://github.com/PaesslerAG/gval")</f>
        <v>https://github.com/PaesslerAG/gval</v>
      </c>
      <c r="C919" s="19"/>
      <c r="D919" s="7">
        <v>108</v>
      </c>
      <c r="E919" s="9" t="s">
        <v>2704</v>
      </c>
      <c r="F919" s="9" t="s">
        <v>5581</v>
      </c>
      <c r="G919" s="9" t="s">
        <v>2705</v>
      </c>
      <c r="H919" s="7">
        <v>13</v>
      </c>
      <c r="I919" s="10">
        <v>43005.356122685182</v>
      </c>
      <c r="J919" s="10">
        <v>43578.349004629628</v>
      </c>
      <c r="K919" s="9" t="s">
        <v>2706</v>
      </c>
    </row>
    <row r="920" spans="1:11" ht="16" customHeight="1" x14ac:dyDescent="0.15">
      <c r="A920" s="7">
        <v>123949959</v>
      </c>
      <c r="B920" s="8" t="str">
        <f>HYPERLINK("https://github.com/Fs02/grimoire","https://github.com/Fs02/grimoire")</f>
        <v>https://github.com/Fs02/grimoire</v>
      </c>
      <c r="C920" s="19"/>
      <c r="D920" s="7">
        <v>108</v>
      </c>
      <c r="E920" s="9" t="s">
        <v>2707</v>
      </c>
      <c r="F920" s="9" t="s">
        <v>5582</v>
      </c>
      <c r="G920" s="9" t="s">
        <v>2708</v>
      </c>
      <c r="H920" s="7">
        <v>11</v>
      </c>
      <c r="I920" s="10">
        <v>43164.703009259261</v>
      </c>
      <c r="J920" s="10">
        <v>43572.807800925933</v>
      </c>
      <c r="K920" s="9" t="s">
        <v>2709</v>
      </c>
    </row>
    <row r="921" spans="1:11" ht="16" customHeight="1" x14ac:dyDescent="0.15">
      <c r="A921" s="7">
        <v>76410271</v>
      </c>
      <c r="B921" s="8" t="str">
        <f>HYPERLINK("https://github.com/anacrolix/dht","https://github.com/anacrolix/dht")</f>
        <v>https://github.com/anacrolix/dht</v>
      </c>
      <c r="C921" s="19"/>
      <c r="D921" s="7">
        <v>108</v>
      </c>
      <c r="E921" s="9" t="s">
        <v>2710</v>
      </c>
      <c r="F921" s="9" t="s">
        <v>5583</v>
      </c>
      <c r="G921" s="9" t="s">
        <v>2711</v>
      </c>
      <c r="H921" s="7">
        <v>24</v>
      </c>
      <c r="I921" s="10">
        <v>42718.024097222216</v>
      </c>
      <c r="J921" s="10">
        <v>43579.042569444442</v>
      </c>
      <c r="K921" s="9" t="s">
        <v>2712</v>
      </c>
    </row>
    <row r="922" spans="1:11" ht="16" customHeight="1" x14ac:dyDescent="0.15">
      <c r="A922" s="7">
        <v>53163695</v>
      </c>
      <c r="B922" s="8" t="str">
        <f>HYPERLINK("https://github.com/steinbacher/goose","https://github.com/steinbacher/goose")</f>
        <v>https://github.com/steinbacher/goose</v>
      </c>
      <c r="C922" s="19"/>
      <c r="D922" s="7">
        <v>107</v>
      </c>
      <c r="E922" s="9" t="s">
        <v>2713</v>
      </c>
      <c r="F922" s="9" t="s">
        <v>5584</v>
      </c>
      <c r="G922" s="9" t="s">
        <v>2714</v>
      </c>
      <c r="H922" s="7">
        <v>17</v>
      </c>
      <c r="I922" s="10">
        <v>42433.856412037043</v>
      </c>
      <c r="J922" s="10">
        <v>43562.499155092592</v>
      </c>
      <c r="K922" s="9" t="s">
        <v>2715</v>
      </c>
    </row>
    <row r="923" spans="1:11" ht="16" customHeight="1" x14ac:dyDescent="0.15">
      <c r="A923" s="7">
        <v>35709351</v>
      </c>
      <c r="B923" s="8" t="str">
        <f>HYPERLINK("https://github.com/shurcooL/github_flavored_markdown","https://github.com/shurcooL/github_flavored_markdown")</f>
        <v>https://github.com/shurcooL/github_flavored_markdown</v>
      </c>
      <c r="C923" s="19"/>
      <c r="D923" s="7">
        <v>107</v>
      </c>
      <c r="E923" s="9" t="s">
        <v>2716</v>
      </c>
      <c r="F923" s="9" t="s">
        <v>5585</v>
      </c>
      <c r="G923" s="9" t="s">
        <v>2717</v>
      </c>
      <c r="H923" s="7">
        <v>20</v>
      </c>
      <c r="I923" s="10">
        <v>42140.172997685193</v>
      </c>
      <c r="J923" s="10">
        <v>43567.610150462962</v>
      </c>
      <c r="K923" s="9" t="s">
        <v>2718</v>
      </c>
    </row>
    <row r="924" spans="1:11" ht="16" customHeight="1" x14ac:dyDescent="0.15">
      <c r="A924" s="7">
        <v>44776974</v>
      </c>
      <c r="B924" s="8" t="str">
        <f>HYPERLINK("https://github.com/go-ozzo/ozzo-log","https://github.com/go-ozzo/ozzo-log")</f>
        <v>https://github.com/go-ozzo/ozzo-log</v>
      </c>
      <c r="C924" s="19"/>
      <c r="D924" s="7">
        <v>105</v>
      </c>
      <c r="E924" s="9" t="s">
        <v>2719</v>
      </c>
      <c r="F924" s="9" t="s">
        <v>5586</v>
      </c>
      <c r="G924" s="9" t="s">
        <v>2720</v>
      </c>
      <c r="H924" s="7">
        <v>25</v>
      </c>
      <c r="I924" s="10">
        <v>42299.936828703707</v>
      </c>
      <c r="J924" s="10">
        <v>43569.304942129631</v>
      </c>
      <c r="K924" s="9" t="s">
        <v>2721</v>
      </c>
    </row>
    <row r="925" spans="1:11" ht="16" customHeight="1" x14ac:dyDescent="0.15">
      <c r="A925" s="7">
        <v>74068053</v>
      </c>
      <c r="B925" s="8" t="str">
        <f>HYPERLINK("https://github.com/antham/chyle","https://github.com/antham/chyle")</f>
        <v>https://github.com/antham/chyle</v>
      </c>
      <c r="C925" s="19"/>
      <c r="D925" s="7">
        <v>105</v>
      </c>
      <c r="E925" s="9" t="s">
        <v>2722</v>
      </c>
      <c r="F925" s="9" t="s">
        <v>5587</v>
      </c>
      <c r="G925" s="9" t="s">
        <v>2723</v>
      </c>
      <c r="H925" s="7">
        <v>5</v>
      </c>
      <c r="I925" s="10">
        <v>42691.885231481479</v>
      </c>
      <c r="J925" s="10">
        <v>43571.82744212963</v>
      </c>
      <c r="K925" s="9" t="s">
        <v>2724</v>
      </c>
    </row>
    <row r="926" spans="1:11" ht="16" customHeight="1" x14ac:dyDescent="0.15">
      <c r="A926" s="7">
        <v>73284578</v>
      </c>
      <c r="B926" s="8" t="str">
        <f>HYPERLINK("https://github.com/aerogo/aero","https://github.com/aerogo/aero")</f>
        <v>https://github.com/aerogo/aero</v>
      </c>
      <c r="C926" s="19"/>
      <c r="D926" s="7">
        <v>105</v>
      </c>
      <c r="E926" s="9" t="s">
        <v>2725</v>
      </c>
      <c r="F926" s="9" t="s">
        <v>5588</v>
      </c>
      <c r="G926" s="9" t="s">
        <v>2726</v>
      </c>
      <c r="H926" s="7">
        <v>4</v>
      </c>
      <c r="I926" s="10">
        <v>42683.543206018519</v>
      </c>
      <c r="J926" s="10">
        <v>43580.015844907408</v>
      </c>
      <c r="K926" s="9" t="s">
        <v>2727</v>
      </c>
    </row>
    <row r="927" spans="1:11" ht="16" customHeight="1" x14ac:dyDescent="0.15">
      <c r="A927" s="7">
        <v>70086171</v>
      </c>
      <c r="B927" s="8" t="str">
        <f>HYPERLINK("https://github.com/fabiorphp/cachego","https://github.com/fabiorphp/cachego")</f>
        <v>https://github.com/fabiorphp/cachego</v>
      </c>
      <c r="C927" s="19"/>
      <c r="D927" s="7">
        <v>104</v>
      </c>
      <c r="E927" s="9" t="s">
        <v>2728</v>
      </c>
      <c r="F927" s="9" t="s">
        <v>5589</v>
      </c>
      <c r="G927" s="9" t="s">
        <v>2729</v>
      </c>
      <c r="H927" s="7">
        <v>4</v>
      </c>
      <c r="I927" s="10">
        <v>42648.756979166668</v>
      </c>
      <c r="J927" s="10">
        <v>43556.511122685188</v>
      </c>
      <c r="K927" s="9" t="s">
        <v>2730</v>
      </c>
    </row>
    <row r="928" spans="1:11" ht="16" customHeight="1" x14ac:dyDescent="0.15">
      <c r="A928" s="7">
        <v>44119517</v>
      </c>
      <c r="B928" s="8" t="str">
        <f>HYPERLINK("https://github.com/ikeikeikeike/go-sitemap-generator","https://github.com/ikeikeikeike/go-sitemap-generator")</f>
        <v>https://github.com/ikeikeikeike/go-sitemap-generator</v>
      </c>
      <c r="C928" s="19"/>
      <c r="D928" s="7">
        <v>103</v>
      </c>
      <c r="E928" s="9" t="s">
        <v>2731</v>
      </c>
      <c r="F928" s="9" t="s">
        <v>5590</v>
      </c>
      <c r="G928" s="9" t="s">
        <v>2732</v>
      </c>
      <c r="H928" s="7">
        <v>30</v>
      </c>
      <c r="I928" s="10">
        <v>42289.682789351849</v>
      </c>
      <c r="J928" s="10">
        <v>43561.118379629632</v>
      </c>
      <c r="K928" s="9" t="s">
        <v>2733</v>
      </c>
    </row>
    <row r="929" spans="1:11" ht="16" customHeight="1" x14ac:dyDescent="0.15">
      <c r="A929" s="7">
        <v>50749924</v>
      </c>
      <c r="B929" s="8" t="str">
        <f>HYPERLINK("https://github.com/gernest/alien","https://github.com/gernest/alien")</f>
        <v>https://github.com/gernest/alien</v>
      </c>
      <c r="C929" s="19"/>
      <c r="D929" s="7">
        <v>103</v>
      </c>
      <c r="E929" s="9" t="s">
        <v>2734</v>
      </c>
      <c r="F929" s="9" t="s">
        <v>5591</v>
      </c>
      <c r="G929" s="9" t="s">
        <v>2735</v>
      </c>
      <c r="H929" s="7">
        <v>9</v>
      </c>
      <c r="I929" s="10">
        <v>42399.974421296298</v>
      </c>
      <c r="J929" s="10">
        <v>43578.272499999999</v>
      </c>
      <c r="K929" s="9" t="s">
        <v>2736</v>
      </c>
    </row>
    <row r="930" spans="1:11" ht="16" customHeight="1" x14ac:dyDescent="0.15">
      <c r="A930" s="7">
        <v>76778648</v>
      </c>
      <c r="B930" s="8" t="str">
        <f>HYPERLINK("https://github.com/crgimenes/goconfig","https://github.com/crgimenes/goconfig")</f>
        <v>https://github.com/crgimenes/goconfig</v>
      </c>
      <c r="C930" s="19"/>
      <c r="D930" s="7">
        <v>101</v>
      </c>
      <c r="E930" s="9" t="s">
        <v>2737</v>
      </c>
      <c r="F930" s="9" t="s">
        <v>5592</v>
      </c>
      <c r="G930" s="9" t="s">
        <v>2738</v>
      </c>
      <c r="H930" s="7">
        <v>16</v>
      </c>
      <c r="I930" s="10">
        <v>42722.474085648151</v>
      </c>
      <c r="J930" s="10">
        <v>43577.497152777767</v>
      </c>
      <c r="K930" s="9" t="s">
        <v>2739</v>
      </c>
    </row>
    <row r="931" spans="1:11" ht="16" customHeight="1" x14ac:dyDescent="0.15">
      <c r="A931" s="7">
        <v>63350884</v>
      </c>
      <c r="B931" s="8" t="str">
        <f>HYPERLINK("https://github.com/hyperboloide/lk","https://github.com/hyperboloide/lk")</f>
        <v>https://github.com/hyperboloide/lk</v>
      </c>
      <c r="C931" s="19"/>
      <c r="D931" s="7">
        <v>101</v>
      </c>
      <c r="E931" s="9" t="s">
        <v>2740</v>
      </c>
      <c r="F931" s="9" t="s">
        <v>5593</v>
      </c>
      <c r="G931" s="9" t="s">
        <v>2741</v>
      </c>
      <c r="H931" s="7">
        <v>16</v>
      </c>
      <c r="I931" s="10">
        <v>42565.670914351853</v>
      </c>
      <c r="J931" s="10">
        <v>43578.250555555547</v>
      </c>
      <c r="K931" s="9" t="s">
        <v>2742</v>
      </c>
    </row>
    <row r="932" spans="1:11" ht="16" customHeight="1" x14ac:dyDescent="0.15">
      <c r="A932" s="7">
        <v>61626385</v>
      </c>
      <c r="B932" s="8" t="str">
        <f>HYPERLINK("https://github.com/melihmucuk/geocache","https://github.com/melihmucuk/geocache")</f>
        <v>https://github.com/melihmucuk/geocache</v>
      </c>
      <c r="C932" s="19"/>
      <c r="D932" s="7">
        <v>101</v>
      </c>
      <c r="E932" s="9" t="s">
        <v>2743</v>
      </c>
      <c r="F932" s="11" t="s">
        <v>5594</v>
      </c>
      <c r="G932" s="11" t="s">
        <v>2744</v>
      </c>
      <c r="H932" s="7">
        <v>7</v>
      </c>
      <c r="I932" s="10">
        <v>42542.45039351852</v>
      </c>
      <c r="J932" s="10">
        <v>43579.882951388892</v>
      </c>
      <c r="K932" s="9" t="s">
        <v>2745</v>
      </c>
    </row>
    <row r="933" spans="1:11" ht="16" customHeight="1" x14ac:dyDescent="0.15">
      <c r="A933" s="7">
        <v>12406292</v>
      </c>
      <c r="B933" s="8" t="str">
        <f>HYPERLINK("https://github.com/nakagami/firebirdsql","https://github.com/nakagami/firebirdsql")</f>
        <v>https://github.com/nakagami/firebirdsql</v>
      </c>
      <c r="C933" s="19"/>
      <c r="D933" s="7">
        <v>100</v>
      </c>
      <c r="E933" s="12" t="s">
        <v>2746</v>
      </c>
      <c r="F933" s="17" t="s">
        <v>5595</v>
      </c>
      <c r="G933" s="13" t="s">
        <v>2747</v>
      </c>
      <c r="H933" s="14">
        <v>29</v>
      </c>
      <c r="I933" s="10">
        <v>41513.548078703701</v>
      </c>
      <c r="J933" s="10">
        <v>43576.652314814812</v>
      </c>
      <c r="K933" s="9" t="s">
        <v>2748</v>
      </c>
    </row>
    <row r="934" spans="1:11" ht="16" customHeight="1" x14ac:dyDescent="0.15">
      <c r="A934" s="7">
        <v>113114020</v>
      </c>
      <c r="B934" s="8" t="str">
        <f>HYPERLINK("https://github.com/antchfx/htmlquery","https://github.com/antchfx/htmlquery")</f>
        <v>https://github.com/antchfx/htmlquery</v>
      </c>
      <c r="C934" s="19"/>
      <c r="D934" s="7">
        <v>99</v>
      </c>
      <c r="E934" s="9" t="s">
        <v>2749</v>
      </c>
      <c r="F934" s="15" t="s">
        <v>5596</v>
      </c>
      <c r="G934" s="15" t="s">
        <v>2750</v>
      </c>
      <c r="H934" s="7">
        <v>16</v>
      </c>
      <c r="I934" s="10">
        <v>43074.047696759262</v>
      </c>
      <c r="J934" s="10">
        <v>43577.49796296296</v>
      </c>
      <c r="K934" s="9" t="s">
        <v>2751</v>
      </c>
    </row>
    <row r="935" spans="1:11" ht="16" customHeight="1" x14ac:dyDescent="0.15">
      <c r="A935" s="7">
        <v>68359729</v>
      </c>
      <c r="B935" s="8" t="str">
        <f>HYPERLINK("https://github.com/sbstjn/hanu","https://github.com/sbstjn/hanu")</f>
        <v>https://github.com/sbstjn/hanu</v>
      </c>
      <c r="C935" s="19"/>
      <c r="D935" s="7">
        <v>98</v>
      </c>
      <c r="E935" s="9" t="s">
        <v>2752</v>
      </c>
      <c r="F935" s="9" t="s">
        <v>5597</v>
      </c>
      <c r="G935" s="9" t="s">
        <v>2753</v>
      </c>
      <c r="H935" s="7">
        <v>8</v>
      </c>
      <c r="I935" s="10">
        <v>42629.299097222232</v>
      </c>
      <c r="J935" s="10">
        <v>43571.778460648151</v>
      </c>
      <c r="K935" s="9" t="s">
        <v>2754</v>
      </c>
    </row>
    <row r="936" spans="1:11" ht="16" customHeight="1" x14ac:dyDescent="0.15">
      <c r="A936" s="7">
        <v>22727684</v>
      </c>
      <c r="B936" s="8" t="str">
        <f>HYPERLINK("https://github.com/albrow/forms","https://github.com/albrow/forms")</f>
        <v>https://github.com/albrow/forms</v>
      </c>
      <c r="C936" s="19"/>
      <c r="D936" s="7">
        <v>98</v>
      </c>
      <c r="E936" s="9" t="s">
        <v>2755</v>
      </c>
      <c r="F936" s="9" t="s">
        <v>5598</v>
      </c>
      <c r="G936" s="9" t="s">
        <v>2756</v>
      </c>
      <c r="H936" s="7">
        <v>10</v>
      </c>
      <c r="I936" s="10">
        <v>41858.67465277778</v>
      </c>
      <c r="J936" s="10">
        <v>43563.592905092592</v>
      </c>
      <c r="K936" s="9" t="s">
        <v>2757</v>
      </c>
    </row>
    <row r="937" spans="1:11" ht="16" customHeight="1" x14ac:dyDescent="0.15">
      <c r="A937" s="7">
        <v>1465410</v>
      </c>
      <c r="B937" s="8" t="str">
        <f>HYPERLINK("https://github.com/white-pony/go-fann","https://github.com/white-pony/go-fann")</f>
        <v>https://github.com/white-pony/go-fann</v>
      </c>
      <c r="C937" s="19"/>
      <c r="D937" s="7">
        <v>98</v>
      </c>
      <c r="E937" s="9" t="s">
        <v>2758</v>
      </c>
      <c r="F937" s="9" t="s">
        <v>5599</v>
      </c>
      <c r="G937" s="9" t="s">
        <v>2759</v>
      </c>
      <c r="H937" s="7">
        <v>21</v>
      </c>
      <c r="I937" s="10">
        <v>40612.880868055552</v>
      </c>
      <c r="J937" s="10">
        <v>43487.790405092594</v>
      </c>
      <c r="K937" s="9" t="s">
        <v>2760</v>
      </c>
    </row>
    <row r="938" spans="1:11" ht="16" customHeight="1" x14ac:dyDescent="0.15">
      <c r="A938" s="7">
        <v>21847668</v>
      </c>
      <c r="B938" s="8" t="str">
        <f>HYPERLINK("https://github.com/jaschaephraim/lrserver","https://github.com/jaschaephraim/lrserver")</f>
        <v>https://github.com/jaschaephraim/lrserver</v>
      </c>
      <c r="C938" s="19"/>
      <c r="D938" s="7">
        <v>98</v>
      </c>
      <c r="E938" s="9" t="s">
        <v>2761</v>
      </c>
      <c r="F938" s="9" t="s">
        <v>5600</v>
      </c>
      <c r="G938" s="9" t="s">
        <v>2762</v>
      </c>
      <c r="H938" s="7">
        <v>9</v>
      </c>
      <c r="I938" s="10">
        <v>41835.233946759261</v>
      </c>
      <c r="J938" s="10">
        <v>43522.814988425933</v>
      </c>
      <c r="K938" s="9" t="s">
        <v>2763</v>
      </c>
    </row>
    <row r="939" spans="1:11" ht="16" customHeight="1" x14ac:dyDescent="0.15">
      <c r="A939" s="7">
        <v>58877778</v>
      </c>
      <c r="B939" s="8" t="str">
        <f>HYPERLINK("https://github.com/bogem/id3v2","https://github.com/bogem/id3v2")</f>
        <v>https://github.com/bogem/id3v2</v>
      </c>
      <c r="C939" s="19"/>
      <c r="D939" s="7">
        <v>97</v>
      </c>
      <c r="E939" s="9" t="s">
        <v>2764</v>
      </c>
      <c r="F939" s="9" t="s">
        <v>5601</v>
      </c>
      <c r="G939" s="9" t="s">
        <v>2765</v>
      </c>
      <c r="H939" s="7">
        <v>18</v>
      </c>
      <c r="I939" s="10">
        <v>42505.775613425933</v>
      </c>
      <c r="J939" s="10">
        <v>43579.240451388891</v>
      </c>
      <c r="K939" s="9" t="s">
        <v>2766</v>
      </c>
    </row>
    <row r="940" spans="1:11" ht="16" customHeight="1" x14ac:dyDescent="0.15">
      <c r="A940" s="7">
        <v>38526780</v>
      </c>
      <c r="B940" s="8" t="str">
        <f>HYPERLINK("https://github.com/andygrunwald/go-trending","https://github.com/andygrunwald/go-trending")</f>
        <v>https://github.com/andygrunwald/go-trending</v>
      </c>
      <c r="C940" s="19"/>
      <c r="D940" s="7">
        <v>97</v>
      </c>
      <c r="E940" s="9" t="s">
        <v>2767</v>
      </c>
      <c r="F940" s="9" t="s">
        <v>5602</v>
      </c>
      <c r="G940" s="9" t="s">
        <v>2768</v>
      </c>
      <c r="H940" s="7">
        <v>11</v>
      </c>
      <c r="I940" s="10">
        <v>42189.338055555563</v>
      </c>
      <c r="J940" s="10">
        <v>43579.694155092591</v>
      </c>
      <c r="K940" s="9" t="s">
        <v>2769</v>
      </c>
    </row>
    <row r="941" spans="1:11" ht="16" customHeight="1" x14ac:dyDescent="0.15">
      <c r="A941" s="7">
        <v>136219460</v>
      </c>
      <c r="B941" s="8" t="str">
        <f>HYPERLINK("https://github.com/a8m/rql","https://github.com/a8m/rql")</f>
        <v>https://github.com/a8m/rql</v>
      </c>
      <c r="C941" s="19"/>
      <c r="D941" s="7">
        <v>96</v>
      </c>
      <c r="E941" s="9" t="s">
        <v>2770</v>
      </c>
      <c r="F941" s="9" t="s">
        <v>5603</v>
      </c>
      <c r="G941" s="9" t="s">
        <v>2771</v>
      </c>
      <c r="H941" s="7">
        <v>5</v>
      </c>
      <c r="I941" s="10">
        <v>43256.776030092587</v>
      </c>
      <c r="J941" s="10">
        <v>43578.061030092591</v>
      </c>
      <c r="K941" s="9" t="s">
        <v>2772</v>
      </c>
    </row>
    <row r="942" spans="1:11" ht="16" customHeight="1" x14ac:dyDescent="0.15">
      <c r="A942" s="7">
        <v>69170316</v>
      </c>
      <c r="B942" s="8" t="str">
        <f>HYPERLINK("https://github.com/kamildrazkiewicz/go-flow","https://github.com/kamildrazkiewicz/go-flow")</f>
        <v>https://github.com/kamildrazkiewicz/go-flow</v>
      </c>
      <c r="C942" s="19"/>
      <c r="D942" s="7">
        <v>96</v>
      </c>
      <c r="E942" s="9" t="s">
        <v>2773</v>
      </c>
      <c r="F942" s="9" t="s">
        <v>5604</v>
      </c>
      <c r="G942" s="9" t="s">
        <v>2774</v>
      </c>
      <c r="H942" s="7">
        <v>14</v>
      </c>
      <c r="I942" s="10">
        <v>42638.615381944437</v>
      </c>
      <c r="J942" s="10">
        <v>43552.790983796287</v>
      </c>
      <c r="K942" s="9" t="s">
        <v>2775</v>
      </c>
    </row>
    <row r="943" spans="1:11" ht="16" customHeight="1" x14ac:dyDescent="0.15">
      <c r="A943" s="7">
        <v>6172548</v>
      </c>
      <c r="B943" s="8" t="str">
        <f>HYPERLINK("https://github.com/GeertJohan/yubigo","https://github.com/GeertJohan/yubigo")</f>
        <v>https://github.com/GeertJohan/yubigo</v>
      </c>
      <c r="C943" s="19"/>
      <c r="D943" s="7">
        <v>96</v>
      </c>
      <c r="E943" s="9" t="s">
        <v>2776</v>
      </c>
      <c r="F943" s="9" t="s">
        <v>5605</v>
      </c>
      <c r="G943" s="9" t="s">
        <v>2777</v>
      </c>
      <c r="H943" s="7">
        <v>14</v>
      </c>
      <c r="I943" s="10">
        <v>41193.461053240739</v>
      </c>
      <c r="J943" s="10">
        <v>43453.614444444444</v>
      </c>
      <c r="K943" s="9" t="s">
        <v>2778</v>
      </c>
    </row>
    <row r="944" spans="1:11" ht="16" customHeight="1" x14ac:dyDescent="0.15">
      <c r="A944" s="7">
        <v>36570417</v>
      </c>
      <c r="B944" s="8" t="str">
        <f>HYPERLINK("https://github.com/ukautz/clif","https://github.com/ukautz/clif")</f>
        <v>https://github.com/ukautz/clif</v>
      </c>
      <c r="C944" s="19"/>
      <c r="D944" s="7">
        <v>96</v>
      </c>
      <c r="E944" s="9" t="s">
        <v>2779</v>
      </c>
      <c r="F944" s="9" t="s">
        <v>5606</v>
      </c>
      <c r="G944" s="9" t="s">
        <v>2780</v>
      </c>
      <c r="H944" s="7">
        <v>11</v>
      </c>
      <c r="I944" s="10">
        <v>42154.770925925928</v>
      </c>
      <c r="J944" s="10">
        <v>43539.355914351851</v>
      </c>
      <c r="K944" s="9" t="s">
        <v>2781</v>
      </c>
    </row>
    <row r="945" spans="1:11" ht="16" customHeight="1" x14ac:dyDescent="0.15">
      <c r="A945" s="7">
        <v>6496448</v>
      </c>
      <c r="B945" s="8" t="str">
        <f>HYPERLINK("https://github.com/mewkiz/flac","https://github.com/mewkiz/flac")</f>
        <v>https://github.com/mewkiz/flac</v>
      </c>
      <c r="C945" s="19"/>
      <c r="D945" s="7">
        <v>95</v>
      </c>
      <c r="E945" s="9" t="s">
        <v>2782</v>
      </c>
      <c r="F945" s="9" t="s">
        <v>5607</v>
      </c>
      <c r="G945" s="9" t="s">
        <v>2783</v>
      </c>
      <c r="H945" s="7">
        <v>17</v>
      </c>
      <c r="I945" s="10">
        <v>41214.843032407407</v>
      </c>
      <c r="J945" s="10">
        <v>43559.103252314817</v>
      </c>
      <c r="K945" s="9" t="s">
        <v>2784</v>
      </c>
    </row>
    <row r="946" spans="1:11" ht="16" customHeight="1" x14ac:dyDescent="0.15">
      <c r="A946" s="7">
        <v>70079873</v>
      </c>
      <c r="B946" s="8" t="str">
        <f>HYPERLINK("https://github.com/cosiner/flag","https://github.com/cosiner/flag")</f>
        <v>https://github.com/cosiner/flag</v>
      </c>
      <c r="C946" s="19"/>
      <c r="D946" s="7">
        <v>95</v>
      </c>
      <c r="E946" s="9" t="s">
        <v>2785</v>
      </c>
      <c r="F946" s="9" t="s">
        <v>5608</v>
      </c>
      <c r="G946" s="9" t="s">
        <v>2786</v>
      </c>
      <c r="H946" s="7">
        <v>5</v>
      </c>
      <c r="I946" s="10">
        <v>42648.701168981483</v>
      </c>
      <c r="J946" s="10">
        <v>43572.814305555563</v>
      </c>
      <c r="K946" s="9" t="s">
        <v>2787</v>
      </c>
    </row>
    <row r="947" spans="1:11" ht="16" customHeight="1" x14ac:dyDescent="0.15">
      <c r="A947" s="7">
        <v>68050916</v>
      </c>
      <c r="B947" s="8" t="str">
        <f>HYPERLINK("https://github.com/arl/go-rquad","https://github.com/arl/go-rquad")</f>
        <v>https://github.com/arl/go-rquad</v>
      </c>
      <c r="C947" s="19"/>
      <c r="D947" s="7">
        <v>95</v>
      </c>
      <c r="E947" s="9" t="s">
        <v>2788</v>
      </c>
      <c r="F947" s="9" t="s">
        <v>5609</v>
      </c>
      <c r="G947" s="9" t="s">
        <v>2789</v>
      </c>
      <c r="H947" s="7">
        <v>2</v>
      </c>
      <c r="I947" s="10">
        <v>42625.907372685193</v>
      </c>
      <c r="J947" s="10">
        <v>43578.944571759261</v>
      </c>
      <c r="K947" s="9" t="s">
        <v>2790</v>
      </c>
    </row>
    <row r="948" spans="1:11" ht="16" customHeight="1" x14ac:dyDescent="0.15">
      <c r="A948" s="7">
        <v>8204684</v>
      </c>
      <c r="B948" s="8" t="str">
        <f>HYPERLINK("https://github.com/songgao/colorgo","https://github.com/songgao/colorgo")</f>
        <v>https://github.com/songgao/colorgo</v>
      </c>
      <c r="C948" s="19"/>
      <c r="D948" s="7">
        <v>95</v>
      </c>
      <c r="E948" s="9" t="s">
        <v>2791</v>
      </c>
      <c r="F948" s="9" t="s">
        <v>5610</v>
      </c>
      <c r="G948" s="9" t="s">
        <v>2792</v>
      </c>
      <c r="H948" s="7">
        <v>8</v>
      </c>
      <c r="I948" s="10">
        <v>41319.754282407397</v>
      </c>
      <c r="J948" s="10">
        <v>43451.135509259257</v>
      </c>
      <c r="K948" s="9" t="s">
        <v>2793</v>
      </c>
    </row>
    <row r="949" spans="1:11" ht="16" customHeight="1" x14ac:dyDescent="0.15">
      <c r="A949" s="7">
        <v>15558950</v>
      </c>
      <c r="B949" s="8" t="str">
        <f>HYPERLINK("https://github.com/qiniu/checkstyle","https://github.com/qiniu/checkstyle")</f>
        <v>https://github.com/qiniu/checkstyle</v>
      </c>
      <c r="C949" s="19"/>
      <c r="D949" s="7">
        <v>94</v>
      </c>
      <c r="E949" s="9" t="s">
        <v>2794</v>
      </c>
      <c r="F949" s="9" t="s">
        <v>5611</v>
      </c>
      <c r="G949" s="9" t="s">
        <v>2795</v>
      </c>
      <c r="H949" s="7">
        <v>13</v>
      </c>
      <c r="I949" s="10">
        <v>41640.048229166663</v>
      </c>
      <c r="J949" s="10">
        <v>43579.183449074073</v>
      </c>
      <c r="K949" s="9" t="s">
        <v>2796</v>
      </c>
    </row>
    <row r="950" spans="1:11" ht="16" customHeight="1" x14ac:dyDescent="0.15">
      <c r="A950" s="7">
        <v>42638124</v>
      </c>
      <c r="B950" s="8" t="str">
        <f>HYPERLINK("https://github.com/smallnest/goreq","https://github.com/smallnest/goreq")</f>
        <v>https://github.com/smallnest/goreq</v>
      </c>
      <c r="C950" s="19"/>
      <c r="D950" s="7">
        <v>94</v>
      </c>
      <c r="E950" s="9" t="s">
        <v>1350</v>
      </c>
      <c r="F950" s="9" t="s">
        <v>5612</v>
      </c>
      <c r="G950" s="9" t="s">
        <v>2797</v>
      </c>
      <c r="H950" s="7">
        <v>34</v>
      </c>
      <c r="I950" s="10">
        <v>42264.25472222222</v>
      </c>
      <c r="J950" s="10">
        <v>43551.028009259258</v>
      </c>
      <c r="K950" s="9" t="s">
        <v>2798</v>
      </c>
    </row>
    <row r="951" spans="1:11" ht="16" customHeight="1" x14ac:dyDescent="0.15">
      <c r="A951" s="7">
        <v>39947173</v>
      </c>
      <c r="B951" s="8" t="str">
        <f>HYPERLINK("https://github.com/go-playground/overalls","https://github.com/go-playground/overalls")</f>
        <v>https://github.com/go-playground/overalls</v>
      </c>
      <c r="C951" s="19"/>
      <c r="D951" s="7">
        <v>94</v>
      </c>
      <c r="E951" s="9" t="s">
        <v>2799</v>
      </c>
      <c r="F951" s="9" t="s">
        <v>5613</v>
      </c>
      <c r="G951" s="9" t="s">
        <v>2800</v>
      </c>
      <c r="H951" s="7">
        <v>26</v>
      </c>
      <c r="I951" s="10">
        <v>42215.47929398148</v>
      </c>
      <c r="J951" s="10">
        <v>43352.972129629627</v>
      </c>
      <c r="K951" s="9" t="s">
        <v>2801</v>
      </c>
    </row>
    <row r="952" spans="1:11" ht="16" customHeight="1" x14ac:dyDescent="0.15">
      <c r="A952" s="7">
        <v>26262263</v>
      </c>
      <c r="B952" s="8" t="str">
        <f>HYPERLINK("https://github.com/dailymotion/oplog","https://github.com/dailymotion/oplog")</f>
        <v>https://github.com/dailymotion/oplog</v>
      </c>
      <c r="C952" s="19"/>
      <c r="D952" s="7">
        <v>94</v>
      </c>
      <c r="E952" s="9" t="s">
        <v>2802</v>
      </c>
      <c r="F952" s="9" t="s">
        <v>5614</v>
      </c>
      <c r="G952" s="9" t="s">
        <v>2803</v>
      </c>
      <c r="H952" s="7">
        <v>10</v>
      </c>
      <c r="I952" s="10">
        <v>41949.3828125</v>
      </c>
      <c r="J952" s="10">
        <v>43521.113437499997</v>
      </c>
      <c r="K952" s="9" t="s">
        <v>2804</v>
      </c>
    </row>
    <row r="953" spans="1:11" ht="16" customHeight="1" x14ac:dyDescent="0.15">
      <c r="A953" s="7">
        <v>37734350</v>
      </c>
      <c r="B953" s="8" t="str">
        <f>HYPERLINK("https://github.com/nbari/violetear","https://github.com/nbari/violetear")</f>
        <v>https://github.com/nbari/violetear</v>
      </c>
      <c r="C953" s="19"/>
      <c r="D953" s="7">
        <v>94</v>
      </c>
      <c r="E953" s="9" t="s">
        <v>2805</v>
      </c>
      <c r="F953" s="9" t="s">
        <v>5578</v>
      </c>
      <c r="G953" s="9" t="s">
        <v>2806</v>
      </c>
      <c r="H953" s="7">
        <v>7</v>
      </c>
      <c r="I953" s="10">
        <v>42174.701168981483</v>
      </c>
      <c r="J953" s="10">
        <v>43572.802245370367</v>
      </c>
      <c r="K953" s="9" t="s">
        <v>2807</v>
      </c>
    </row>
    <row r="954" spans="1:11" ht="16" customHeight="1" x14ac:dyDescent="0.15">
      <c r="A954" s="7">
        <v>32673998</v>
      </c>
      <c r="B954" s="8" t="str">
        <f>HYPERLINK("https://github.com/gosuri/go-store","https://github.com/gosuri/go-store")</f>
        <v>https://github.com/gosuri/go-store</v>
      </c>
      <c r="C954" s="19"/>
      <c r="D954" s="7">
        <v>92</v>
      </c>
      <c r="E954" s="9" t="s">
        <v>2808</v>
      </c>
      <c r="F954" s="9" t="s">
        <v>5615</v>
      </c>
      <c r="G954" s="9" t="s">
        <v>2809</v>
      </c>
      <c r="H954" s="7">
        <v>8</v>
      </c>
      <c r="I954" s="10">
        <v>42085.505196759259</v>
      </c>
      <c r="J954" s="10">
        <v>43488.499560185177</v>
      </c>
      <c r="K954" s="9" t="s">
        <v>2810</v>
      </c>
    </row>
    <row r="955" spans="1:11" ht="16" customHeight="1" x14ac:dyDescent="0.15">
      <c r="A955" s="7">
        <v>69080103</v>
      </c>
      <c r="B955" s="8" t="str">
        <f>HYPERLINK("https://github.com/adlio/trello","https://github.com/adlio/trello")</f>
        <v>https://github.com/adlio/trello</v>
      </c>
      <c r="C955" s="19"/>
      <c r="D955" s="7">
        <v>92</v>
      </c>
      <c r="E955" s="9" t="s">
        <v>2811</v>
      </c>
      <c r="F955" s="9" t="s">
        <v>5616</v>
      </c>
      <c r="G955" s="9" t="s">
        <v>2812</v>
      </c>
      <c r="H955" s="7">
        <v>42</v>
      </c>
      <c r="I955" s="10">
        <v>42637.191782407397</v>
      </c>
      <c r="J955" s="10">
        <v>43577.972662037027</v>
      </c>
      <c r="K955" s="9" t="s">
        <v>2813</v>
      </c>
    </row>
    <row r="956" spans="1:11" ht="16" customHeight="1" x14ac:dyDescent="0.15">
      <c r="A956" s="7">
        <v>99737692</v>
      </c>
      <c r="B956" s="8" t="str">
        <f>HYPERLINK("https://github.com/gotestyourself/gotest.tools","https://github.com/gotestyourself/gotest.tools")</f>
        <v>https://github.com/gotestyourself/gotest.tools</v>
      </c>
      <c r="C956" s="19"/>
      <c r="D956" s="7">
        <v>92</v>
      </c>
      <c r="E956" s="9" t="s">
        <v>2814</v>
      </c>
      <c r="F956" s="9" t="s">
        <v>5617</v>
      </c>
      <c r="G956" s="9" t="s">
        <v>2815</v>
      </c>
      <c r="H956" s="7">
        <v>21</v>
      </c>
      <c r="I956" s="10">
        <v>42955.895069444443</v>
      </c>
      <c r="J956" s="10">
        <v>43578.859895833331</v>
      </c>
      <c r="K956" s="9" t="s">
        <v>2816</v>
      </c>
    </row>
    <row r="957" spans="1:11" ht="16" customHeight="1" x14ac:dyDescent="0.15">
      <c r="A957" s="7">
        <v>12982088</v>
      </c>
      <c r="B957" s="8" t="str">
        <f>HYPERLINK("https://github.com/zentures/encoding","https://github.com/zentures/encoding")</f>
        <v>https://github.com/zentures/encoding</v>
      </c>
      <c r="C957" s="19"/>
      <c r="D957" s="7">
        <v>92</v>
      </c>
      <c r="E957" s="9" t="s">
        <v>2817</v>
      </c>
      <c r="F957" s="9" t="s">
        <v>5618</v>
      </c>
      <c r="G957" s="9" t="s">
        <v>2818</v>
      </c>
      <c r="H957" s="7">
        <v>9</v>
      </c>
      <c r="I957" s="10">
        <v>41537.812465277777</v>
      </c>
      <c r="J957" s="10">
        <v>43522.097071759257</v>
      </c>
      <c r="K957" s="9" t="s">
        <v>2819</v>
      </c>
    </row>
    <row r="958" spans="1:11" ht="16" customHeight="1" x14ac:dyDescent="0.15">
      <c r="A958" s="7">
        <v>104856705</v>
      </c>
      <c r="B958" s="8" t="str">
        <f>HYPERLINK("https://github.com/google/gnxi","https://github.com/google/gnxi")</f>
        <v>https://github.com/google/gnxi</v>
      </c>
      <c r="C958" s="19"/>
      <c r="D958" s="7">
        <v>92</v>
      </c>
      <c r="E958" s="9" t="s">
        <v>2820</v>
      </c>
      <c r="F958" s="9" t="s">
        <v>5619</v>
      </c>
      <c r="G958" s="9" t="s">
        <v>2821</v>
      </c>
      <c r="H958" s="7">
        <v>36</v>
      </c>
      <c r="I958" s="10">
        <v>43004.347002314818</v>
      </c>
      <c r="J958" s="10">
        <v>43579.762499999997</v>
      </c>
      <c r="K958" s="9" t="s">
        <v>2822</v>
      </c>
    </row>
    <row r="959" spans="1:11" ht="16" customHeight="1" x14ac:dyDescent="0.15">
      <c r="A959" s="7">
        <v>91417764</v>
      </c>
      <c r="B959" s="8" t="str">
        <f>HYPERLINK("https://github.com/amimof/huego","https://github.com/amimof/huego")</f>
        <v>https://github.com/amimof/huego</v>
      </c>
      <c r="C959" s="19"/>
      <c r="D959" s="7">
        <v>92</v>
      </c>
      <c r="E959" s="9" t="s">
        <v>2823</v>
      </c>
      <c r="F959" s="9" t="s">
        <v>5620</v>
      </c>
      <c r="G959" s="9" t="s">
        <v>2824</v>
      </c>
      <c r="H959" s="7">
        <v>6</v>
      </c>
      <c r="I959" s="10">
        <v>42871.230381944442</v>
      </c>
      <c r="J959" s="10">
        <v>43578.365451388891</v>
      </c>
      <c r="K959" s="9" t="s">
        <v>2825</v>
      </c>
    </row>
    <row r="960" spans="1:11" ht="16" customHeight="1" x14ac:dyDescent="0.15">
      <c r="A960" s="7">
        <v>78738671</v>
      </c>
      <c r="B960" s="8" t="str">
        <f>HYPERLINK("https://github.com/antham/envh","https://github.com/antham/envh")</f>
        <v>https://github.com/antham/envh</v>
      </c>
      <c r="C960" s="19"/>
      <c r="D960" s="7">
        <v>92</v>
      </c>
      <c r="E960" s="9" t="s">
        <v>2826</v>
      </c>
      <c r="F960" s="9" t="s">
        <v>5621</v>
      </c>
      <c r="G960" s="9" t="s">
        <v>2827</v>
      </c>
      <c r="H960" s="7">
        <v>0</v>
      </c>
      <c r="I960" s="10">
        <v>42747.47625</v>
      </c>
      <c r="J960" s="10">
        <v>43558.428124999999</v>
      </c>
      <c r="K960" s="9" t="s">
        <v>2828</v>
      </c>
    </row>
    <row r="961" spans="1:11" ht="16" customHeight="1" x14ac:dyDescent="0.15">
      <c r="A961" s="7">
        <v>70187842</v>
      </c>
      <c r="B961" s="8" t="str">
        <f>HYPERLINK("https://github.com/InVisionApp/rye","https://github.com/InVisionApp/rye")</f>
        <v>https://github.com/InVisionApp/rye</v>
      </c>
      <c r="C961" s="19"/>
      <c r="D961" s="7">
        <v>91</v>
      </c>
      <c r="E961" s="9" t="s">
        <v>2829</v>
      </c>
      <c r="F961" s="9" t="s">
        <v>5622</v>
      </c>
      <c r="G961" s="9" t="s">
        <v>2830</v>
      </c>
      <c r="H961" s="7">
        <v>10</v>
      </c>
      <c r="I961" s="10">
        <v>42649.827766203707</v>
      </c>
      <c r="J961" s="10">
        <v>43530.402604166673</v>
      </c>
      <c r="K961" s="9" t="s">
        <v>2831</v>
      </c>
    </row>
    <row r="962" spans="1:11" ht="16" customHeight="1" x14ac:dyDescent="0.15">
      <c r="A962" s="7">
        <v>59203554</v>
      </c>
      <c r="B962" s="8" t="str">
        <f>HYPERLINK("https://github.com/claygod/Bxog","https://github.com/claygod/Bxog")</f>
        <v>https://github.com/claygod/Bxog</v>
      </c>
      <c r="C962" s="19"/>
      <c r="D962" s="7">
        <v>91</v>
      </c>
      <c r="E962" s="9" t="s">
        <v>2832</v>
      </c>
      <c r="F962" s="9" t="s">
        <v>5623</v>
      </c>
      <c r="G962" s="9" t="s">
        <v>2833</v>
      </c>
      <c r="H962" s="7">
        <v>5</v>
      </c>
      <c r="I962" s="10">
        <v>42509.513981481483</v>
      </c>
      <c r="J962" s="10">
        <v>43533.435208333343</v>
      </c>
      <c r="K962" s="9" t="s">
        <v>2834</v>
      </c>
    </row>
    <row r="963" spans="1:11" ht="16" customHeight="1" x14ac:dyDescent="0.15">
      <c r="A963" s="7">
        <v>1790224</v>
      </c>
      <c r="B963" s="8" t="str">
        <f>HYPERLINK("https://github.com/feyeleanor/gospeed","https://github.com/feyeleanor/gospeed")</f>
        <v>https://github.com/feyeleanor/gospeed</v>
      </c>
      <c r="C963" s="19"/>
      <c r="D963" s="7">
        <v>91</v>
      </c>
      <c r="E963" s="9" t="s">
        <v>2835</v>
      </c>
      <c r="F963" s="9" t="s">
        <v>5624</v>
      </c>
      <c r="G963" s="9" t="s">
        <v>2836</v>
      </c>
      <c r="H963" s="7">
        <v>6</v>
      </c>
      <c r="I963" s="10">
        <v>40686.886238425926</v>
      </c>
      <c r="J963" s="10">
        <v>43572.261990740742</v>
      </c>
      <c r="K963" s="9" t="s">
        <v>2837</v>
      </c>
    </row>
    <row r="964" spans="1:11" ht="16" customHeight="1" x14ac:dyDescent="0.15">
      <c r="A964" s="7">
        <v>48951516</v>
      </c>
      <c r="B964" s="8" t="str">
        <f>HYPERLINK("https://github.com/go-mix/mix","https://github.com/go-mix/mix")</f>
        <v>https://github.com/go-mix/mix</v>
      </c>
      <c r="C964" s="19"/>
      <c r="D964" s="7">
        <v>90</v>
      </c>
      <c r="E964" s="9" t="s">
        <v>2838</v>
      </c>
      <c r="F964" s="9" t="s">
        <v>5625</v>
      </c>
      <c r="G964" s="9" t="s">
        <v>2839</v>
      </c>
      <c r="H964" s="7">
        <v>17</v>
      </c>
      <c r="I964" s="10">
        <v>42372.662465277783</v>
      </c>
      <c r="J964" s="10">
        <v>43564.674421296288</v>
      </c>
      <c r="K964" s="9" t="s">
        <v>2840</v>
      </c>
    </row>
    <row r="965" spans="1:11" ht="16" customHeight="1" x14ac:dyDescent="0.15">
      <c r="A965" s="7">
        <v>27300428</v>
      </c>
      <c r="B965" s="8" t="str">
        <f>HYPERLINK("https://github.com/tomazk/envcfg","https://github.com/tomazk/envcfg")</f>
        <v>https://github.com/tomazk/envcfg</v>
      </c>
      <c r="C965" s="19"/>
      <c r="D965" s="7">
        <v>90</v>
      </c>
      <c r="E965" s="9" t="s">
        <v>2841</v>
      </c>
      <c r="F965" s="9" t="s">
        <v>5626</v>
      </c>
      <c r="G965" s="9" t="s">
        <v>2842</v>
      </c>
      <c r="H965" s="7">
        <v>6</v>
      </c>
      <c r="I965" s="10">
        <v>41972.488807870373</v>
      </c>
      <c r="J965" s="10">
        <v>43572.81890046296</v>
      </c>
      <c r="K965" s="9" t="s">
        <v>2843</v>
      </c>
    </row>
    <row r="966" spans="1:11" ht="16" customHeight="1" x14ac:dyDescent="0.15">
      <c r="A966" s="7">
        <v>88305795</v>
      </c>
      <c r="B966" s="8" t="str">
        <f>HYPERLINK("https://github.com/adelowo/onecache","https://github.com/adelowo/onecache")</f>
        <v>https://github.com/adelowo/onecache</v>
      </c>
      <c r="C966" s="19"/>
      <c r="D966" s="7">
        <v>90</v>
      </c>
      <c r="E966" s="9" t="s">
        <v>2844</v>
      </c>
      <c r="F966" s="9" t="s">
        <v>5627</v>
      </c>
      <c r="G966" s="9" t="s">
        <v>2845</v>
      </c>
      <c r="H966" s="7">
        <v>6</v>
      </c>
      <c r="I966" s="10">
        <v>42839.909201388888</v>
      </c>
      <c r="J966" s="10">
        <v>43578.524826388893</v>
      </c>
      <c r="K966" s="9" t="s">
        <v>2846</v>
      </c>
    </row>
    <row r="967" spans="1:11" ht="16" customHeight="1" x14ac:dyDescent="0.15">
      <c r="A967" s="7">
        <v>9075543</v>
      </c>
      <c r="B967" s="8" t="str">
        <f>HYPERLINK("https://github.com/davecheney/autobench","https://github.com/davecheney/autobench")</f>
        <v>https://github.com/davecheney/autobench</v>
      </c>
      <c r="C967" s="19"/>
      <c r="D967" s="7">
        <v>89</v>
      </c>
      <c r="E967" s="9" t="s">
        <v>2847</v>
      </c>
      <c r="F967" s="9" t="s">
        <v>5628</v>
      </c>
      <c r="G967" s="9" t="s">
        <v>2848</v>
      </c>
      <c r="H967" s="7">
        <v>26</v>
      </c>
      <c r="I967" s="10">
        <v>41361.470150462963</v>
      </c>
      <c r="J967" s="10">
        <v>43426.53466435185</v>
      </c>
      <c r="K967" s="9" t="s">
        <v>2849</v>
      </c>
    </row>
    <row r="968" spans="1:11" ht="16" customHeight="1" x14ac:dyDescent="0.15">
      <c r="A968" s="7">
        <v>59030162</v>
      </c>
      <c r="B968" s="8" t="str">
        <f>HYPERLINK("https://github.com/gammazero/workerpool","https://github.com/gammazero/workerpool")</f>
        <v>https://github.com/gammazero/workerpool</v>
      </c>
      <c r="C968" s="19"/>
      <c r="D968" s="7">
        <v>88</v>
      </c>
      <c r="E968" s="9" t="s">
        <v>2850</v>
      </c>
      <c r="F968" s="9" t="s">
        <v>5629</v>
      </c>
      <c r="G968" s="9" t="s">
        <v>2851</v>
      </c>
      <c r="H968" s="7">
        <v>18</v>
      </c>
      <c r="I968" s="10">
        <v>42507.605624999997</v>
      </c>
      <c r="J968" s="10">
        <v>43578.26421296296</v>
      </c>
      <c r="K968" s="9" t="s">
        <v>2852</v>
      </c>
    </row>
    <row r="969" spans="1:11" ht="16" customHeight="1" x14ac:dyDescent="0.15">
      <c r="A969" s="7">
        <v>13415256</v>
      </c>
      <c r="B969" s="8" t="str">
        <f>HYPERLINK("https://github.com/krig/go-sox","https://github.com/krig/go-sox")</f>
        <v>https://github.com/krig/go-sox</v>
      </c>
      <c r="C969" s="19"/>
      <c r="D969" s="7">
        <v>88</v>
      </c>
      <c r="E969" s="9" t="s">
        <v>2853</v>
      </c>
      <c r="F969" s="9" t="s">
        <v>5630</v>
      </c>
      <c r="G969" s="9" t="s">
        <v>2854</v>
      </c>
      <c r="H969" s="7">
        <v>20</v>
      </c>
      <c r="I969" s="10">
        <v>41555.59101851852</v>
      </c>
      <c r="J969" s="10">
        <v>43532.601678240739</v>
      </c>
      <c r="K969" s="9" t="s">
        <v>2855</v>
      </c>
    </row>
    <row r="970" spans="1:11" ht="16" customHeight="1" x14ac:dyDescent="0.15">
      <c r="A970" s="7">
        <v>47995080</v>
      </c>
      <c r="B970" s="8" t="str">
        <f>HYPERLINK("https://github.com/rs/xmux","https://github.com/rs/xmux")</f>
        <v>https://github.com/rs/xmux</v>
      </c>
      <c r="C970" s="19"/>
      <c r="D970" s="7">
        <v>87</v>
      </c>
      <c r="E970" s="9" t="s">
        <v>2856</v>
      </c>
      <c r="F970" s="9" t="s">
        <v>5631</v>
      </c>
      <c r="G970" s="9" t="s">
        <v>2857</v>
      </c>
      <c r="H970" s="7">
        <v>8</v>
      </c>
      <c r="I970" s="10">
        <v>42352.79241898148</v>
      </c>
      <c r="J970" s="10">
        <v>43457.886874999997</v>
      </c>
      <c r="K970" s="9" t="s">
        <v>2858</v>
      </c>
    </row>
    <row r="971" spans="1:11" ht="16" customHeight="1" x14ac:dyDescent="0.15">
      <c r="A971" s="7">
        <v>83750646</v>
      </c>
      <c r="B971" s="8" t="str">
        <f>HYPERLINK("https://github.com/appleboy/easyssh-proxy","https://github.com/appleboy/easyssh-proxy")</f>
        <v>https://github.com/appleboy/easyssh-proxy</v>
      </c>
      <c r="C971" s="19"/>
      <c r="D971" s="7">
        <v>87</v>
      </c>
      <c r="E971" s="9" t="s">
        <v>2859</v>
      </c>
      <c r="F971" s="9" t="s">
        <v>5632</v>
      </c>
      <c r="G971" s="9" t="s">
        <v>2860</v>
      </c>
      <c r="H971" s="7">
        <v>17</v>
      </c>
      <c r="I971" s="10">
        <v>42797.123773148152</v>
      </c>
      <c r="J971" s="10">
        <v>43576.962245370371</v>
      </c>
      <c r="K971" s="9" t="s">
        <v>2861</v>
      </c>
    </row>
    <row r="972" spans="1:11" ht="16" customHeight="1" x14ac:dyDescent="0.15">
      <c r="A972" s="7">
        <v>84874313</v>
      </c>
      <c r="B972" s="8" t="str">
        <f>HYPERLINK("https://github.com/skibish/ddns","https://github.com/skibish/ddns")</f>
        <v>https://github.com/skibish/ddns</v>
      </c>
      <c r="C972" s="19"/>
      <c r="D972" s="7">
        <v>87</v>
      </c>
      <c r="E972" s="9" t="s">
        <v>2862</v>
      </c>
      <c r="F972" s="9" t="s">
        <v>5633</v>
      </c>
      <c r="G972" s="9" t="s">
        <v>2863</v>
      </c>
      <c r="H972" s="7">
        <v>9</v>
      </c>
      <c r="I972" s="10">
        <v>42807.876701388886</v>
      </c>
      <c r="J972" s="10">
        <v>43577.045706018522</v>
      </c>
      <c r="K972" s="9" t="s">
        <v>2864</v>
      </c>
    </row>
    <row r="973" spans="1:11" ht="16" customHeight="1" x14ac:dyDescent="0.15">
      <c r="A973" s="7">
        <v>40384839</v>
      </c>
      <c r="B973" s="8" t="str">
        <f>HYPERLINK("https://github.com/ricardolonga/jsongo","https://github.com/ricardolonga/jsongo")</f>
        <v>https://github.com/ricardolonga/jsongo</v>
      </c>
      <c r="C973" s="19"/>
      <c r="D973" s="7">
        <v>87</v>
      </c>
      <c r="E973" s="9" t="s">
        <v>2865</v>
      </c>
      <c r="F973" s="9" t="s">
        <v>5634</v>
      </c>
      <c r="G973" s="9" t="s">
        <v>2866</v>
      </c>
      <c r="H973" s="7">
        <v>8</v>
      </c>
      <c r="I973" s="10">
        <v>42223.974502314813</v>
      </c>
      <c r="J973" s="10">
        <v>43556.866087962961</v>
      </c>
      <c r="K973" s="9" t="s">
        <v>2867</v>
      </c>
    </row>
    <row r="974" spans="1:11" ht="16" customHeight="1" x14ac:dyDescent="0.15">
      <c r="A974" s="7">
        <v>7039830</v>
      </c>
      <c r="B974" s="8" t="str">
        <f>HYPERLINK("https://github.com/minus5/gofreetds","https://github.com/minus5/gofreetds")</f>
        <v>https://github.com/minus5/gofreetds</v>
      </c>
      <c r="C974" s="19"/>
      <c r="D974" s="7">
        <v>86</v>
      </c>
      <c r="E974" s="9" t="s">
        <v>2868</v>
      </c>
      <c r="F974" s="9" t="s">
        <v>5635</v>
      </c>
      <c r="G974" s="9" t="s">
        <v>2869</v>
      </c>
      <c r="H974" s="7">
        <v>38</v>
      </c>
      <c r="I974" s="10">
        <v>41249.728773148148</v>
      </c>
      <c r="J974" s="10">
        <v>43545.313321759262</v>
      </c>
      <c r="K974" s="9" t="s">
        <v>2870</v>
      </c>
    </row>
    <row r="975" spans="1:11" ht="16" customHeight="1" x14ac:dyDescent="0.15">
      <c r="A975" s="7">
        <v>35538481</v>
      </c>
      <c r="B975" s="8" t="str">
        <f>HYPERLINK("https://github.com/danhper/structomap","https://github.com/danhper/structomap")</f>
        <v>https://github.com/danhper/structomap</v>
      </c>
      <c r="C975" s="19"/>
      <c r="D975" s="7">
        <v>86</v>
      </c>
      <c r="E975" s="9" t="s">
        <v>2871</v>
      </c>
      <c r="F975" s="9" t="s">
        <v>5636</v>
      </c>
      <c r="G975" s="9" t="s">
        <v>2872</v>
      </c>
      <c r="H975" s="7">
        <v>9</v>
      </c>
      <c r="I975" s="10">
        <v>42137.37096064815</v>
      </c>
      <c r="J975" s="10">
        <v>43557.100601851853</v>
      </c>
      <c r="K975" s="9" t="s">
        <v>2873</v>
      </c>
    </row>
    <row r="976" spans="1:11" ht="16" customHeight="1" x14ac:dyDescent="0.15">
      <c r="A976" s="7">
        <v>73375722</v>
      </c>
      <c r="B976" s="8" t="str">
        <f>HYPERLINK("https://github.com/ybbus/jsonrpc","https://github.com/ybbus/jsonrpc")</f>
        <v>https://github.com/ybbus/jsonrpc</v>
      </c>
      <c r="C976" s="19"/>
      <c r="D976" s="7">
        <v>85</v>
      </c>
      <c r="E976" s="9" t="s">
        <v>2690</v>
      </c>
      <c r="F976" s="9" t="s">
        <v>5637</v>
      </c>
      <c r="G976" s="9" t="s">
        <v>2874</v>
      </c>
      <c r="H976" s="7">
        <v>32</v>
      </c>
      <c r="I976" s="10">
        <v>42684.477719907409</v>
      </c>
      <c r="J976" s="10">
        <v>43578.85533564815</v>
      </c>
      <c r="K976" s="9" t="s">
        <v>2875</v>
      </c>
    </row>
    <row r="977" spans="1:11" ht="16" customHeight="1" x14ac:dyDescent="0.15">
      <c r="A977" s="7">
        <v>5513553</v>
      </c>
      <c r="B977" s="8" t="str">
        <f>HYPERLINK("https://github.com/ungerik/go-cairo","https://github.com/ungerik/go-cairo")</f>
        <v>https://github.com/ungerik/go-cairo</v>
      </c>
      <c r="C977" s="19"/>
      <c r="D977" s="7">
        <v>85</v>
      </c>
      <c r="E977" s="9" t="s">
        <v>2876</v>
      </c>
      <c r="F977" s="9" t="s">
        <v>5638</v>
      </c>
      <c r="G977" s="9" t="s">
        <v>2877</v>
      </c>
      <c r="H977" s="7">
        <v>22</v>
      </c>
      <c r="I977" s="10">
        <v>41143.768761574072</v>
      </c>
      <c r="J977" s="10">
        <v>43547.199131944442</v>
      </c>
      <c r="K977" s="9" t="s">
        <v>2878</v>
      </c>
    </row>
    <row r="978" spans="1:11" ht="16" customHeight="1" x14ac:dyDescent="0.15">
      <c r="A978" s="7">
        <v>27945817</v>
      </c>
      <c r="B978" s="8" t="str">
        <f>HYPERLINK("https://github.com/ReneKroon/ttlcache","https://github.com/ReneKroon/ttlcache")</f>
        <v>https://github.com/ReneKroon/ttlcache</v>
      </c>
      <c r="C978" s="19"/>
      <c r="D978" s="7">
        <v>85</v>
      </c>
      <c r="E978" s="9" t="s">
        <v>2879</v>
      </c>
      <c r="F978" s="9" t="s">
        <v>5639</v>
      </c>
      <c r="G978" s="9" t="s">
        <v>2880</v>
      </c>
      <c r="H978" s="7">
        <v>13</v>
      </c>
      <c r="I978" s="10">
        <v>41986.080324074072</v>
      </c>
      <c r="J978" s="10">
        <v>43580.493043981478</v>
      </c>
      <c r="K978" s="9" t="s">
        <v>2881</v>
      </c>
    </row>
    <row r="979" spans="1:11" ht="16" customHeight="1" x14ac:dyDescent="0.15">
      <c r="A979" s="7">
        <v>2770074</v>
      </c>
      <c r="B979" s="8" t="str">
        <f>HYPERLINK("https://github.com/mattn/go-adodb","https://github.com/mattn/go-adodb")</f>
        <v>https://github.com/mattn/go-adodb</v>
      </c>
      <c r="C979" s="19"/>
      <c r="D979" s="7">
        <v>85</v>
      </c>
      <c r="E979" s="9" t="s">
        <v>2882</v>
      </c>
      <c r="F979" s="9" t="s">
        <v>5640</v>
      </c>
      <c r="G979" s="9" t="s">
        <v>2883</v>
      </c>
      <c r="H979" s="7">
        <v>25</v>
      </c>
      <c r="I979" s="10">
        <v>40861.189467592587</v>
      </c>
      <c r="J979" s="10">
        <v>43549.091365740736</v>
      </c>
      <c r="K979" s="9" t="s">
        <v>2884</v>
      </c>
    </row>
    <row r="980" spans="1:11" ht="16" customHeight="1" x14ac:dyDescent="0.15">
      <c r="A980" s="7">
        <v>31387611</v>
      </c>
      <c r="B980" s="8" t="str">
        <f>HYPERLINK("https://github.com/tcolgate/mp3","https://github.com/tcolgate/mp3")</f>
        <v>https://github.com/tcolgate/mp3</v>
      </c>
      <c r="C980" s="19"/>
      <c r="D980" s="7">
        <v>85</v>
      </c>
      <c r="E980" s="9" t="s">
        <v>2885</v>
      </c>
      <c r="F980" s="9" t="s">
        <v>5641</v>
      </c>
      <c r="G980" s="9" t="s">
        <v>2886</v>
      </c>
      <c r="H980" s="7">
        <v>9</v>
      </c>
      <c r="I980" s="10">
        <v>42061.859456018523</v>
      </c>
      <c r="J980" s="10">
        <v>43578.273125</v>
      </c>
      <c r="K980" s="9" t="s">
        <v>2887</v>
      </c>
    </row>
    <row r="981" spans="1:11" ht="16" customHeight="1" x14ac:dyDescent="0.15">
      <c r="A981" s="7">
        <v>138414869</v>
      </c>
      <c r="B981" s="8" t="str">
        <f>HYPERLINK("https://github.com/MauriceGit/skiplist","https://github.com/MauriceGit/skiplist")</f>
        <v>https://github.com/MauriceGit/skiplist</v>
      </c>
      <c r="C981" s="19"/>
      <c r="D981" s="7">
        <v>85</v>
      </c>
      <c r="E981" s="9" t="s">
        <v>2888</v>
      </c>
      <c r="F981" s="9" t="s">
        <v>5642</v>
      </c>
      <c r="G981" s="9" t="s">
        <v>2889</v>
      </c>
      <c r="H981" s="7">
        <v>8</v>
      </c>
      <c r="I981" s="10">
        <v>43274.667951388888</v>
      </c>
      <c r="J981" s="10">
        <v>43555.330034722218</v>
      </c>
      <c r="K981" s="9" t="s">
        <v>2890</v>
      </c>
    </row>
    <row r="982" spans="1:11" ht="16" customHeight="1" x14ac:dyDescent="0.15">
      <c r="A982" s="7">
        <v>167767543</v>
      </c>
      <c r="B982" s="8" t="str">
        <f>HYPERLINK("https://github.com/TheTannerRyan/ring","https://github.com/TheTannerRyan/ring")</f>
        <v>https://github.com/TheTannerRyan/ring</v>
      </c>
      <c r="C982" s="19"/>
      <c r="D982" s="7">
        <v>84</v>
      </c>
      <c r="E982" s="9" t="s">
        <v>2891</v>
      </c>
      <c r="F982" s="9" t="s">
        <v>5643</v>
      </c>
      <c r="G982" s="9" t="s">
        <v>2892</v>
      </c>
      <c r="H982" s="7">
        <v>4</v>
      </c>
      <c r="I982" s="10">
        <v>43492.168287037042</v>
      </c>
      <c r="J982" s="10">
        <v>43574.113020833327</v>
      </c>
      <c r="K982" s="9" t="s">
        <v>2893</v>
      </c>
    </row>
    <row r="983" spans="1:11" ht="16" customHeight="1" x14ac:dyDescent="0.15">
      <c r="A983" s="7">
        <v>60078594</v>
      </c>
      <c r="B983" s="8" t="str">
        <f>HYPERLINK("https://github.com/icza/bitio","https://github.com/icza/bitio")</f>
        <v>https://github.com/icza/bitio</v>
      </c>
      <c r="C983" s="19"/>
      <c r="D983" s="7">
        <v>84</v>
      </c>
      <c r="E983" s="9" t="s">
        <v>2894</v>
      </c>
      <c r="F983" s="9" t="s">
        <v>5644</v>
      </c>
      <c r="G983" s="9" t="s">
        <v>2895</v>
      </c>
      <c r="H983" s="7">
        <v>11</v>
      </c>
      <c r="I983" s="10">
        <v>42521.418402777781</v>
      </c>
      <c r="J983" s="10">
        <v>43576.268888888888</v>
      </c>
      <c r="K983" s="9" t="s">
        <v>2896</v>
      </c>
    </row>
    <row r="984" spans="1:11" ht="16" customHeight="1" x14ac:dyDescent="0.15">
      <c r="A984" s="7">
        <v>10626391</v>
      </c>
      <c r="B984" s="8" t="str">
        <f>HYPERLINK("https://github.com/belogik/goes","https://github.com/belogik/goes")</f>
        <v>https://github.com/belogik/goes</v>
      </c>
      <c r="C984" s="19"/>
      <c r="D984" s="7">
        <v>84</v>
      </c>
      <c r="E984" s="9" t="s">
        <v>2897</v>
      </c>
      <c r="F984" s="9" t="s">
        <v>5645</v>
      </c>
      <c r="G984" s="9" t="s">
        <v>2898</v>
      </c>
      <c r="H984" s="7">
        <v>35</v>
      </c>
      <c r="I984" s="10">
        <v>41436.713391203702</v>
      </c>
      <c r="J984" s="10">
        <v>43537.545844907407</v>
      </c>
      <c r="K984" s="9" t="s">
        <v>2899</v>
      </c>
    </row>
    <row r="985" spans="1:11" ht="16" customHeight="1" x14ac:dyDescent="0.15">
      <c r="A985" s="7">
        <v>47895104</v>
      </c>
      <c r="B985" s="8" t="str">
        <f>HYPERLINK("https://github.com/gonutz/d3d9","https://github.com/gonutz/d3d9")</f>
        <v>https://github.com/gonutz/d3d9</v>
      </c>
      <c r="C985" s="19"/>
      <c r="D985" s="7">
        <v>83</v>
      </c>
      <c r="E985" s="9" t="s">
        <v>2900</v>
      </c>
      <c r="F985" s="9" t="s">
        <v>5646</v>
      </c>
      <c r="G985" s="9" t="s">
        <v>2901</v>
      </c>
      <c r="H985" s="7">
        <v>4</v>
      </c>
      <c r="I985" s="10">
        <v>42350.892106481479</v>
      </c>
      <c r="J985" s="10">
        <v>43565.553368055553</v>
      </c>
      <c r="K985" s="9" t="s">
        <v>2902</v>
      </c>
    </row>
    <row r="986" spans="1:11" ht="16" customHeight="1" x14ac:dyDescent="0.15">
      <c r="A986" s="7">
        <v>39495964</v>
      </c>
      <c r="B986" s="8" t="str">
        <f>HYPERLINK("https://github.com/adrianmo/go-nmea","https://github.com/adrianmo/go-nmea")</f>
        <v>https://github.com/adrianmo/go-nmea</v>
      </c>
      <c r="C986" s="19"/>
      <c r="D986" s="7">
        <v>83</v>
      </c>
      <c r="E986" s="9" t="s">
        <v>2903</v>
      </c>
      <c r="F986" s="9" t="s">
        <v>5647</v>
      </c>
      <c r="G986" s="9" t="s">
        <v>2904</v>
      </c>
      <c r="H986" s="7">
        <v>28</v>
      </c>
      <c r="I986" s="10">
        <v>42207.372152777767</v>
      </c>
      <c r="J986" s="10">
        <v>43574.858576388891</v>
      </c>
      <c r="K986" s="9" t="s">
        <v>2905</v>
      </c>
    </row>
    <row r="987" spans="1:11" ht="16" customHeight="1" x14ac:dyDescent="0.15">
      <c r="A987" s="7">
        <v>33070003</v>
      </c>
      <c r="B987" s="8" t="str">
        <f>HYPERLINK("https://github.com/firstrow/logvoyage","https://github.com/firstrow/logvoyage")</f>
        <v>https://github.com/firstrow/logvoyage</v>
      </c>
      <c r="C987" s="19"/>
      <c r="D987" s="7">
        <v>83</v>
      </c>
      <c r="E987" s="9" t="s">
        <v>2906</v>
      </c>
      <c r="F987" s="9" t="s">
        <v>5648</v>
      </c>
      <c r="G987" s="9" t="s">
        <v>2907</v>
      </c>
      <c r="H987" s="7">
        <v>9</v>
      </c>
      <c r="I987" s="10">
        <v>42092.461909722217</v>
      </c>
      <c r="J987" s="10">
        <v>43498.089930555558</v>
      </c>
      <c r="K987" s="9" t="s">
        <v>2908</v>
      </c>
    </row>
    <row r="988" spans="1:11" ht="16" customHeight="1" x14ac:dyDescent="0.15">
      <c r="A988" s="7">
        <v>51287865</v>
      </c>
      <c r="B988" s="8" t="str">
        <f>HYPERLINK("https://github.com/icza/session","https://github.com/icza/session")</f>
        <v>https://github.com/icza/session</v>
      </c>
      <c r="C988" s="19"/>
      <c r="D988" s="7">
        <v>83</v>
      </c>
      <c r="E988" s="9" t="s">
        <v>2909</v>
      </c>
      <c r="F988" s="9" t="s">
        <v>5649</v>
      </c>
      <c r="G988" s="9" t="s">
        <v>2910</v>
      </c>
      <c r="H988" s="7">
        <v>8</v>
      </c>
      <c r="I988" s="10">
        <v>42408.379942129628</v>
      </c>
      <c r="J988" s="10">
        <v>43578.026250000003</v>
      </c>
      <c r="K988" s="9" t="s">
        <v>2911</v>
      </c>
    </row>
    <row r="989" spans="1:11" ht="16" customHeight="1" x14ac:dyDescent="0.15">
      <c r="A989" s="7">
        <v>54620819</v>
      </c>
      <c r="B989" s="8" t="str">
        <f>HYPERLINK("https://github.com/raydac/mvn-golang","https://github.com/raydac/mvn-golang")</f>
        <v>https://github.com/raydac/mvn-golang</v>
      </c>
      <c r="C989" s="19"/>
      <c r="D989" s="7">
        <v>82</v>
      </c>
      <c r="E989" s="9" t="s">
        <v>2912</v>
      </c>
      <c r="F989" s="9" t="s">
        <v>5650</v>
      </c>
      <c r="G989" s="9" t="s">
        <v>2913</v>
      </c>
      <c r="H989" s="7">
        <v>14</v>
      </c>
      <c r="I989" s="10">
        <v>42453.282731481479</v>
      </c>
      <c r="J989" s="10">
        <v>43577.904016203713</v>
      </c>
      <c r="K989" s="9" t="s">
        <v>2914</v>
      </c>
    </row>
    <row r="990" spans="1:11" ht="16" customHeight="1" x14ac:dyDescent="0.15">
      <c r="A990" s="7">
        <v>76157510</v>
      </c>
      <c r="B990" s="8" t="str">
        <f>HYPERLINK("https://github.com/olebedev/go-tgbot","https://github.com/olebedev/go-tgbot")</f>
        <v>https://github.com/olebedev/go-tgbot</v>
      </c>
      <c r="C990" s="19"/>
      <c r="D990" s="7">
        <v>82</v>
      </c>
      <c r="E990" s="9" t="s">
        <v>2915</v>
      </c>
      <c r="F990" s="9" t="s">
        <v>5651</v>
      </c>
      <c r="G990" s="9" t="s">
        <v>2916</v>
      </c>
      <c r="H990" s="7">
        <v>3</v>
      </c>
      <c r="I990" s="10">
        <v>42715.254537037043</v>
      </c>
      <c r="J990" s="10">
        <v>43564.577256944453</v>
      </c>
      <c r="K990" s="9" t="s">
        <v>2917</v>
      </c>
    </row>
    <row r="991" spans="1:11" ht="16" customHeight="1" x14ac:dyDescent="0.15">
      <c r="A991" s="7">
        <v>86171692</v>
      </c>
      <c r="B991" s="8" t="str">
        <f>HYPERLINK("https://github.com/dannyvankooten/grender","https://github.com/dannyvankooten/grender")</f>
        <v>https://github.com/dannyvankooten/grender</v>
      </c>
      <c r="C991" s="19"/>
      <c r="D991" s="7">
        <v>82</v>
      </c>
      <c r="E991" s="9" t="s">
        <v>2918</v>
      </c>
      <c r="F991" s="9" t="s">
        <v>5652</v>
      </c>
      <c r="G991" s="9" t="s">
        <v>2919</v>
      </c>
      <c r="H991" s="7">
        <v>4</v>
      </c>
      <c r="I991" s="10">
        <v>42819.687986111108</v>
      </c>
      <c r="J991" s="10">
        <v>43509.222199074073</v>
      </c>
      <c r="K991" s="9" t="s">
        <v>2920</v>
      </c>
    </row>
    <row r="992" spans="1:11" ht="16" customHeight="1" x14ac:dyDescent="0.15">
      <c r="A992" s="7">
        <v>77734068</v>
      </c>
      <c r="B992" s="8" t="str">
        <f>HYPERLINK("https://github.com/emersion/go-message","https://github.com/emersion/go-message")</f>
        <v>https://github.com/emersion/go-message</v>
      </c>
      <c r="C992" s="19"/>
      <c r="D992" s="7">
        <v>82</v>
      </c>
      <c r="E992" s="9" t="s">
        <v>2921</v>
      </c>
      <c r="F992" s="9" t="s">
        <v>5653</v>
      </c>
      <c r="G992" s="9" t="s">
        <v>2922</v>
      </c>
      <c r="H992" s="7">
        <v>27</v>
      </c>
      <c r="I992" s="10">
        <v>42735.397129629629</v>
      </c>
      <c r="J992" s="10">
        <v>43573.308159722219</v>
      </c>
      <c r="K992" s="9" t="s">
        <v>2923</v>
      </c>
    </row>
    <row r="993" spans="1:11" ht="16" customHeight="1" x14ac:dyDescent="0.15">
      <c r="A993" s="7">
        <v>139199201</v>
      </c>
      <c r="B993" s="8" t="str">
        <f>HYPERLINK("https://github.com/philippgille/ln-paywall","https://github.com/philippgille/ln-paywall")</f>
        <v>https://github.com/philippgille/ln-paywall</v>
      </c>
      <c r="C993" s="19"/>
      <c r="D993" s="7">
        <v>82</v>
      </c>
      <c r="E993" s="9" t="s">
        <v>2924</v>
      </c>
      <c r="F993" s="9" t="s">
        <v>5654</v>
      </c>
      <c r="G993" s="9" t="s">
        <v>2925</v>
      </c>
      <c r="H993" s="7">
        <v>3</v>
      </c>
      <c r="I993" s="10">
        <v>43280.910416666673</v>
      </c>
      <c r="J993" s="10">
        <v>43562.835972222223</v>
      </c>
      <c r="K993" s="9" t="s">
        <v>2926</v>
      </c>
    </row>
    <row r="994" spans="1:11" ht="16" customHeight="1" x14ac:dyDescent="0.15">
      <c r="A994" s="7">
        <v>111885079</v>
      </c>
      <c r="B994" s="8" t="str">
        <f>HYPERLINK("https://github.com/akamensky/argparse","https://github.com/akamensky/argparse")</f>
        <v>https://github.com/akamensky/argparse</v>
      </c>
      <c r="C994" s="19"/>
      <c r="D994" s="7">
        <v>82</v>
      </c>
      <c r="E994" s="9" t="s">
        <v>2927</v>
      </c>
      <c r="F994" s="9" t="s">
        <v>5655</v>
      </c>
      <c r="G994" s="9" t="s">
        <v>2928</v>
      </c>
      <c r="H994" s="7">
        <v>12</v>
      </c>
      <c r="I994" s="10">
        <v>43063.279398148137</v>
      </c>
      <c r="J994" s="10">
        <v>43580.131041666667</v>
      </c>
      <c r="K994" s="9" t="s">
        <v>2929</v>
      </c>
    </row>
    <row r="995" spans="1:11" ht="16" customHeight="1" x14ac:dyDescent="0.15">
      <c r="A995" s="7">
        <v>5655994</v>
      </c>
      <c r="B995" s="8" t="str">
        <f>HYPERLINK("https://github.com/ungerik/pkgreflect","https://github.com/ungerik/pkgreflect")</f>
        <v>https://github.com/ungerik/pkgreflect</v>
      </c>
      <c r="C995" s="19"/>
      <c r="D995" s="7">
        <v>82</v>
      </c>
      <c r="E995" s="9" t="s">
        <v>2930</v>
      </c>
      <c r="F995" s="9" t="s">
        <v>5656</v>
      </c>
      <c r="G995" s="9" t="s">
        <v>2931</v>
      </c>
      <c r="H995" s="7">
        <v>12</v>
      </c>
      <c r="I995" s="10">
        <v>41155.328472222223</v>
      </c>
      <c r="J995" s="10">
        <v>43567.677233796298</v>
      </c>
      <c r="K995" s="9" t="s">
        <v>2932</v>
      </c>
    </row>
    <row r="996" spans="1:11" ht="16" customHeight="1" x14ac:dyDescent="0.15">
      <c r="A996" s="7">
        <v>12249799</v>
      </c>
      <c r="B996" s="8" t="str">
        <f>HYPERLINK("https://github.com/eaburns/flac","https://github.com/eaburns/flac")</f>
        <v>https://github.com/eaburns/flac</v>
      </c>
      <c r="C996" s="19"/>
      <c r="D996" s="7">
        <v>82</v>
      </c>
      <c r="E996" s="9" t="s">
        <v>2782</v>
      </c>
      <c r="F996" s="9" t="s">
        <v>5657</v>
      </c>
      <c r="G996" s="9" t="s">
        <v>2933</v>
      </c>
      <c r="H996" s="7">
        <v>9</v>
      </c>
      <c r="I996" s="10">
        <v>41506.742337962962</v>
      </c>
      <c r="J996" s="10">
        <v>43555.605868055558</v>
      </c>
      <c r="K996" s="9" t="s">
        <v>2934</v>
      </c>
    </row>
    <row r="997" spans="1:11" ht="16" customHeight="1" x14ac:dyDescent="0.15">
      <c r="A997" s="7">
        <v>48580192</v>
      </c>
      <c r="B997" s="8" t="str">
        <f>HYPERLINK("https://github.com/alioygur/gores","https://github.com/alioygur/gores")</f>
        <v>https://github.com/alioygur/gores</v>
      </c>
      <c r="C997" s="19"/>
      <c r="D997" s="7">
        <v>81</v>
      </c>
      <c r="E997" s="9" t="s">
        <v>2935</v>
      </c>
      <c r="F997" s="9" t="s">
        <v>5658</v>
      </c>
      <c r="G997" s="9" t="s">
        <v>2936</v>
      </c>
      <c r="H997" s="7">
        <v>1</v>
      </c>
      <c r="I997" s="10">
        <v>42363.528483796297</v>
      </c>
      <c r="J997" s="10">
        <v>43571.459027777782</v>
      </c>
      <c r="K997" s="9" t="s">
        <v>2937</v>
      </c>
    </row>
    <row r="998" spans="1:11" ht="16" customHeight="1" x14ac:dyDescent="0.15">
      <c r="A998" s="7">
        <v>122040719</v>
      </c>
      <c r="B998" s="8" t="str">
        <f>HYPERLINK("https://github.com/recoilme/slowpoke","https://github.com/recoilme/slowpoke")</f>
        <v>https://github.com/recoilme/slowpoke</v>
      </c>
      <c r="C998" s="19"/>
      <c r="D998" s="7">
        <v>80</v>
      </c>
      <c r="E998" s="9" t="s">
        <v>2938</v>
      </c>
      <c r="F998" s="9" t="s">
        <v>5659</v>
      </c>
      <c r="G998" s="9" t="s">
        <v>2939</v>
      </c>
      <c r="H998" s="7">
        <v>7</v>
      </c>
      <c r="I998" s="10">
        <v>43150.390706018523</v>
      </c>
      <c r="J998" s="10">
        <v>43579.60255787037</v>
      </c>
      <c r="K998" s="9" t="s">
        <v>2940</v>
      </c>
    </row>
    <row r="999" spans="1:11" ht="16" customHeight="1" x14ac:dyDescent="0.15">
      <c r="A999" s="7">
        <v>6854010</v>
      </c>
      <c r="B999" s="8" t="str">
        <f>HYPERLINK("https://github.com/rjohnsondev/vim-compiler-go","https://github.com/rjohnsondev/vim-compiler-go")</f>
        <v>https://github.com/rjohnsondev/vim-compiler-go</v>
      </c>
      <c r="C999" s="19"/>
      <c r="D999" s="7">
        <v>80</v>
      </c>
      <c r="E999" s="9" t="s">
        <v>2941</v>
      </c>
      <c r="F999" s="9" t="s">
        <v>5660</v>
      </c>
      <c r="G999" s="9" t="s">
        <v>2942</v>
      </c>
      <c r="H999" s="7">
        <v>18</v>
      </c>
      <c r="I999" s="10">
        <v>41238.761018518519</v>
      </c>
      <c r="J999" s="10">
        <v>43577.271238425928</v>
      </c>
      <c r="K999" s="9" t="s">
        <v>2943</v>
      </c>
    </row>
    <row r="1000" spans="1:11" ht="16" customHeight="1" x14ac:dyDescent="0.15">
      <c r="A1000" s="7">
        <v>38934213</v>
      </c>
      <c r="B1000" s="8" t="str">
        <f>HYPERLINK("https://github.com/volatile/core","https://github.com/volatile/core")</f>
        <v>https://github.com/volatile/core</v>
      </c>
      <c r="C1000" s="19"/>
      <c r="D1000" s="7">
        <v>80</v>
      </c>
      <c r="E1000" s="9" t="s">
        <v>2944</v>
      </c>
      <c r="F1000" s="9" t="s">
        <v>5661</v>
      </c>
      <c r="G1000" s="9" t="s">
        <v>2945</v>
      </c>
      <c r="H1000" s="7">
        <v>1</v>
      </c>
      <c r="I1000" s="10">
        <v>42196.724710648137</v>
      </c>
      <c r="J1000" s="10">
        <v>43527.454467592594</v>
      </c>
      <c r="K1000" s="9" t="s">
        <v>2946</v>
      </c>
    </row>
    <row r="1001" spans="1:11" ht="16" customHeight="1" x14ac:dyDescent="0.15">
      <c r="A1001" s="7">
        <v>95456498</v>
      </c>
      <c r="B1001" s="8" t="str">
        <f>HYPERLINK("https://github.com/osteele/liquid","https://github.com/osteele/liquid")</f>
        <v>https://github.com/osteele/liquid</v>
      </c>
      <c r="C1001" s="19"/>
      <c r="D1001" s="7">
        <v>79</v>
      </c>
      <c r="E1001" s="9" t="s">
        <v>2947</v>
      </c>
      <c r="F1001" s="9" t="s">
        <v>5662</v>
      </c>
      <c r="G1001" s="9" t="s">
        <v>2948</v>
      </c>
      <c r="H1001" s="7">
        <v>10</v>
      </c>
      <c r="I1001" s="10">
        <v>42912.611018518517</v>
      </c>
      <c r="J1001" s="10">
        <v>43552.230682870373</v>
      </c>
      <c r="K1001" s="9" t="s">
        <v>2949</v>
      </c>
    </row>
    <row r="1002" spans="1:11" ht="16" customHeight="1" x14ac:dyDescent="0.15">
      <c r="A1002" s="7">
        <v>139405400</v>
      </c>
      <c r="B1002" s="8" t="str">
        <f>HYPERLINK("https://github.com/gabriel-vasile/mimetype","https://github.com/gabriel-vasile/mimetype")</f>
        <v>https://github.com/gabriel-vasile/mimetype</v>
      </c>
      <c r="C1002" s="19"/>
      <c r="D1002" s="7">
        <v>79</v>
      </c>
      <c r="E1002" s="9" t="s">
        <v>2950</v>
      </c>
      <c r="F1002" s="9" t="s">
        <v>5663</v>
      </c>
      <c r="G1002" s="9" t="s">
        <v>2951</v>
      </c>
      <c r="H1002" s="7">
        <v>10</v>
      </c>
      <c r="I1002" s="10">
        <v>43283.302418981482</v>
      </c>
      <c r="J1002" s="10">
        <v>43579.88484953704</v>
      </c>
      <c r="K1002" s="9" t="s">
        <v>2952</v>
      </c>
    </row>
    <row r="1003" spans="1:11" ht="16" customHeight="1" x14ac:dyDescent="0.15">
      <c r="A1003" s="7">
        <v>134690350</v>
      </c>
      <c r="B1003" s="8" t="str">
        <f>HYPERLINK("https://github.com/TeaEntityLab/fpGo","https://github.com/TeaEntityLab/fpGo")</f>
        <v>https://github.com/TeaEntityLab/fpGo</v>
      </c>
      <c r="C1003" s="19"/>
      <c r="D1003" s="7">
        <v>79</v>
      </c>
      <c r="E1003" s="9" t="s">
        <v>2953</v>
      </c>
      <c r="F1003" s="9" t="s">
        <v>5664</v>
      </c>
      <c r="G1003" s="9" t="s">
        <v>2954</v>
      </c>
      <c r="H1003" s="7">
        <v>6</v>
      </c>
      <c r="I1003" s="10">
        <v>43244.381076388891</v>
      </c>
      <c r="J1003" s="10">
        <v>43580.531134259261</v>
      </c>
      <c r="K1003" s="9" t="s">
        <v>2955</v>
      </c>
    </row>
    <row r="1004" spans="1:11" ht="16" customHeight="1" x14ac:dyDescent="0.15">
      <c r="A1004" s="7">
        <v>55521819</v>
      </c>
      <c r="B1004" s="8" t="str">
        <f>HYPERLINK("https://github.com/GuiaBolso/darwin","https://github.com/GuiaBolso/darwin")</f>
        <v>https://github.com/GuiaBolso/darwin</v>
      </c>
      <c r="C1004" s="19"/>
      <c r="D1004" s="7">
        <v>79</v>
      </c>
      <c r="E1004" s="9" t="s">
        <v>2956</v>
      </c>
      <c r="F1004" s="9" t="s">
        <v>5665</v>
      </c>
      <c r="G1004" s="9" t="s">
        <v>2957</v>
      </c>
      <c r="H1004" s="7">
        <v>10</v>
      </c>
      <c r="I1004" s="10">
        <v>42465.665266203701</v>
      </c>
      <c r="J1004" s="10">
        <v>43572.802476851852</v>
      </c>
      <c r="K1004" s="9" t="s">
        <v>2958</v>
      </c>
    </row>
    <row r="1005" spans="1:11" ht="16" customHeight="1" x14ac:dyDescent="0.15">
      <c r="A1005" s="7">
        <v>1690313</v>
      </c>
      <c r="B1005" s="8" t="str">
        <f>HYPERLINK("https://github.com/nuance/go-nlp","https://github.com/nuance/go-nlp")</f>
        <v>https://github.com/nuance/go-nlp</v>
      </c>
      <c r="C1005" s="19"/>
      <c r="D1005" s="7">
        <v>78</v>
      </c>
      <c r="E1005" s="9" t="s">
        <v>2959</v>
      </c>
      <c r="F1005" s="9" t="s">
        <v>5666</v>
      </c>
      <c r="G1005" s="9" t="s">
        <v>2960</v>
      </c>
      <c r="H1005" s="7">
        <v>10</v>
      </c>
      <c r="I1005" s="10">
        <v>40665.280277777783</v>
      </c>
      <c r="J1005" s="10">
        <v>43487.790914351863</v>
      </c>
      <c r="K1005" s="9" t="s">
        <v>2961</v>
      </c>
    </row>
    <row r="1006" spans="1:11" ht="16" customHeight="1" x14ac:dyDescent="0.15">
      <c r="A1006" s="7">
        <v>75543672</v>
      </c>
      <c r="B1006" s="8" t="str">
        <f>HYPERLINK("https://github.com/octago/sflags","https://github.com/octago/sflags")</f>
        <v>https://github.com/octago/sflags</v>
      </c>
      <c r="C1006" s="19"/>
      <c r="D1006" s="7">
        <v>77</v>
      </c>
      <c r="E1006" s="9" t="s">
        <v>2962</v>
      </c>
      <c r="F1006" s="9" t="s">
        <v>5667</v>
      </c>
      <c r="G1006" s="9" t="s">
        <v>2963</v>
      </c>
      <c r="H1006" s="7">
        <v>9</v>
      </c>
      <c r="I1006" s="10">
        <v>42708.617673611108</v>
      </c>
      <c r="J1006" s="10">
        <v>43568.431180555563</v>
      </c>
      <c r="K1006" s="9" t="s">
        <v>2964</v>
      </c>
    </row>
    <row r="1007" spans="1:11" ht="16" customHeight="1" x14ac:dyDescent="0.15">
      <c r="A1007" s="7">
        <v>1642915</v>
      </c>
      <c r="B1007" s="8" t="str">
        <f>HYPERLINK("https://github.com/runningwild/glop","https://github.com/runningwild/glop")</f>
        <v>https://github.com/runningwild/glop</v>
      </c>
      <c r="C1007" s="19"/>
      <c r="D1007" s="7">
        <v>77</v>
      </c>
      <c r="E1007" s="9" t="s">
        <v>2965</v>
      </c>
      <c r="F1007" s="9" t="s">
        <v>5668</v>
      </c>
      <c r="G1007" s="9" t="s">
        <v>2966</v>
      </c>
      <c r="H1007" s="7">
        <v>8</v>
      </c>
      <c r="I1007" s="10">
        <v>40653.95039351852</v>
      </c>
      <c r="J1007" s="10">
        <v>43536.373923611107</v>
      </c>
      <c r="K1007" s="9" t="s">
        <v>2967</v>
      </c>
    </row>
    <row r="1008" spans="1:11" ht="16" customHeight="1" x14ac:dyDescent="0.15">
      <c r="A1008" s="7">
        <v>53592091</v>
      </c>
      <c r="B1008" s="8" t="str">
        <f>HYPERLINK("https://github.com/galeone/igor","https://github.com/galeone/igor")</f>
        <v>https://github.com/galeone/igor</v>
      </c>
      <c r="C1008" s="19"/>
      <c r="D1008" s="7">
        <v>76</v>
      </c>
      <c r="E1008" s="9" t="s">
        <v>2968</v>
      </c>
      <c r="F1008" s="9" t="s">
        <v>5669</v>
      </c>
      <c r="G1008" s="9" t="s">
        <v>2969</v>
      </c>
      <c r="H1008" s="7">
        <v>2</v>
      </c>
      <c r="I1008" s="10">
        <v>42439.614675925928</v>
      </c>
      <c r="J1008" s="10">
        <v>43565.391909722217</v>
      </c>
      <c r="K1008" s="9" t="s">
        <v>2970</v>
      </c>
    </row>
    <row r="1009" spans="1:11" ht="16" customHeight="1" x14ac:dyDescent="0.15">
      <c r="A1009" s="7">
        <v>101684579</v>
      </c>
      <c r="B1009" s="8" t="str">
        <f>HYPERLINK("https://github.com/viant/endly","https://github.com/viant/endly")</f>
        <v>https://github.com/viant/endly</v>
      </c>
      <c r="C1009" s="19"/>
      <c r="D1009" s="7">
        <v>76</v>
      </c>
      <c r="E1009" s="9" t="s">
        <v>2971</v>
      </c>
      <c r="F1009" s="9" t="s">
        <v>5670</v>
      </c>
      <c r="G1009" s="9" t="s">
        <v>2972</v>
      </c>
      <c r="H1009" s="7">
        <v>10</v>
      </c>
      <c r="I1009" s="10">
        <v>42975.850497685176</v>
      </c>
      <c r="J1009" s="10">
        <v>43580.143946759257</v>
      </c>
      <c r="K1009" s="9" t="s">
        <v>2973</v>
      </c>
    </row>
    <row r="1010" spans="1:11" ht="16" customHeight="1" x14ac:dyDescent="0.15">
      <c r="A1010" s="7">
        <v>172275722</v>
      </c>
      <c r="B1010" s="8" t="str">
        <f>HYPERLINK("https://github.com/gabstv/go-bsdiff","https://github.com/gabstv/go-bsdiff")</f>
        <v>https://github.com/gabstv/go-bsdiff</v>
      </c>
      <c r="C1010" s="19"/>
      <c r="D1010" s="7">
        <v>75</v>
      </c>
      <c r="E1010" s="9" t="s">
        <v>2974</v>
      </c>
      <c r="F1010" s="9" t="s">
        <v>5671</v>
      </c>
      <c r="G1010" s="9" t="s">
        <v>2975</v>
      </c>
      <c r="H1010" s="7">
        <v>2</v>
      </c>
      <c r="I1010" s="10">
        <v>43519.981828703712</v>
      </c>
      <c r="J1010" s="10">
        <v>43572.963599537034</v>
      </c>
      <c r="K1010" s="9" t="s">
        <v>2976</v>
      </c>
    </row>
    <row r="1011" spans="1:11" ht="16" customHeight="1" x14ac:dyDescent="0.15">
      <c r="A1011" s="7">
        <v>69056502</v>
      </c>
      <c r="B1011" s="8" t="str">
        <f>HYPERLINK("https://github.com/go-playground/pure","https://github.com/go-playground/pure")</f>
        <v>https://github.com/go-playground/pure</v>
      </c>
      <c r="C1011" s="19"/>
      <c r="D1011" s="7">
        <v>75</v>
      </c>
      <c r="E1011" s="9" t="s">
        <v>2977</v>
      </c>
      <c r="F1011" s="9" t="s">
        <v>5672</v>
      </c>
      <c r="G1011" s="9" t="s">
        <v>2978</v>
      </c>
      <c r="H1011" s="7">
        <v>7</v>
      </c>
      <c r="I1011" s="10">
        <v>42636.831921296303</v>
      </c>
      <c r="J1011" s="10">
        <v>43489.604108796288</v>
      </c>
      <c r="K1011" s="9" t="s">
        <v>2979</v>
      </c>
    </row>
    <row r="1012" spans="1:11" ht="16" customHeight="1" x14ac:dyDescent="0.15">
      <c r="A1012" s="7">
        <v>61064110</v>
      </c>
      <c r="B1012" s="8" t="str">
        <f>HYPERLINK("https://github.com/viant/toolbox","https://github.com/viant/toolbox")</f>
        <v>https://github.com/viant/toolbox</v>
      </c>
      <c r="C1012" s="19"/>
      <c r="D1012" s="7">
        <v>75</v>
      </c>
      <c r="E1012" s="9" t="s">
        <v>2980</v>
      </c>
      <c r="F1012" s="9" t="s">
        <v>5673</v>
      </c>
      <c r="G1012" s="9" t="s">
        <v>2981</v>
      </c>
      <c r="H1012" s="7">
        <v>8</v>
      </c>
      <c r="I1012" s="10">
        <v>42534.814988425933</v>
      </c>
      <c r="J1012" s="10">
        <v>43579.120497685188</v>
      </c>
      <c r="K1012" s="9" t="s">
        <v>2982</v>
      </c>
    </row>
    <row r="1013" spans="1:11" ht="16" customHeight="1" x14ac:dyDescent="0.15">
      <c r="A1013" s="7">
        <v>44605875</v>
      </c>
      <c r="B1013" s="8" t="str">
        <f>HYPERLINK("https://github.com/tomcraven/goga","https://github.com/tomcraven/goga")</f>
        <v>https://github.com/tomcraven/goga</v>
      </c>
      <c r="C1013" s="19"/>
      <c r="D1013" s="7">
        <v>75</v>
      </c>
      <c r="E1013" s="9" t="s">
        <v>2983</v>
      </c>
      <c r="F1013" s="9" t="s">
        <v>5674</v>
      </c>
      <c r="G1013" s="9" t="s">
        <v>2984</v>
      </c>
      <c r="H1013" s="7">
        <v>8</v>
      </c>
      <c r="I1013" s="10">
        <v>42297.535312499997</v>
      </c>
      <c r="J1013" s="10">
        <v>43570.419363425928</v>
      </c>
      <c r="K1013" s="9" t="s">
        <v>2985</v>
      </c>
    </row>
    <row r="1014" spans="1:11" ht="16" customHeight="1" x14ac:dyDescent="0.15">
      <c r="A1014" s="7">
        <v>55167207</v>
      </c>
      <c r="B1014" s="8" t="str">
        <f>HYPERLINK("https://github.com/xfxdev/xtcp","https://github.com/xfxdev/xtcp")</f>
        <v>https://github.com/xfxdev/xtcp</v>
      </c>
      <c r="C1014" s="19"/>
      <c r="D1014" s="7">
        <v>75</v>
      </c>
      <c r="E1014" s="9" t="s">
        <v>2986</v>
      </c>
      <c r="F1014" s="9" t="s">
        <v>5675</v>
      </c>
      <c r="G1014" s="9" t="s">
        <v>2987</v>
      </c>
      <c r="H1014" s="7">
        <v>14</v>
      </c>
      <c r="I1014" s="10">
        <v>42460.701550925929</v>
      </c>
      <c r="J1014" s="10">
        <v>43580.470555555563</v>
      </c>
      <c r="K1014" s="9" t="s">
        <v>2988</v>
      </c>
    </row>
    <row r="1015" spans="1:11" ht="16" customHeight="1" x14ac:dyDescent="0.15">
      <c r="A1015" s="7">
        <v>56687748</v>
      </c>
      <c r="B1015" s="8" t="str">
        <f>HYPERLINK("https://github.com/dixonwille/wmenu","https://github.com/dixonwille/wmenu")</f>
        <v>https://github.com/dixonwille/wmenu</v>
      </c>
      <c r="C1015" s="19"/>
      <c r="D1015" s="7">
        <v>75</v>
      </c>
      <c r="E1015" s="9" t="s">
        <v>2989</v>
      </c>
      <c r="F1015" s="9" t="s">
        <v>5676</v>
      </c>
      <c r="G1015" s="9" t="s">
        <v>2990</v>
      </c>
      <c r="H1015" s="7">
        <v>11</v>
      </c>
      <c r="I1015" s="10">
        <v>42480.548425925917</v>
      </c>
      <c r="J1015" s="10">
        <v>43567.267361111109</v>
      </c>
      <c r="K1015" s="9" t="s">
        <v>2991</v>
      </c>
    </row>
    <row r="1016" spans="1:11" ht="16" customHeight="1" x14ac:dyDescent="0.15">
      <c r="A1016" s="7">
        <v>106636480</v>
      </c>
      <c r="B1016" s="8" t="str">
        <f>HYPERLINK("https://github.com/jaffee/commandeer","https://github.com/jaffee/commandeer")</f>
        <v>https://github.com/jaffee/commandeer</v>
      </c>
      <c r="C1016" s="19"/>
      <c r="D1016" s="7">
        <v>75</v>
      </c>
      <c r="E1016" s="9" t="s">
        <v>2992</v>
      </c>
      <c r="F1016" s="9" t="s">
        <v>5677</v>
      </c>
      <c r="G1016" s="9" t="s">
        <v>2993</v>
      </c>
      <c r="H1016" s="7">
        <v>4</v>
      </c>
      <c r="I1016" s="10">
        <v>43020.118807870371</v>
      </c>
      <c r="J1016" s="10">
        <v>43578.403865740736</v>
      </c>
      <c r="K1016" s="9" t="s">
        <v>2994</v>
      </c>
    </row>
    <row r="1017" spans="1:11" ht="16" customHeight="1" x14ac:dyDescent="0.15">
      <c r="A1017" s="7">
        <v>99968554</v>
      </c>
      <c r="B1017" s="8" t="str">
        <f>HYPERLINK("https://github.com/abice/go-enum","https://github.com/abice/go-enum")</f>
        <v>https://github.com/abice/go-enum</v>
      </c>
      <c r="C1017" s="19"/>
      <c r="D1017" s="7">
        <v>74</v>
      </c>
      <c r="E1017" s="9" t="s">
        <v>2995</v>
      </c>
      <c r="F1017" s="9" t="s">
        <v>5678</v>
      </c>
      <c r="G1017" s="9" t="s">
        <v>2996</v>
      </c>
      <c r="H1017" s="7">
        <v>7</v>
      </c>
      <c r="I1017" s="10">
        <v>42957.921886574077</v>
      </c>
      <c r="J1017" s="10">
        <v>43575.371944444443</v>
      </c>
      <c r="K1017" s="9" t="s">
        <v>2997</v>
      </c>
    </row>
    <row r="1018" spans="1:11" ht="16" customHeight="1" x14ac:dyDescent="0.15">
      <c r="A1018" s="7">
        <v>102909380</v>
      </c>
      <c r="B1018" s="8" t="str">
        <f>HYPERLINK("https://github.com/hackebrot/turtle","https://github.com/hackebrot/turtle")</f>
        <v>https://github.com/hackebrot/turtle</v>
      </c>
      <c r="C1018" s="19"/>
      <c r="D1018" s="7">
        <v>73</v>
      </c>
      <c r="E1018" s="9" t="s">
        <v>2998</v>
      </c>
      <c r="F1018" s="9" t="s">
        <v>5679</v>
      </c>
      <c r="G1018" s="9" t="s">
        <v>2999</v>
      </c>
      <c r="H1018" s="7">
        <v>7</v>
      </c>
      <c r="I1018" s="10">
        <v>42986.934398148151</v>
      </c>
      <c r="J1018" s="10">
        <v>43565.311168981483</v>
      </c>
      <c r="K1018" s="9" t="s">
        <v>3000</v>
      </c>
    </row>
    <row r="1019" spans="1:11" ht="16" customHeight="1" x14ac:dyDescent="0.15">
      <c r="A1019" s="7">
        <v>125506740</v>
      </c>
      <c r="B1019" s="8" t="str">
        <f>HYPERLINK("https://github.com/hidevopsio/hiboot","https://github.com/hidevopsio/hiboot")</f>
        <v>https://github.com/hidevopsio/hiboot</v>
      </c>
      <c r="C1019" s="19"/>
      <c r="D1019" s="7">
        <v>73</v>
      </c>
      <c r="E1019" s="9" t="s">
        <v>3001</v>
      </c>
      <c r="F1019" s="9" t="s">
        <v>5680</v>
      </c>
      <c r="G1019" s="9" t="s">
        <v>3002</v>
      </c>
      <c r="H1019" s="7">
        <v>14</v>
      </c>
      <c r="I1019" s="10">
        <v>43175.473449074067</v>
      </c>
      <c r="J1019" s="10">
        <v>43577.583622685182</v>
      </c>
      <c r="K1019" s="9" t="s">
        <v>3003</v>
      </c>
    </row>
    <row r="1020" spans="1:11" ht="16" customHeight="1" x14ac:dyDescent="0.15">
      <c r="A1020" s="7">
        <v>1847204</v>
      </c>
      <c r="B1020" s="8" t="str">
        <f>HYPERLINK("https://github.com/davemeehan/Neo4j-GO","https://github.com/davemeehan/Neo4j-GO")</f>
        <v>https://github.com/davemeehan/Neo4j-GO</v>
      </c>
      <c r="C1020" s="19"/>
      <c r="D1020" s="7">
        <v>72</v>
      </c>
      <c r="E1020" s="9" t="s">
        <v>3004</v>
      </c>
      <c r="F1020" s="9" t="s">
        <v>5681</v>
      </c>
      <c r="G1020" s="9" t="s">
        <v>3005</v>
      </c>
      <c r="H1020" s="7">
        <v>13</v>
      </c>
      <c r="I1020" s="10">
        <v>40698.672627314823</v>
      </c>
      <c r="J1020" s="10">
        <v>43487.064687500002</v>
      </c>
      <c r="K1020" s="9" t="s">
        <v>3006</v>
      </c>
    </row>
    <row r="1021" spans="1:11" ht="16" customHeight="1" x14ac:dyDescent="0.15">
      <c r="A1021" s="7">
        <v>34182174</v>
      </c>
      <c r="B1021" s="8" t="str">
        <f>HYPERLINK("https://github.com/tejo/boxed","https://github.com/tejo/boxed")</f>
        <v>https://github.com/tejo/boxed</v>
      </c>
      <c r="C1021" s="19"/>
      <c r="D1021" s="7">
        <v>72</v>
      </c>
      <c r="E1021" s="9" t="s">
        <v>3007</v>
      </c>
      <c r="F1021" s="9" t="s">
        <v>5682</v>
      </c>
      <c r="G1021" s="9" t="s">
        <v>3008</v>
      </c>
      <c r="H1021" s="7">
        <v>7</v>
      </c>
      <c r="I1021" s="10">
        <v>42112.867199074077</v>
      </c>
      <c r="J1021" s="10">
        <v>43495.726458333331</v>
      </c>
      <c r="K1021" s="9" t="s">
        <v>3009</v>
      </c>
    </row>
    <row r="1022" spans="1:11" ht="16" customHeight="1" x14ac:dyDescent="0.15">
      <c r="A1022" s="7">
        <v>143207784</v>
      </c>
      <c r="B1022" s="8" t="str">
        <f>HYPERLINK("https://github.com/garyburd/redigo","https://github.com/garyburd/redigo")</f>
        <v>https://github.com/garyburd/redigo</v>
      </c>
      <c r="C1022" s="19"/>
      <c r="D1022" s="7">
        <v>72</v>
      </c>
      <c r="E1022" s="9" t="s">
        <v>224</v>
      </c>
      <c r="F1022" s="9"/>
      <c r="G1022" s="9" t="s">
        <v>225</v>
      </c>
      <c r="H1022" s="7">
        <v>37</v>
      </c>
      <c r="I1022" s="10">
        <v>43313.871770833342</v>
      </c>
      <c r="J1022" s="10">
        <v>43580.532604166663</v>
      </c>
      <c r="K1022" s="9" t="s">
        <v>3010</v>
      </c>
    </row>
    <row r="1023" spans="1:11" ht="16" customHeight="1" x14ac:dyDescent="0.15">
      <c r="A1023" s="7">
        <v>125059824</v>
      </c>
      <c r="B1023" s="8" t="str">
        <f>HYPERLINK("https://github.com/raja/argon2pw","https://github.com/raja/argon2pw")</f>
        <v>https://github.com/raja/argon2pw</v>
      </c>
      <c r="C1023" s="19"/>
      <c r="D1023" s="7">
        <v>71</v>
      </c>
      <c r="E1023" s="9" t="s">
        <v>3011</v>
      </c>
      <c r="F1023" s="9" t="s">
        <v>5683</v>
      </c>
      <c r="G1023" s="9" t="s">
        <v>3012</v>
      </c>
      <c r="H1023" s="7">
        <v>6</v>
      </c>
      <c r="I1023" s="10">
        <v>43172.580972222233</v>
      </c>
      <c r="J1023" s="10">
        <v>43565.634930555563</v>
      </c>
      <c r="K1023" s="9" t="s">
        <v>3013</v>
      </c>
    </row>
    <row r="1024" spans="1:11" ht="16" customHeight="1" x14ac:dyDescent="0.15">
      <c r="A1024" s="7">
        <v>28334401</v>
      </c>
      <c r="B1024" s="8" t="str">
        <f>HYPERLINK("https://github.com/sebest/xff","https://github.com/sebest/xff")</f>
        <v>https://github.com/sebest/xff</v>
      </c>
      <c r="C1024" s="19"/>
      <c r="D1024" s="7">
        <v>71</v>
      </c>
      <c r="E1024" s="9" t="s">
        <v>3014</v>
      </c>
      <c r="F1024" s="9" t="s">
        <v>5684</v>
      </c>
      <c r="G1024" s="9" t="s">
        <v>3015</v>
      </c>
      <c r="H1024" s="7">
        <v>14</v>
      </c>
      <c r="I1024" s="10">
        <v>41995.436863425923</v>
      </c>
      <c r="J1024" s="10">
        <v>43537.289097222223</v>
      </c>
      <c r="K1024" s="9" t="s">
        <v>3016</v>
      </c>
    </row>
    <row r="1025" spans="1:11" ht="16" customHeight="1" x14ac:dyDescent="0.15">
      <c r="A1025" s="7">
        <v>63011213</v>
      </c>
      <c r="B1025" s="8" t="str">
        <f>HYPERLINK("https://github.com/seborama/govcr","https://github.com/seborama/govcr")</f>
        <v>https://github.com/seborama/govcr</v>
      </c>
      <c r="C1025" s="19"/>
      <c r="D1025" s="7">
        <v>70</v>
      </c>
      <c r="E1025" s="9" t="s">
        <v>3017</v>
      </c>
      <c r="F1025" s="9" t="s">
        <v>5685</v>
      </c>
      <c r="G1025" s="9" t="s">
        <v>3018</v>
      </c>
      <c r="H1025" s="7">
        <v>10</v>
      </c>
      <c r="I1025" s="10">
        <v>42561.741446759261</v>
      </c>
      <c r="J1025" s="10">
        <v>43565.822002314817</v>
      </c>
      <c r="K1025" s="9" t="s">
        <v>3019</v>
      </c>
    </row>
    <row r="1026" spans="1:11" ht="16" customHeight="1" x14ac:dyDescent="0.15">
      <c r="A1026" s="7">
        <v>1146158</v>
      </c>
      <c r="B1026" s="8" t="str">
        <f>HYPERLINK("https://github.com/ziutek/kasia.go","https://github.com/ziutek/kasia.go")</f>
        <v>https://github.com/ziutek/kasia.go</v>
      </c>
      <c r="C1026" s="19"/>
      <c r="D1026" s="7">
        <v>70</v>
      </c>
      <c r="E1026" s="9" t="s">
        <v>3020</v>
      </c>
      <c r="F1026" s="9" t="s">
        <v>5686</v>
      </c>
      <c r="G1026" s="9" t="s">
        <v>3021</v>
      </c>
      <c r="H1026" s="7">
        <v>5</v>
      </c>
      <c r="I1026" s="10">
        <v>40519.44866898148</v>
      </c>
      <c r="J1026" s="10">
        <v>43311.353252314817</v>
      </c>
      <c r="K1026" s="9" t="s">
        <v>3022</v>
      </c>
    </row>
    <row r="1027" spans="1:11" ht="16" customHeight="1" x14ac:dyDescent="0.15">
      <c r="A1027" s="7">
        <v>55195161</v>
      </c>
      <c r="B1027" s="8" t="str">
        <f>HYPERLINK("https://github.com/plar/go-adaptive-radix-tree","https://github.com/plar/go-adaptive-radix-tree")</f>
        <v>https://github.com/plar/go-adaptive-radix-tree</v>
      </c>
      <c r="C1027" s="19"/>
      <c r="D1027" s="7">
        <v>70</v>
      </c>
      <c r="E1027" s="9" t="s">
        <v>3023</v>
      </c>
      <c r="F1027" s="9" t="s">
        <v>5687</v>
      </c>
      <c r="G1027" s="9" t="s">
        <v>3024</v>
      </c>
      <c r="H1027" s="7">
        <v>10</v>
      </c>
      <c r="I1027" s="10">
        <v>42461.069907407407</v>
      </c>
      <c r="J1027" s="10">
        <v>43580.190057870372</v>
      </c>
      <c r="K1027" s="9" t="s">
        <v>3025</v>
      </c>
    </row>
    <row r="1028" spans="1:11" ht="16" customHeight="1" x14ac:dyDescent="0.15">
      <c r="A1028" s="7">
        <v>48094950</v>
      </c>
      <c r="B1028" s="8" t="str">
        <f>HYPERLINK("https://github.com/bnkamalesh/webgo","https://github.com/bnkamalesh/webgo")</f>
        <v>https://github.com/bnkamalesh/webgo</v>
      </c>
      <c r="C1028" s="19"/>
      <c r="D1028" s="7">
        <v>70</v>
      </c>
      <c r="E1028" s="9" t="s">
        <v>3026</v>
      </c>
      <c r="F1028" s="9" t="s">
        <v>5688</v>
      </c>
      <c r="G1028" s="9" t="s">
        <v>3027</v>
      </c>
      <c r="H1028" s="7">
        <v>6</v>
      </c>
      <c r="I1028" s="10">
        <v>42354.315995370373</v>
      </c>
      <c r="J1028" s="10">
        <v>43578.131909722222</v>
      </c>
      <c r="K1028" s="9" t="s">
        <v>3028</v>
      </c>
    </row>
    <row r="1029" spans="1:11" ht="16" customHeight="1" x14ac:dyDescent="0.15">
      <c r="A1029" s="7">
        <v>99607677</v>
      </c>
      <c r="B1029" s="8" t="str">
        <f>HYPERLINK("https://github.com/bradleyjkemp/cupaloy","https://github.com/bradleyjkemp/cupaloy")</f>
        <v>https://github.com/bradleyjkemp/cupaloy</v>
      </c>
      <c r="C1029" s="19"/>
      <c r="D1029" s="7">
        <v>70</v>
      </c>
      <c r="E1029" s="9" t="s">
        <v>3029</v>
      </c>
      <c r="F1029" s="9" t="s">
        <v>5689</v>
      </c>
      <c r="G1029" s="9" t="s">
        <v>3030</v>
      </c>
      <c r="H1029" s="7">
        <v>7</v>
      </c>
      <c r="I1029" s="10">
        <v>42954.770891203712</v>
      </c>
      <c r="J1029" s="10">
        <v>43572.078819444447</v>
      </c>
      <c r="K1029" s="9" t="s">
        <v>3031</v>
      </c>
    </row>
    <row r="1030" spans="1:11" ht="16" customHeight="1" x14ac:dyDescent="0.15">
      <c r="A1030" s="7">
        <v>130621116</v>
      </c>
      <c r="B1030" s="8" t="str">
        <f>HYPERLINK("https://github.com/nitishm/go-rejson","https://github.com/nitishm/go-rejson")</f>
        <v>https://github.com/nitishm/go-rejson</v>
      </c>
      <c r="C1030" s="19"/>
      <c r="D1030" s="7">
        <v>70</v>
      </c>
      <c r="E1030" s="9" t="s">
        <v>3032</v>
      </c>
      <c r="F1030" s="9" t="s">
        <v>5690</v>
      </c>
      <c r="G1030" s="9" t="s">
        <v>3033</v>
      </c>
      <c r="H1030" s="7">
        <v>7</v>
      </c>
      <c r="I1030" s="10">
        <v>43213.035474537042</v>
      </c>
      <c r="J1030" s="10">
        <v>43572.102650462963</v>
      </c>
      <c r="K1030" s="9" t="s">
        <v>3034</v>
      </c>
    </row>
    <row r="1031" spans="1:11" ht="16" customHeight="1" x14ac:dyDescent="0.15">
      <c r="A1031" s="7">
        <v>70327650</v>
      </c>
      <c r="B1031" s="8" t="str">
        <f>HYPERLINK("https://github.com/kamilsk/semaphore","https://github.com/kamilsk/semaphore")</f>
        <v>https://github.com/kamilsk/semaphore</v>
      </c>
      <c r="C1031" s="19"/>
      <c r="D1031" s="7">
        <v>70</v>
      </c>
      <c r="E1031" s="9" t="s">
        <v>3035</v>
      </c>
      <c r="F1031" s="9" t="s">
        <v>5691</v>
      </c>
      <c r="G1031" s="9" t="s">
        <v>3036</v>
      </c>
      <c r="H1031" s="7">
        <v>7</v>
      </c>
      <c r="I1031" s="10">
        <v>42651.491805555554</v>
      </c>
      <c r="J1031" s="10">
        <v>43579.627650462957</v>
      </c>
      <c r="K1031" s="9" t="s">
        <v>3037</v>
      </c>
    </row>
    <row r="1032" spans="1:11" ht="16" customHeight="1" x14ac:dyDescent="0.15">
      <c r="A1032" s="7">
        <v>90438490</v>
      </c>
      <c r="B1032" s="8" t="str">
        <f>HYPERLINK("https://github.com/esemplastic/unis","https://github.com/esemplastic/unis")</f>
        <v>https://github.com/esemplastic/unis</v>
      </c>
      <c r="C1032" s="19"/>
      <c r="D1032" s="7">
        <v>68</v>
      </c>
      <c r="E1032" s="9" t="s">
        <v>3038</v>
      </c>
      <c r="F1032" s="9" t="s">
        <v>5692</v>
      </c>
      <c r="G1032" s="9" t="s">
        <v>3039</v>
      </c>
      <c r="H1032" s="7">
        <v>3</v>
      </c>
      <c r="I1032" s="10">
        <v>42861.209062499998</v>
      </c>
      <c r="J1032" s="10">
        <v>43549.175798611112</v>
      </c>
      <c r="K1032" s="9" t="s">
        <v>3040</v>
      </c>
    </row>
    <row r="1033" spans="1:11" ht="16" customHeight="1" x14ac:dyDescent="0.15">
      <c r="A1033" s="7">
        <v>31865514</v>
      </c>
      <c r="B1033" s="8" t="str">
        <f>HYPERLINK("https://github.com/rjeczalik/gh","https://github.com/rjeczalik/gh")</f>
        <v>https://github.com/rjeczalik/gh</v>
      </c>
      <c r="C1033" s="19"/>
      <c r="D1033" s="7">
        <v>68</v>
      </c>
      <c r="E1033" s="9" t="s">
        <v>3041</v>
      </c>
      <c r="F1033" s="9" t="s">
        <v>5693</v>
      </c>
      <c r="G1033" s="9" t="s">
        <v>3042</v>
      </c>
      <c r="H1033" s="7">
        <v>10</v>
      </c>
      <c r="I1033" s="10">
        <v>42071.877835648149</v>
      </c>
      <c r="J1033" s="10">
        <v>43578.305173611108</v>
      </c>
      <c r="K1033" s="9" t="s">
        <v>3043</v>
      </c>
    </row>
    <row r="1034" spans="1:11" ht="16" customHeight="1" x14ac:dyDescent="0.15">
      <c r="A1034" s="7">
        <v>100711370</v>
      </c>
      <c r="B1034" s="8" t="str">
        <f>HYPERLINK("https://github.com/etherlabsio/healthcheck","https://github.com/etherlabsio/healthcheck")</f>
        <v>https://github.com/etherlabsio/healthcheck</v>
      </c>
      <c r="C1034" s="19"/>
      <c r="D1034" s="7">
        <v>67</v>
      </c>
      <c r="E1034" s="9" t="s">
        <v>3044</v>
      </c>
      <c r="F1034" s="9" t="s">
        <v>5694</v>
      </c>
      <c r="G1034" s="9" t="s">
        <v>3045</v>
      </c>
      <c r="H1034" s="7">
        <v>20</v>
      </c>
      <c r="I1034" s="10">
        <v>42965.533796296288</v>
      </c>
      <c r="J1034" s="10">
        <v>43563.72991898148</v>
      </c>
      <c r="K1034" s="9" t="s">
        <v>3046</v>
      </c>
    </row>
    <row r="1035" spans="1:11" ht="16" customHeight="1" x14ac:dyDescent="0.15">
      <c r="A1035" s="7">
        <v>14472928</v>
      </c>
      <c r="B1035" s="8" t="str">
        <f>HYPERLINK("https://github.com/VividCortex/pm","https://github.com/VividCortex/pm")</f>
        <v>https://github.com/VividCortex/pm</v>
      </c>
      <c r="C1035" s="19"/>
      <c r="D1035" s="7">
        <v>67</v>
      </c>
      <c r="E1035" s="9" t="s">
        <v>3047</v>
      </c>
      <c r="F1035" s="9" t="s">
        <v>5695</v>
      </c>
      <c r="G1035" s="9" t="s">
        <v>3048</v>
      </c>
      <c r="H1035" s="7">
        <v>5</v>
      </c>
      <c r="I1035" s="10">
        <v>41595.803483796299</v>
      </c>
      <c r="J1035" s="10">
        <v>43522.524155092593</v>
      </c>
      <c r="K1035" s="9" t="s">
        <v>3049</v>
      </c>
    </row>
    <row r="1036" spans="1:11" ht="16" customHeight="1" x14ac:dyDescent="0.15">
      <c r="A1036" s="7">
        <v>50740314</v>
      </c>
      <c r="B1036" s="8" t="str">
        <f>HYPERLINK("https://github.com/fulldump/golax","https://github.com/fulldump/golax")</f>
        <v>https://github.com/fulldump/golax</v>
      </c>
      <c r="C1036" s="19"/>
      <c r="D1036" s="7">
        <v>67</v>
      </c>
      <c r="E1036" s="9" t="s">
        <v>3050</v>
      </c>
      <c r="F1036" s="9" t="s">
        <v>5696</v>
      </c>
      <c r="G1036" s="9" t="s">
        <v>3051</v>
      </c>
      <c r="H1036" s="7">
        <v>4</v>
      </c>
      <c r="I1036" s="10">
        <v>42399.799756944441</v>
      </c>
      <c r="J1036" s="10">
        <v>43560.649143518523</v>
      </c>
      <c r="K1036" s="9" t="s">
        <v>3052</v>
      </c>
    </row>
    <row r="1037" spans="1:11" ht="16" customHeight="1" x14ac:dyDescent="0.15">
      <c r="A1037" s="7">
        <v>10431493</v>
      </c>
      <c r="B1037" s="8" t="str">
        <f>HYPERLINK("https://github.com/sourcegraph/go-vcs","https://github.com/sourcegraph/go-vcs")</f>
        <v>https://github.com/sourcegraph/go-vcs</v>
      </c>
      <c r="C1037" s="19"/>
      <c r="D1037" s="7">
        <v>66</v>
      </c>
      <c r="E1037" s="9" t="s">
        <v>3053</v>
      </c>
      <c r="F1037" s="9" t="s">
        <v>5697</v>
      </c>
      <c r="G1037" s="9" t="s">
        <v>3054</v>
      </c>
      <c r="H1037" s="7">
        <v>18</v>
      </c>
      <c r="I1037" s="10">
        <v>41427.108541666668</v>
      </c>
      <c r="J1037" s="10">
        <v>43564.304722222223</v>
      </c>
      <c r="K1037" s="9" t="s">
        <v>3055</v>
      </c>
    </row>
    <row r="1038" spans="1:11" ht="16" customHeight="1" x14ac:dyDescent="0.15">
      <c r="A1038" s="7">
        <v>77626334</v>
      </c>
      <c r="B1038" s="8" t="str">
        <f>HYPERLINK("https://github.com/gobuffalo/velvet","https://github.com/gobuffalo/velvet")</f>
        <v>https://github.com/gobuffalo/velvet</v>
      </c>
      <c r="C1038" s="19"/>
      <c r="D1038" s="7">
        <v>66</v>
      </c>
      <c r="E1038" s="9" t="s">
        <v>3056</v>
      </c>
      <c r="F1038" s="9" t="s">
        <v>5698</v>
      </c>
      <c r="G1038" s="9" t="s">
        <v>3057</v>
      </c>
      <c r="H1038" s="7">
        <v>5</v>
      </c>
      <c r="I1038" s="10">
        <v>42733.699270833327</v>
      </c>
      <c r="J1038" s="10">
        <v>43579.751273148147</v>
      </c>
      <c r="K1038" s="9" t="s">
        <v>3058</v>
      </c>
    </row>
    <row r="1039" spans="1:11" ht="16" customHeight="1" x14ac:dyDescent="0.15">
      <c r="A1039" s="7">
        <v>36073472</v>
      </c>
      <c r="B1039" s="8" t="str">
        <f>HYPERLINK("https://github.com/monmohan/xferspdy","https://github.com/monmohan/xferspdy")</f>
        <v>https://github.com/monmohan/xferspdy</v>
      </c>
      <c r="C1039" s="19"/>
      <c r="D1039" s="7">
        <v>66</v>
      </c>
      <c r="E1039" s="9" t="s">
        <v>3059</v>
      </c>
      <c r="F1039" s="9" t="s">
        <v>5699</v>
      </c>
      <c r="G1039" s="9" t="s">
        <v>3060</v>
      </c>
      <c r="H1039" s="7">
        <v>5</v>
      </c>
      <c r="I1039" s="10">
        <v>42146.558032407411</v>
      </c>
      <c r="J1039" s="10">
        <v>43567.713240740741</v>
      </c>
      <c r="K1039" s="9" t="s">
        <v>3061</v>
      </c>
    </row>
    <row r="1040" spans="1:11" ht="16" customHeight="1" x14ac:dyDescent="0.15">
      <c r="A1040" s="7">
        <v>111691308</v>
      </c>
      <c r="B1040" s="8" t="str">
        <f>HYPERLINK("https://github.com/marusama/semaphore","https://github.com/marusama/semaphore")</f>
        <v>https://github.com/marusama/semaphore</v>
      </c>
      <c r="C1040" s="19"/>
      <c r="D1040" s="7">
        <v>66</v>
      </c>
      <c r="E1040" s="9" t="s">
        <v>3035</v>
      </c>
      <c r="F1040" s="9" t="s">
        <v>5700</v>
      </c>
      <c r="G1040" s="9" t="s">
        <v>3062</v>
      </c>
      <c r="H1040" s="7">
        <v>4</v>
      </c>
      <c r="I1040" s="10">
        <v>43061.584004629629</v>
      </c>
      <c r="J1040" s="10">
        <v>43568.698622685188</v>
      </c>
      <c r="K1040" s="9" t="s">
        <v>3063</v>
      </c>
    </row>
    <row r="1041" spans="1:11" ht="16" customHeight="1" x14ac:dyDescent="0.15">
      <c r="A1041" s="7">
        <v>6770223</v>
      </c>
      <c r="B1041" s="8" t="str">
        <f>HYPERLINK("https://github.com/wtolson/go-taglib","https://github.com/wtolson/go-taglib")</f>
        <v>https://github.com/wtolson/go-taglib</v>
      </c>
      <c r="C1041" s="19"/>
      <c r="D1041" s="7">
        <v>65</v>
      </c>
      <c r="E1041" s="9" t="s">
        <v>3064</v>
      </c>
      <c r="F1041" s="9" t="s">
        <v>5701</v>
      </c>
      <c r="G1041" s="9" t="s">
        <v>3065</v>
      </c>
      <c r="H1041" s="7">
        <v>17</v>
      </c>
      <c r="I1041" s="10">
        <v>41233.044212962966</v>
      </c>
      <c r="J1041" s="10">
        <v>43563.466979166667</v>
      </c>
      <c r="K1041" s="9" t="s">
        <v>3066</v>
      </c>
    </row>
    <row r="1042" spans="1:11" ht="16" customHeight="1" x14ac:dyDescent="0.15">
      <c r="A1042" s="7">
        <v>43645131</v>
      </c>
      <c r="B1042" s="8" t="str">
        <f>HYPERLINK("https://github.com/solher/arangolite","https://github.com/solher/arangolite")</f>
        <v>https://github.com/solher/arangolite</v>
      </c>
      <c r="C1042" s="19"/>
      <c r="D1042" s="7">
        <v>65</v>
      </c>
      <c r="E1042" s="9" t="s">
        <v>3067</v>
      </c>
      <c r="F1042" s="9" t="s">
        <v>5702</v>
      </c>
      <c r="G1042" s="9" t="s">
        <v>3068</v>
      </c>
      <c r="H1042" s="7">
        <v>17</v>
      </c>
      <c r="I1042" s="10">
        <v>42281.727476851847</v>
      </c>
      <c r="J1042" s="10">
        <v>43580.341898148137</v>
      </c>
      <c r="K1042" s="9" t="s">
        <v>3069</v>
      </c>
    </row>
    <row r="1043" spans="1:11" ht="16" customHeight="1" x14ac:dyDescent="0.15">
      <c r="A1043" s="7">
        <v>45300858</v>
      </c>
      <c r="B1043" s="8" t="str">
        <f>HYPERLINK("https://github.com/andygrunwald/cachet","https://github.com/andygrunwald/cachet")</f>
        <v>https://github.com/andygrunwald/cachet</v>
      </c>
      <c r="C1043" s="19"/>
      <c r="D1043" s="7">
        <v>65</v>
      </c>
      <c r="E1043" s="9" t="s">
        <v>3070</v>
      </c>
      <c r="F1043" s="9" t="s">
        <v>5703</v>
      </c>
      <c r="G1043" s="9" t="s">
        <v>3071</v>
      </c>
      <c r="H1043" s="7">
        <v>7</v>
      </c>
      <c r="I1043" s="10">
        <v>42308.520914351851</v>
      </c>
      <c r="J1043" s="10">
        <v>43579.501516203702</v>
      </c>
      <c r="K1043" s="9" t="s">
        <v>3072</v>
      </c>
    </row>
    <row r="1044" spans="1:11" ht="16" customHeight="1" x14ac:dyDescent="0.15">
      <c r="A1044" s="7">
        <v>89379458</v>
      </c>
      <c r="B1044" s="8" t="str">
        <f>HYPERLINK("https://github.com/relvacode/iso8601","https://github.com/relvacode/iso8601")</f>
        <v>https://github.com/relvacode/iso8601</v>
      </c>
      <c r="C1044" s="19"/>
      <c r="D1044" s="7">
        <v>64</v>
      </c>
      <c r="E1044" s="9" t="s">
        <v>3073</v>
      </c>
      <c r="F1044" s="9" t="s">
        <v>5704</v>
      </c>
      <c r="G1044" s="9" t="s">
        <v>3074</v>
      </c>
      <c r="H1044" s="7">
        <v>2</v>
      </c>
      <c r="I1044" s="10">
        <v>42850.662708333337</v>
      </c>
      <c r="J1044" s="10">
        <v>43574.73128472222</v>
      </c>
      <c r="K1044" s="9" t="s">
        <v>3075</v>
      </c>
    </row>
    <row r="1045" spans="1:11" ht="16" customHeight="1" x14ac:dyDescent="0.15">
      <c r="A1045" s="7">
        <v>4191874</v>
      </c>
      <c r="B1045" s="8" t="str">
        <f>HYPERLINK("https://github.com/fiam/gounidecode","https://github.com/fiam/gounidecode")</f>
        <v>https://github.com/fiam/gounidecode</v>
      </c>
      <c r="C1045" s="19"/>
      <c r="D1045" s="7">
        <v>64</v>
      </c>
      <c r="E1045" s="9" t="s">
        <v>3076</v>
      </c>
      <c r="F1045" s="9" t="s">
        <v>5705</v>
      </c>
      <c r="G1045" s="9" t="s">
        <v>3077</v>
      </c>
      <c r="H1045" s="7">
        <v>16</v>
      </c>
      <c r="I1045" s="10">
        <v>41030.499699074076</v>
      </c>
      <c r="J1045" s="10">
        <v>43566.530706018522</v>
      </c>
      <c r="K1045" s="9" t="s">
        <v>3078</v>
      </c>
    </row>
    <row r="1046" spans="1:11" ht="16" customHeight="1" x14ac:dyDescent="0.15">
      <c r="A1046" s="7">
        <v>79257224</v>
      </c>
      <c r="B1046" s="8" t="str">
        <f>HYPERLINK("https://github.com/khaiql/dbcleaner","https://github.com/khaiql/dbcleaner")</f>
        <v>https://github.com/khaiql/dbcleaner</v>
      </c>
      <c r="C1046" s="19"/>
      <c r="D1046" s="7">
        <v>64</v>
      </c>
      <c r="E1046" s="9" t="s">
        <v>3079</v>
      </c>
      <c r="F1046" s="9" t="s">
        <v>5706</v>
      </c>
      <c r="G1046" s="9" t="s">
        <v>3080</v>
      </c>
      <c r="H1046" s="7">
        <v>8</v>
      </c>
      <c r="I1046" s="10">
        <v>42752.762962962966</v>
      </c>
      <c r="J1046" s="10">
        <v>43574.739606481482</v>
      </c>
      <c r="K1046" s="9" t="s">
        <v>3081</v>
      </c>
    </row>
    <row r="1047" spans="1:11" ht="16" customHeight="1" x14ac:dyDescent="0.15">
      <c r="A1047" s="7">
        <v>31731877</v>
      </c>
      <c r="B1047" s="8" t="str">
        <f>HYPERLINK("https://github.com/e-dard/netbug","https://github.com/e-dard/netbug")</f>
        <v>https://github.com/e-dard/netbug</v>
      </c>
      <c r="C1047" s="19"/>
      <c r="D1047" s="7">
        <v>64</v>
      </c>
      <c r="E1047" s="9" t="s">
        <v>3082</v>
      </c>
      <c r="F1047" s="9" t="s">
        <v>5707</v>
      </c>
      <c r="G1047" s="9" t="s">
        <v>3083</v>
      </c>
      <c r="H1047" s="7">
        <v>3</v>
      </c>
      <c r="I1047" s="10">
        <v>42068.810752314806</v>
      </c>
      <c r="J1047" s="10">
        <v>43538.37222222222</v>
      </c>
      <c r="K1047" s="9" t="s">
        <v>3084</v>
      </c>
    </row>
    <row r="1048" spans="1:11" ht="16" customHeight="1" x14ac:dyDescent="0.15">
      <c r="A1048" s="7">
        <v>60483295</v>
      </c>
      <c r="B1048" s="8" t="str">
        <f>HYPERLINK("https://github.com/robbert229/jwt","https://github.com/robbert229/jwt")</f>
        <v>https://github.com/robbert229/jwt</v>
      </c>
      <c r="C1048" s="19"/>
      <c r="D1048" s="7">
        <v>64</v>
      </c>
      <c r="E1048" s="9" t="s">
        <v>3085</v>
      </c>
      <c r="F1048" s="9" t="s">
        <v>5708</v>
      </c>
      <c r="G1048" s="9" t="s">
        <v>3086</v>
      </c>
      <c r="H1048" s="7">
        <v>14</v>
      </c>
      <c r="I1048" s="10">
        <v>42526.91778935185</v>
      </c>
      <c r="J1048" s="10">
        <v>43574.155543981477</v>
      </c>
      <c r="K1048" s="9" t="s">
        <v>3087</v>
      </c>
    </row>
    <row r="1049" spans="1:11" ht="16" customHeight="1" x14ac:dyDescent="0.15">
      <c r="A1049" s="7">
        <v>179026050</v>
      </c>
      <c r="B1049" s="8" t="str">
        <f>HYPERLINK("https://github.com/pingcap/failpoint","https://github.com/pingcap/failpoint")</f>
        <v>https://github.com/pingcap/failpoint</v>
      </c>
      <c r="C1049" s="19"/>
      <c r="D1049" s="7">
        <v>63</v>
      </c>
      <c r="E1049" s="9" t="s">
        <v>3088</v>
      </c>
      <c r="F1049" s="9" t="s">
        <v>5709</v>
      </c>
      <c r="G1049" s="9" t="s">
        <v>3089</v>
      </c>
      <c r="H1049" s="7">
        <v>8</v>
      </c>
      <c r="I1049" s="10">
        <v>43557.325208333343</v>
      </c>
      <c r="J1049" s="10">
        <v>43580.165625000001</v>
      </c>
      <c r="K1049" s="9" t="s">
        <v>3090</v>
      </c>
    </row>
    <row r="1050" spans="1:11" ht="16" customHeight="1" x14ac:dyDescent="0.15">
      <c r="A1050" s="7">
        <v>35826631</v>
      </c>
      <c r="B1050" s="8" t="str">
        <f>HYPERLINK("https://github.com/underarmour/dynago","https://github.com/underarmour/dynago")</f>
        <v>https://github.com/underarmour/dynago</v>
      </c>
      <c r="C1050" s="19"/>
      <c r="D1050" s="7">
        <v>63</v>
      </c>
      <c r="E1050" s="9" t="s">
        <v>3091</v>
      </c>
      <c r="F1050" s="9" t="s">
        <v>5710</v>
      </c>
      <c r="G1050" s="9" t="s">
        <v>3092</v>
      </c>
      <c r="H1050" s="7">
        <v>13</v>
      </c>
      <c r="I1050" s="10">
        <v>42142.653009259258</v>
      </c>
      <c r="J1050" s="10">
        <v>43566.41915509259</v>
      </c>
      <c r="K1050" s="9" t="s">
        <v>3093</v>
      </c>
    </row>
    <row r="1051" spans="1:11" ht="16" customHeight="1" x14ac:dyDescent="0.15">
      <c r="A1051" s="7">
        <v>35633280</v>
      </c>
      <c r="B1051" s="8" t="str">
        <f>HYPERLINK("https://github.com/codemodus/chain","https://github.com/codemodus/chain")</f>
        <v>https://github.com/codemodus/chain</v>
      </c>
      <c r="C1051" s="19"/>
      <c r="D1051" s="7">
        <v>63</v>
      </c>
      <c r="E1051" s="9" t="s">
        <v>3094</v>
      </c>
      <c r="F1051" s="9" t="s">
        <v>5711</v>
      </c>
      <c r="G1051" s="9" t="s">
        <v>3095</v>
      </c>
      <c r="H1051" s="7">
        <v>3</v>
      </c>
      <c r="I1051" s="10">
        <v>42138.828449074077</v>
      </c>
      <c r="J1051" s="10">
        <v>43538.380115740743</v>
      </c>
      <c r="K1051" s="9" t="s">
        <v>3096</v>
      </c>
    </row>
    <row r="1052" spans="1:11" ht="16" customHeight="1" x14ac:dyDescent="0.15">
      <c r="A1052" s="7">
        <v>130734241</v>
      </c>
      <c r="B1052" s="8" t="str">
        <f>HYPERLINK("https://github.com/whiteShtef/clockwork","https://github.com/whiteShtef/clockwork")</f>
        <v>https://github.com/whiteShtef/clockwork</v>
      </c>
      <c r="C1052" s="19"/>
      <c r="D1052" s="7">
        <v>63</v>
      </c>
      <c r="E1052" s="9" t="s">
        <v>2260</v>
      </c>
      <c r="F1052" s="9" t="s">
        <v>5712</v>
      </c>
      <c r="G1052" s="9" t="s">
        <v>3097</v>
      </c>
      <c r="H1052" s="7">
        <v>9</v>
      </c>
      <c r="I1052" s="10">
        <v>43213.738298611112</v>
      </c>
      <c r="J1052" s="10">
        <v>43579.39434027778</v>
      </c>
      <c r="K1052" s="9" t="s">
        <v>3098</v>
      </c>
    </row>
    <row r="1053" spans="1:11" ht="16" customHeight="1" x14ac:dyDescent="0.15">
      <c r="A1053" s="7">
        <v>77646849</v>
      </c>
      <c r="B1053" s="8" t="str">
        <f>HYPERLINK("https://github.com/InVisionApp/conjungo","https://github.com/InVisionApp/conjungo")</f>
        <v>https://github.com/InVisionApp/conjungo</v>
      </c>
      <c r="C1053" s="19"/>
      <c r="D1053" s="7">
        <v>63</v>
      </c>
      <c r="E1053" s="9" t="s">
        <v>3099</v>
      </c>
      <c r="F1053" s="9" t="s">
        <v>5713</v>
      </c>
      <c r="G1053" s="9" t="s">
        <v>3100</v>
      </c>
      <c r="H1053" s="7">
        <v>10</v>
      </c>
      <c r="I1053" s="10">
        <v>42733.993495370371</v>
      </c>
      <c r="J1053" s="10">
        <v>43578.936886574083</v>
      </c>
      <c r="K1053" s="9" t="s">
        <v>3101</v>
      </c>
    </row>
    <row r="1054" spans="1:11" ht="16" customHeight="1" x14ac:dyDescent="0.15">
      <c r="A1054" s="7">
        <v>103854341</v>
      </c>
      <c r="B1054" s="8" t="str">
        <f>HYPERLINK("https://github.com/dgrr/GoSlaves","https://github.com/dgrr/GoSlaves")</f>
        <v>https://github.com/dgrr/GoSlaves</v>
      </c>
      <c r="C1054" s="19"/>
      <c r="D1054" s="7">
        <v>62</v>
      </c>
      <c r="E1054" s="9" t="s">
        <v>3102</v>
      </c>
      <c r="F1054" s="9" t="s">
        <v>5714</v>
      </c>
      <c r="G1054" s="9" t="s">
        <v>3103</v>
      </c>
      <c r="H1054" s="7">
        <v>6</v>
      </c>
      <c r="I1054" s="10">
        <v>42995.795300925929</v>
      </c>
      <c r="J1054" s="10">
        <v>43561.483912037038</v>
      </c>
      <c r="K1054" s="9" t="s">
        <v>3104</v>
      </c>
    </row>
    <row r="1055" spans="1:11" ht="16" customHeight="1" x14ac:dyDescent="0.15">
      <c r="A1055" s="7">
        <v>66933508</v>
      </c>
      <c r="B1055" s="8" t="str">
        <f>HYPERLINK("https://github.com/antham/gommit","https://github.com/antham/gommit")</f>
        <v>https://github.com/antham/gommit</v>
      </c>
      <c r="C1055" s="19"/>
      <c r="D1055" s="7">
        <v>62</v>
      </c>
      <c r="E1055" s="9" t="s">
        <v>3105</v>
      </c>
      <c r="F1055" s="9" t="s">
        <v>5715</v>
      </c>
      <c r="G1055" s="9" t="s">
        <v>3106</v>
      </c>
      <c r="H1055" s="7">
        <v>1</v>
      </c>
      <c r="I1055" s="10">
        <v>42612.465405092589</v>
      </c>
      <c r="J1055" s="10">
        <v>43574.273402777777</v>
      </c>
      <c r="K1055" s="9" t="s">
        <v>3107</v>
      </c>
    </row>
    <row r="1056" spans="1:11" ht="16" customHeight="1" x14ac:dyDescent="0.15">
      <c r="A1056" s="7">
        <v>34058441</v>
      </c>
      <c r="B1056" s="8" t="str">
        <f>HYPERLINK("https://github.com/cosiner/gomodel","https://github.com/cosiner/gomodel")</f>
        <v>https://github.com/cosiner/gomodel</v>
      </c>
      <c r="C1056" s="19"/>
      <c r="D1056" s="7">
        <v>62</v>
      </c>
      <c r="E1056" s="9" t="s">
        <v>3108</v>
      </c>
      <c r="F1056" s="9" t="s">
        <v>5716</v>
      </c>
      <c r="G1056" s="9" t="s">
        <v>3109</v>
      </c>
      <c r="H1056" s="7">
        <v>7</v>
      </c>
      <c r="I1056" s="10">
        <v>42110.575509259259</v>
      </c>
      <c r="J1056" s="10">
        <v>43480.479675925933</v>
      </c>
      <c r="K1056" s="9" t="s">
        <v>3110</v>
      </c>
    </row>
    <row r="1057" spans="1:11" ht="16" customHeight="1" x14ac:dyDescent="0.15">
      <c r="A1057" s="7">
        <v>116861351</v>
      </c>
      <c r="B1057" s="8" t="str">
        <f>HYPERLINK("https://github.com/DavidBelicza/TextRank","https://github.com/DavidBelicza/TextRank")</f>
        <v>https://github.com/DavidBelicza/TextRank</v>
      </c>
      <c r="C1057" s="19"/>
      <c r="D1057" s="7">
        <v>62</v>
      </c>
      <c r="E1057" s="9" t="s">
        <v>3111</v>
      </c>
      <c r="F1057" s="9" t="s">
        <v>5717</v>
      </c>
      <c r="G1057" s="9" t="s">
        <v>3112</v>
      </c>
      <c r="H1057" s="7">
        <v>8</v>
      </c>
      <c r="I1057" s="10">
        <v>43109.816863425927</v>
      </c>
      <c r="J1057" s="10">
        <v>43572.259976851848</v>
      </c>
      <c r="K1057" s="9" t="s">
        <v>3113</v>
      </c>
    </row>
    <row r="1058" spans="1:11" ht="16" customHeight="1" x14ac:dyDescent="0.15">
      <c r="A1058" s="7">
        <v>58747679</v>
      </c>
      <c r="B1058" s="8" t="str">
        <f>HYPERLINK("https://github.com/gortc/sdp","https://github.com/gortc/sdp")</f>
        <v>https://github.com/gortc/sdp</v>
      </c>
      <c r="C1058" s="19"/>
      <c r="D1058" s="7">
        <v>62</v>
      </c>
      <c r="E1058" s="9" t="s">
        <v>3114</v>
      </c>
      <c r="F1058" s="9" t="s">
        <v>5718</v>
      </c>
      <c r="G1058" s="9" t="s">
        <v>3115</v>
      </c>
      <c r="H1058" s="7">
        <v>14</v>
      </c>
      <c r="I1058" s="10">
        <v>42503.607766203713</v>
      </c>
      <c r="J1058" s="10">
        <v>43578.624143518522</v>
      </c>
      <c r="K1058" s="9" t="s">
        <v>3116</v>
      </c>
    </row>
    <row r="1059" spans="1:11" ht="16" customHeight="1" x14ac:dyDescent="0.15">
      <c r="A1059" s="7">
        <v>121421127</v>
      </c>
      <c r="B1059" s="8" t="str">
        <f>HYPERLINK("https://github.com/Talento90/go-health","https://github.com/Talento90/go-health")</f>
        <v>https://github.com/Talento90/go-health</v>
      </c>
      <c r="C1059" s="19"/>
      <c r="D1059" s="7">
        <v>62</v>
      </c>
      <c r="E1059" s="9" t="s">
        <v>1689</v>
      </c>
      <c r="F1059" s="9" t="s">
        <v>5719</v>
      </c>
      <c r="G1059" s="9" t="s">
        <v>3117</v>
      </c>
      <c r="H1059" s="7">
        <v>3</v>
      </c>
      <c r="I1059" s="10">
        <v>43144.778402777767</v>
      </c>
      <c r="J1059" s="10">
        <v>43568.82402777778</v>
      </c>
      <c r="K1059" s="9" t="s">
        <v>3118</v>
      </c>
    </row>
    <row r="1060" spans="1:11" ht="16" customHeight="1" x14ac:dyDescent="0.15">
      <c r="A1060" s="7">
        <v>14605553</v>
      </c>
      <c r="B1060" s="8" t="str">
        <f>HYPERLINK("https://github.com/mccoyst/validate","https://github.com/mccoyst/validate")</f>
        <v>https://github.com/mccoyst/validate</v>
      </c>
      <c r="C1060" s="19"/>
      <c r="D1060" s="7">
        <v>62</v>
      </c>
      <c r="E1060" s="9" t="s">
        <v>3119</v>
      </c>
      <c r="F1060" s="9" t="s">
        <v>5720</v>
      </c>
      <c r="G1060" s="9" t="s">
        <v>3120</v>
      </c>
      <c r="H1060" s="7">
        <v>12</v>
      </c>
      <c r="I1060" s="10">
        <v>41600.061574074083</v>
      </c>
      <c r="J1060" s="10">
        <v>43535.224340277768</v>
      </c>
      <c r="K1060" s="9" t="s">
        <v>3121</v>
      </c>
    </row>
    <row r="1061" spans="1:11" ht="16" customHeight="1" x14ac:dyDescent="0.15">
      <c r="A1061" s="7">
        <v>86187150</v>
      </c>
      <c r="B1061" s="8" t="str">
        <f>HYPERLINK("https://github.com/cswank/kcli","https://github.com/cswank/kcli")</f>
        <v>https://github.com/cswank/kcli</v>
      </c>
      <c r="C1061" s="19"/>
      <c r="D1061" s="7">
        <v>62</v>
      </c>
      <c r="E1061" s="9" t="s">
        <v>3122</v>
      </c>
      <c r="F1061" s="9" t="s">
        <v>5721</v>
      </c>
      <c r="G1061" s="9" t="s">
        <v>3123</v>
      </c>
      <c r="H1061" s="7">
        <v>5</v>
      </c>
      <c r="I1061" s="10">
        <v>42819.862060185187</v>
      </c>
      <c r="J1061" s="10">
        <v>43577.552615740737</v>
      </c>
      <c r="K1061" s="9" t="s">
        <v>3124</v>
      </c>
    </row>
    <row r="1062" spans="1:11" ht="16" customHeight="1" x14ac:dyDescent="0.15">
      <c r="A1062" s="7">
        <v>98545521</v>
      </c>
      <c r="B1062" s="8" t="str">
        <f>HYPERLINK("https://github.com/GolangUA/gopher-logos","https://github.com/GolangUA/gopher-logos")</f>
        <v>https://github.com/GolangUA/gopher-logos</v>
      </c>
      <c r="C1062" s="19"/>
      <c r="D1062" s="7">
        <v>62</v>
      </c>
      <c r="E1062" s="9" t="s">
        <v>3125</v>
      </c>
      <c r="F1062" s="9" t="s">
        <v>5722</v>
      </c>
      <c r="G1062" s="9" t="s">
        <v>3126</v>
      </c>
      <c r="H1062" s="7">
        <v>3</v>
      </c>
      <c r="I1062" s="10">
        <v>42943.602314814823</v>
      </c>
      <c r="J1062" s="10">
        <v>43565.791168981479</v>
      </c>
      <c r="K1062" s="9" t="s">
        <v>3127</v>
      </c>
    </row>
    <row r="1063" spans="1:11" ht="16" customHeight="1" x14ac:dyDescent="0.15">
      <c r="A1063" s="7">
        <v>24148492</v>
      </c>
      <c r="B1063" s="8" t="str">
        <f>HYPERLINK("https://github.com/glycerine/bambam","https://github.com/glycerine/bambam")</f>
        <v>https://github.com/glycerine/bambam</v>
      </c>
      <c r="C1063" s="19"/>
      <c r="D1063" s="7">
        <v>61</v>
      </c>
      <c r="E1063" s="9" t="s">
        <v>3128</v>
      </c>
      <c r="F1063" s="9" t="s">
        <v>5723</v>
      </c>
      <c r="G1063" s="9" t="s">
        <v>3129</v>
      </c>
      <c r="H1063" s="7">
        <v>9</v>
      </c>
      <c r="I1063" s="10">
        <v>41899.610555555562</v>
      </c>
      <c r="J1063" s="10">
        <v>43571.468761574077</v>
      </c>
      <c r="K1063" s="9" t="s">
        <v>3130</v>
      </c>
    </row>
    <row r="1064" spans="1:11" ht="16" customHeight="1" x14ac:dyDescent="0.15">
      <c r="A1064" s="7">
        <v>62943173</v>
      </c>
      <c r="B1064" s="8" t="str">
        <f>HYPERLINK("https://github.com/surullabs/lint","https://github.com/surullabs/lint")</f>
        <v>https://github.com/surullabs/lint</v>
      </c>
      <c r="C1064" s="19"/>
      <c r="D1064" s="7">
        <v>61</v>
      </c>
      <c r="E1064" s="9" t="s">
        <v>457</v>
      </c>
      <c r="F1064" s="9" t="s">
        <v>5724</v>
      </c>
      <c r="G1064" s="9" t="s">
        <v>3131</v>
      </c>
      <c r="H1064" s="7">
        <v>7</v>
      </c>
      <c r="I1064" s="10">
        <v>42560.411562499998</v>
      </c>
      <c r="J1064" s="10">
        <v>43399.57885416667</v>
      </c>
      <c r="K1064" s="9" t="s">
        <v>3132</v>
      </c>
    </row>
    <row r="1065" spans="1:11" ht="16" customHeight="1" x14ac:dyDescent="0.15">
      <c r="A1065" s="7">
        <v>93867851</v>
      </c>
      <c r="B1065" s="8" t="str">
        <f>HYPERLINK("https://github.com/yourbasic/radix","https://github.com/yourbasic/radix")</f>
        <v>https://github.com/yourbasic/radix</v>
      </c>
      <c r="C1065" s="19"/>
      <c r="D1065" s="7">
        <v>61</v>
      </c>
      <c r="E1065" s="9" t="s">
        <v>3133</v>
      </c>
      <c r="F1065" s="9" t="s">
        <v>5725</v>
      </c>
      <c r="G1065" s="9" t="s">
        <v>3134</v>
      </c>
      <c r="H1065" s="7">
        <v>2</v>
      </c>
      <c r="I1065" s="10">
        <v>42895.610393518517</v>
      </c>
      <c r="J1065" s="10">
        <v>43573.973368055558</v>
      </c>
      <c r="K1065" s="9" t="s">
        <v>3135</v>
      </c>
    </row>
    <row r="1066" spans="1:11" ht="16" customHeight="1" x14ac:dyDescent="0.15">
      <c r="A1066" s="7">
        <v>45334904</v>
      </c>
      <c r="B1066" s="8" t="str">
        <f>HYPERLINK("https://github.com/gen2brain/go-unarr","https://github.com/gen2brain/go-unarr")</f>
        <v>https://github.com/gen2brain/go-unarr</v>
      </c>
      <c r="C1066" s="19"/>
      <c r="D1066" s="7">
        <v>61</v>
      </c>
      <c r="E1066" s="9" t="s">
        <v>3136</v>
      </c>
      <c r="F1066" s="9" t="s">
        <v>5726</v>
      </c>
      <c r="G1066" s="9" t="s">
        <v>3137</v>
      </c>
      <c r="H1066" s="7">
        <v>11</v>
      </c>
      <c r="I1066" s="10">
        <v>42309.401817129627</v>
      </c>
      <c r="J1066" s="10">
        <v>43574.698229166657</v>
      </c>
      <c r="K1066" s="9" t="s">
        <v>3138</v>
      </c>
    </row>
    <row r="1067" spans="1:11" ht="16" customHeight="1" x14ac:dyDescent="0.15">
      <c r="A1067" s="7">
        <v>123494382</v>
      </c>
      <c r="B1067" s="8" t="str">
        <f>HYPERLINK("https://github.com/rylans/getlang","https://github.com/rylans/getlang")</f>
        <v>https://github.com/rylans/getlang</v>
      </c>
      <c r="C1067" s="19"/>
      <c r="D1067" s="7">
        <v>61</v>
      </c>
      <c r="E1067" s="9" t="s">
        <v>3139</v>
      </c>
      <c r="F1067" s="9" t="s">
        <v>5727</v>
      </c>
      <c r="G1067" s="9" t="s">
        <v>3140</v>
      </c>
      <c r="H1067" s="7">
        <v>7</v>
      </c>
      <c r="I1067" s="10">
        <v>43160.894097222219</v>
      </c>
      <c r="J1067" s="10">
        <v>43579.402407407397</v>
      </c>
      <c r="K1067" s="9" t="s">
        <v>3141</v>
      </c>
    </row>
    <row r="1068" spans="1:11" ht="16" customHeight="1" x14ac:dyDescent="0.15">
      <c r="A1068" s="7">
        <v>152130551</v>
      </c>
      <c r="B1068" s="8" t="str">
        <f>HYPERLINK("https://github.com/philippgille/gokv","https://github.com/philippgille/gokv")</f>
        <v>https://github.com/philippgille/gokv</v>
      </c>
      <c r="C1068" s="19"/>
      <c r="D1068" s="7">
        <v>61</v>
      </c>
      <c r="E1068" s="9" t="s">
        <v>3142</v>
      </c>
      <c r="F1068" s="9" t="s">
        <v>5728</v>
      </c>
      <c r="G1068" s="9" t="s">
        <v>3143</v>
      </c>
      <c r="H1068" s="7">
        <v>6</v>
      </c>
      <c r="I1068" s="10">
        <v>43381.788449074083</v>
      </c>
      <c r="J1068" s="10">
        <v>43578.579317129632</v>
      </c>
      <c r="K1068" s="9" t="s">
        <v>3144</v>
      </c>
    </row>
    <row r="1069" spans="1:11" ht="16" customHeight="1" x14ac:dyDescent="0.15">
      <c r="A1069" s="7">
        <v>49815737</v>
      </c>
      <c r="B1069" s="8" t="str">
        <f>HYPERLINK("https://github.com/seiflotfy/skizze","https://github.com/seiflotfy/skizze")</f>
        <v>https://github.com/seiflotfy/skizze</v>
      </c>
      <c r="C1069" s="19"/>
      <c r="D1069" s="7">
        <v>61</v>
      </c>
      <c r="E1069" s="9" t="s">
        <v>3145</v>
      </c>
      <c r="F1069" s="9" t="s">
        <v>5729</v>
      </c>
      <c r="G1069" s="9" t="s">
        <v>3146</v>
      </c>
      <c r="H1069" s="7">
        <v>7</v>
      </c>
      <c r="I1069" s="10">
        <v>42386.507407407407</v>
      </c>
      <c r="J1069" s="10">
        <v>43565.174861111111</v>
      </c>
      <c r="K1069" s="9" t="s">
        <v>3147</v>
      </c>
    </row>
    <row r="1070" spans="1:11" ht="16" customHeight="1" x14ac:dyDescent="0.15">
      <c r="A1070" s="7">
        <v>110340356</v>
      </c>
      <c r="B1070" s="8" t="str">
        <f>HYPERLINK("https://github.com/jandelgado/rabtap","https://github.com/jandelgado/rabtap")</f>
        <v>https://github.com/jandelgado/rabtap</v>
      </c>
      <c r="C1070" s="19"/>
      <c r="D1070" s="7">
        <v>60</v>
      </c>
      <c r="E1070" s="9" t="s">
        <v>3148</v>
      </c>
      <c r="F1070" s="9" t="s">
        <v>5730</v>
      </c>
      <c r="G1070" s="9" t="s">
        <v>3149</v>
      </c>
      <c r="H1070" s="7">
        <v>3</v>
      </c>
      <c r="I1070" s="10">
        <v>43050.481006944443</v>
      </c>
      <c r="J1070" s="10">
        <v>43571.473310185182</v>
      </c>
      <c r="K1070" s="9" t="s">
        <v>3150</v>
      </c>
    </row>
    <row r="1071" spans="1:11" ht="16" customHeight="1" x14ac:dyDescent="0.15">
      <c r="A1071" s="7">
        <v>5918702</v>
      </c>
      <c r="B1071" s="8" t="str">
        <f>HYPERLINK("https://github.com/spate/vectormath","https://github.com/spate/vectormath")</f>
        <v>https://github.com/spate/vectormath</v>
      </c>
      <c r="C1071" s="19"/>
      <c r="D1071" s="7">
        <v>60</v>
      </c>
      <c r="E1071" s="9" t="s">
        <v>3151</v>
      </c>
      <c r="F1071" s="9" t="s">
        <v>5731</v>
      </c>
      <c r="G1071" s="9" t="s">
        <v>3152</v>
      </c>
      <c r="H1071" s="7">
        <v>8</v>
      </c>
      <c r="I1071" s="10">
        <v>41175.086944444447</v>
      </c>
      <c r="J1071" s="10">
        <v>43571.377557870372</v>
      </c>
      <c r="K1071" s="9" t="s">
        <v>3153</v>
      </c>
    </row>
    <row r="1072" spans="1:11" ht="16" customHeight="1" x14ac:dyDescent="0.15">
      <c r="A1072" s="7">
        <v>2590748</v>
      </c>
      <c r="B1072" s="8" t="str">
        <f>HYPERLINK("https://github.com/schuyler/neural-go","https://github.com/schuyler/neural-go")</f>
        <v>https://github.com/schuyler/neural-go</v>
      </c>
      <c r="C1072" s="19"/>
      <c r="D1072" s="7">
        <v>60</v>
      </c>
      <c r="E1072" s="9" t="s">
        <v>3154</v>
      </c>
      <c r="F1072" s="9" t="s">
        <v>5732</v>
      </c>
      <c r="G1072" s="9" t="s">
        <v>3155</v>
      </c>
      <c r="H1072" s="7">
        <v>10</v>
      </c>
      <c r="I1072" s="10">
        <v>40833.396909722222</v>
      </c>
      <c r="J1072" s="10">
        <v>43487.79078703704</v>
      </c>
      <c r="K1072" s="9" t="s">
        <v>3156</v>
      </c>
    </row>
    <row r="1073" spans="1:11" ht="16" customHeight="1" x14ac:dyDescent="0.15">
      <c r="A1073" s="7">
        <v>70398129</v>
      </c>
      <c r="B1073" s="8" t="str">
        <f>HYPERLINK("https://github.com/go-furnace/go-furnace","https://github.com/go-furnace/go-furnace")</f>
        <v>https://github.com/go-furnace/go-furnace</v>
      </c>
      <c r="C1073" s="19"/>
      <c r="D1073" s="7">
        <v>60</v>
      </c>
      <c r="E1073" s="9" t="s">
        <v>3157</v>
      </c>
      <c r="F1073" s="9" t="s">
        <v>5733</v>
      </c>
      <c r="G1073" s="9" t="s">
        <v>3158</v>
      </c>
      <c r="H1073" s="7">
        <v>20</v>
      </c>
      <c r="I1073" s="10">
        <v>42652.470370370371</v>
      </c>
      <c r="J1073" s="10">
        <v>43579.330555555563</v>
      </c>
      <c r="K1073" s="9" t="s">
        <v>3159</v>
      </c>
    </row>
    <row r="1074" spans="1:11" ht="16" customHeight="1" x14ac:dyDescent="0.15">
      <c r="A1074" s="7">
        <v>20007021</v>
      </c>
      <c r="B1074" s="8" t="str">
        <f>HYPERLINK("https://github.com/songgao/ether","https://github.com/songgao/ether")</f>
        <v>https://github.com/songgao/ether</v>
      </c>
      <c r="C1074" s="19"/>
      <c r="D1074" s="7">
        <v>60</v>
      </c>
      <c r="E1074" s="9" t="s">
        <v>3160</v>
      </c>
      <c r="F1074" s="9" t="s">
        <v>5734</v>
      </c>
      <c r="G1074" s="9" t="s">
        <v>3161</v>
      </c>
      <c r="H1074" s="7">
        <v>3</v>
      </c>
      <c r="I1074" s="10">
        <v>41780.15729166667</v>
      </c>
      <c r="J1074" s="10">
        <v>43559.208171296297</v>
      </c>
      <c r="K1074" s="9" t="s">
        <v>3162</v>
      </c>
    </row>
    <row r="1075" spans="1:11" ht="16" customHeight="1" x14ac:dyDescent="0.15">
      <c r="A1075" s="7">
        <v>5903000</v>
      </c>
      <c r="B1075" s="8" t="str">
        <f>HYPERLINK("https://github.com/pebbe/textcat","https://github.com/pebbe/textcat")</f>
        <v>https://github.com/pebbe/textcat</v>
      </c>
      <c r="C1075" s="19"/>
      <c r="D1075" s="7">
        <v>60</v>
      </c>
      <c r="E1075" s="9" t="s">
        <v>3163</v>
      </c>
      <c r="F1075" s="9" t="s">
        <v>5735</v>
      </c>
      <c r="G1075" s="9" t="s">
        <v>3164</v>
      </c>
      <c r="H1075" s="7">
        <v>8</v>
      </c>
      <c r="I1075" s="10">
        <v>41173.628298611111</v>
      </c>
      <c r="J1075" s="10">
        <v>43499.93650462963</v>
      </c>
      <c r="K1075" s="9" t="s">
        <v>3165</v>
      </c>
    </row>
    <row r="1076" spans="1:11" ht="16" customHeight="1" x14ac:dyDescent="0.15">
      <c r="A1076" s="7">
        <v>110151465</v>
      </c>
      <c r="B1076" s="8" t="str">
        <f>HYPERLINK("https://github.com/gen2brain/malgo","https://github.com/gen2brain/malgo")</f>
        <v>https://github.com/gen2brain/malgo</v>
      </c>
      <c r="C1076" s="19"/>
      <c r="D1076" s="7">
        <v>60</v>
      </c>
      <c r="E1076" s="9" t="s">
        <v>3166</v>
      </c>
      <c r="F1076" s="9" t="s">
        <v>5736</v>
      </c>
      <c r="G1076" s="9" t="s">
        <v>3167</v>
      </c>
      <c r="H1076" s="7">
        <v>9</v>
      </c>
      <c r="I1076" s="10">
        <v>43048.76935185185</v>
      </c>
      <c r="J1076" s="10">
        <v>43572.600636574083</v>
      </c>
      <c r="K1076" s="9" t="s">
        <v>3168</v>
      </c>
    </row>
    <row r="1077" spans="1:11" ht="16" customHeight="1" x14ac:dyDescent="0.15">
      <c r="A1077" s="7">
        <v>24876063</v>
      </c>
      <c r="B1077" s="8" t="str">
        <f>HYPERLINK("https://github.com/SaidinWoT/timespan","https://github.com/SaidinWoT/timespan")</f>
        <v>https://github.com/SaidinWoT/timespan</v>
      </c>
      <c r="C1077" s="19"/>
      <c r="D1077" s="7">
        <v>60</v>
      </c>
      <c r="E1077" s="9" t="s">
        <v>3169</v>
      </c>
      <c r="F1077" s="9" t="s">
        <v>5737</v>
      </c>
      <c r="G1077" s="9" t="s">
        <v>3170</v>
      </c>
      <c r="H1077" s="7">
        <v>7</v>
      </c>
      <c r="I1077" s="10">
        <v>41919.164606481478</v>
      </c>
      <c r="J1077" s="10">
        <v>43514.009583333333</v>
      </c>
      <c r="K1077" s="9" t="s">
        <v>3171</v>
      </c>
    </row>
    <row r="1078" spans="1:11" ht="16" customHeight="1" x14ac:dyDescent="0.15">
      <c r="A1078" s="7">
        <v>26818585</v>
      </c>
      <c r="B1078" s="8" t="str">
        <f>HYPERLINK("https://github.com/gansidui/skiplist","https://github.com/gansidui/skiplist")</f>
        <v>https://github.com/gansidui/skiplist</v>
      </c>
      <c r="C1078" s="19"/>
      <c r="D1078" s="7">
        <v>60</v>
      </c>
      <c r="E1078" s="9" t="s">
        <v>2888</v>
      </c>
      <c r="F1078" s="9" t="s">
        <v>5738</v>
      </c>
      <c r="G1078" s="9" t="s">
        <v>3172</v>
      </c>
      <c r="H1078" s="7">
        <v>13</v>
      </c>
      <c r="I1078" s="10">
        <v>41961.687418981477</v>
      </c>
      <c r="J1078" s="10">
        <v>43569.21601851852</v>
      </c>
      <c r="K1078" s="9" t="s">
        <v>3173</v>
      </c>
    </row>
    <row r="1079" spans="1:11" ht="16" customHeight="1" x14ac:dyDescent="0.15">
      <c r="A1079" s="7">
        <v>125414082</v>
      </c>
      <c r="B1079" s="8" t="str">
        <f>HYPERLINK("https://github.com/mingrammer/cfmt","https://github.com/mingrammer/cfmt")</f>
        <v>https://github.com/mingrammer/cfmt</v>
      </c>
      <c r="C1079" s="19"/>
      <c r="D1079" s="7">
        <v>60</v>
      </c>
      <c r="E1079" s="9" t="s">
        <v>3174</v>
      </c>
      <c r="F1079" s="9" t="s">
        <v>5739</v>
      </c>
      <c r="G1079" s="9" t="s">
        <v>3175</v>
      </c>
      <c r="H1079" s="7">
        <v>6</v>
      </c>
      <c r="I1079" s="10">
        <v>43174.794756944437</v>
      </c>
      <c r="J1079" s="10">
        <v>43580.379282407397</v>
      </c>
      <c r="K1079" s="9" t="s">
        <v>3176</v>
      </c>
    </row>
    <row r="1080" spans="1:11" ht="16" customHeight="1" x14ac:dyDescent="0.15">
      <c r="A1080" s="7">
        <v>5242983</v>
      </c>
      <c r="B1080" s="8" t="str">
        <f>HYPERLINK("https://github.com/datastream/libsvm","https://github.com/datastream/libsvm")</f>
        <v>https://github.com/datastream/libsvm</v>
      </c>
      <c r="C1080" s="19"/>
      <c r="D1080" s="7">
        <v>60</v>
      </c>
      <c r="E1080" s="9" t="s">
        <v>3177</v>
      </c>
      <c r="F1080" s="9" t="s">
        <v>5740</v>
      </c>
      <c r="G1080" s="9" t="s">
        <v>3178</v>
      </c>
      <c r="H1080" s="7">
        <v>8</v>
      </c>
      <c r="I1080" s="10">
        <v>41121.331793981481</v>
      </c>
      <c r="J1080" s="10">
        <v>43567.509293981479</v>
      </c>
      <c r="K1080" s="9" t="s">
        <v>3179</v>
      </c>
    </row>
    <row r="1081" spans="1:11" ht="16" customHeight="1" x14ac:dyDescent="0.15">
      <c r="A1081" s="7">
        <v>126172102</v>
      </c>
      <c r="B1081" s="8" t="str">
        <f>HYPERLINK("https://github.com/pascaldekloe/jwt","https://github.com/pascaldekloe/jwt")</f>
        <v>https://github.com/pascaldekloe/jwt</v>
      </c>
      <c r="C1081" s="19"/>
      <c r="D1081" s="7">
        <v>59</v>
      </c>
      <c r="E1081" s="9" t="s">
        <v>3085</v>
      </c>
      <c r="F1081" s="9" t="s">
        <v>5741</v>
      </c>
      <c r="G1081" s="9" t="s">
        <v>3180</v>
      </c>
      <c r="H1081" s="7">
        <v>3</v>
      </c>
      <c r="I1081" s="10">
        <v>43180.499918981477</v>
      </c>
      <c r="J1081" s="10">
        <v>43575.56621527778</v>
      </c>
      <c r="K1081" s="9" t="s">
        <v>3181</v>
      </c>
    </row>
    <row r="1082" spans="1:11" ht="16" customHeight="1" x14ac:dyDescent="0.15">
      <c r="A1082" s="7">
        <v>59467964</v>
      </c>
      <c r="B1082" s="8" t="str">
        <f>HYPERLINK("https://github.com/masterzen/winrm-cli","https://github.com/masterzen/winrm-cli")</f>
        <v>https://github.com/masterzen/winrm-cli</v>
      </c>
      <c r="C1082" s="19"/>
      <c r="D1082" s="7">
        <v>59</v>
      </c>
      <c r="E1082" s="9" t="s">
        <v>3182</v>
      </c>
      <c r="F1082" s="9" t="s">
        <v>5742</v>
      </c>
      <c r="G1082" s="9" t="s">
        <v>3183</v>
      </c>
      <c r="H1082" s="7">
        <v>8</v>
      </c>
      <c r="I1082" s="10">
        <v>42513.377256944441</v>
      </c>
      <c r="J1082" s="10">
        <v>43573.356423611112</v>
      </c>
      <c r="K1082" s="9" t="s">
        <v>3184</v>
      </c>
    </row>
    <row r="1083" spans="1:11" ht="16" customHeight="1" x14ac:dyDescent="0.15">
      <c r="A1083" s="7">
        <v>4060051</v>
      </c>
      <c r="B1083" s="8" t="str">
        <f>HYPERLINK("https://github.com/awsong/MMSEGO","https://github.com/awsong/MMSEGO")</f>
        <v>https://github.com/awsong/MMSEGO</v>
      </c>
      <c r="C1083" s="19"/>
      <c r="D1083" s="7">
        <v>58</v>
      </c>
      <c r="E1083" s="9" t="s">
        <v>3185</v>
      </c>
      <c r="F1083" s="9" t="s">
        <v>5743</v>
      </c>
      <c r="G1083" s="9" t="s">
        <v>3186</v>
      </c>
      <c r="H1083" s="7">
        <v>12</v>
      </c>
      <c r="I1083" s="10">
        <v>41017.171076388891</v>
      </c>
      <c r="J1083" s="10">
        <v>43516.739618055559</v>
      </c>
      <c r="K1083" s="9" t="s">
        <v>3187</v>
      </c>
    </row>
    <row r="1084" spans="1:11" ht="16" customHeight="1" x14ac:dyDescent="0.15">
      <c r="A1084" s="7">
        <v>15083144</v>
      </c>
      <c r="B1084" s="8" t="str">
        <f>HYPERLINK("https://github.com/VividCortex/multitick","https://github.com/VividCortex/multitick")</f>
        <v>https://github.com/VividCortex/multitick</v>
      </c>
      <c r="C1084" s="19"/>
      <c r="D1084" s="7">
        <v>58</v>
      </c>
      <c r="E1084" s="9" t="s">
        <v>3188</v>
      </c>
      <c r="F1084" s="9" t="s">
        <v>5744</v>
      </c>
      <c r="G1084" s="9" t="s">
        <v>3189</v>
      </c>
      <c r="H1084" s="7">
        <v>1</v>
      </c>
      <c r="I1084" s="10">
        <v>41618.699606481481</v>
      </c>
      <c r="J1084" s="10">
        <v>43469.863067129627</v>
      </c>
      <c r="K1084" s="9" t="s">
        <v>3190</v>
      </c>
    </row>
    <row r="1085" spans="1:11" ht="16" customHeight="1" x14ac:dyDescent="0.15">
      <c r="A1085" s="7">
        <v>90520062</v>
      </c>
      <c r="B1085" s="8" t="str">
        <f>HYPERLINK("https://github.com/rafaeljesus/rabbus","https://github.com/rafaeljesus/rabbus")</f>
        <v>https://github.com/rafaeljesus/rabbus</v>
      </c>
      <c r="C1085" s="19"/>
      <c r="D1085" s="7">
        <v>58</v>
      </c>
      <c r="E1085" s="9" t="s">
        <v>3191</v>
      </c>
      <c r="F1085" s="9" t="s">
        <v>5745</v>
      </c>
      <c r="G1085" s="9" t="s">
        <v>3192</v>
      </c>
      <c r="H1085" s="7">
        <v>16</v>
      </c>
      <c r="I1085" s="10">
        <v>42862.368877314817</v>
      </c>
      <c r="J1085" s="10">
        <v>43580.099930555552</v>
      </c>
      <c r="K1085" s="9" t="s">
        <v>3193</v>
      </c>
    </row>
    <row r="1086" spans="1:11" ht="16" customHeight="1" x14ac:dyDescent="0.15">
      <c r="A1086" s="7">
        <v>87746366</v>
      </c>
      <c r="B1086" s="8" t="str">
        <f>HYPERLINK("https://github.com/onatm/clockwerk","https://github.com/onatm/clockwerk")</f>
        <v>https://github.com/onatm/clockwerk</v>
      </c>
      <c r="C1086" s="19"/>
      <c r="D1086" s="7">
        <v>58</v>
      </c>
      <c r="E1086" s="9" t="s">
        <v>3194</v>
      </c>
      <c r="F1086" s="9" t="s">
        <v>5746</v>
      </c>
      <c r="G1086" s="9" t="s">
        <v>3195</v>
      </c>
      <c r="H1086" s="7">
        <v>3</v>
      </c>
      <c r="I1086" s="10">
        <v>42834.965833333343</v>
      </c>
      <c r="J1086" s="10">
        <v>43570.069768518522</v>
      </c>
      <c r="K1086" s="9" t="s">
        <v>3196</v>
      </c>
    </row>
    <row r="1087" spans="1:11" ht="16" customHeight="1" x14ac:dyDescent="0.15">
      <c r="A1087" s="7">
        <v>61441685</v>
      </c>
      <c r="B1087" s="8" t="str">
        <f>HYPERLINK("https://github.com/dannyvankooten/vat","https://github.com/dannyvankooten/vat")</f>
        <v>https://github.com/dannyvankooten/vat</v>
      </c>
      <c r="C1087" s="19"/>
      <c r="D1087" s="7">
        <v>58</v>
      </c>
      <c r="E1087" s="9" t="s">
        <v>3197</v>
      </c>
      <c r="F1087" s="9" t="s">
        <v>5747</v>
      </c>
      <c r="G1087" s="9" t="s">
        <v>3198</v>
      </c>
      <c r="H1087" s="7">
        <v>5</v>
      </c>
      <c r="I1087" s="10">
        <v>42539.673715277779</v>
      </c>
      <c r="J1087" s="10">
        <v>43574.783321759263</v>
      </c>
      <c r="K1087" s="9" t="s">
        <v>3199</v>
      </c>
    </row>
    <row r="1088" spans="1:11" ht="16" customHeight="1" x14ac:dyDescent="0.15">
      <c r="A1088" s="7">
        <v>27101299</v>
      </c>
      <c r="B1088" s="8" t="str">
        <f>HYPERLINK("https://github.com/ian-kent/gofigure","https://github.com/ian-kent/gofigure")</f>
        <v>https://github.com/ian-kent/gofigure</v>
      </c>
      <c r="C1088" s="19"/>
      <c r="D1088" s="7">
        <v>57</v>
      </c>
      <c r="E1088" s="9" t="s">
        <v>3200</v>
      </c>
      <c r="F1088" s="9" t="s">
        <v>5748</v>
      </c>
      <c r="G1088" s="9" t="s">
        <v>3201</v>
      </c>
      <c r="H1088" s="7">
        <v>7</v>
      </c>
      <c r="I1088" s="10">
        <v>41968.008796296293</v>
      </c>
      <c r="J1088" s="10">
        <v>43546.793182870373</v>
      </c>
      <c r="K1088" s="9" t="s">
        <v>3202</v>
      </c>
    </row>
    <row r="1089" spans="1:11" ht="16" customHeight="1" x14ac:dyDescent="0.15">
      <c r="A1089" s="7">
        <v>68076843</v>
      </c>
      <c r="B1089" s="8" t="str">
        <f>HYPERLINK("https://github.com/appleboy/drone-line","https://github.com/appleboy/drone-line")</f>
        <v>https://github.com/appleboy/drone-line</v>
      </c>
      <c r="C1089" s="19"/>
      <c r="D1089" s="7">
        <v>57</v>
      </c>
      <c r="E1089" s="9" t="s">
        <v>3203</v>
      </c>
      <c r="F1089" s="9" t="s">
        <v>5749</v>
      </c>
      <c r="G1089" s="9" t="s">
        <v>3204</v>
      </c>
      <c r="H1089" s="7">
        <v>11</v>
      </c>
      <c r="I1089" s="10">
        <v>42626.223425925928</v>
      </c>
      <c r="J1089" s="10">
        <v>43527.144537037027</v>
      </c>
      <c r="K1089" s="9" t="s">
        <v>3205</v>
      </c>
    </row>
    <row r="1090" spans="1:11" ht="16" customHeight="1" x14ac:dyDescent="0.15">
      <c r="A1090" s="7">
        <v>36051801</v>
      </c>
      <c r="B1090" s="8" t="str">
        <f>HYPERLINK("https://github.com/mdlayher/dhcp6","https://github.com/mdlayher/dhcp6")</f>
        <v>https://github.com/mdlayher/dhcp6</v>
      </c>
      <c r="C1090" s="19"/>
      <c r="D1090" s="7">
        <v>57</v>
      </c>
      <c r="E1090" s="9" t="s">
        <v>3206</v>
      </c>
      <c r="F1090" s="9" t="s">
        <v>5750</v>
      </c>
      <c r="G1090" s="9" t="s">
        <v>3207</v>
      </c>
      <c r="H1090" s="7">
        <v>19</v>
      </c>
      <c r="I1090" s="10">
        <v>42146.176041666673</v>
      </c>
      <c r="J1090" s="10">
        <v>43565.576006944437</v>
      </c>
      <c r="K1090" s="9" t="s">
        <v>3208</v>
      </c>
    </row>
    <row r="1091" spans="1:11" ht="16" customHeight="1" x14ac:dyDescent="0.15">
      <c r="A1091" s="7">
        <v>28548034</v>
      </c>
      <c r="B1091" s="8" t="str">
        <f>HYPERLINK("https://github.com/goxjs/glfw","https://github.com/goxjs/glfw")</f>
        <v>https://github.com/goxjs/glfw</v>
      </c>
      <c r="C1091" s="19"/>
      <c r="D1091" s="7">
        <v>57</v>
      </c>
      <c r="E1091" s="9" t="s">
        <v>1389</v>
      </c>
      <c r="F1091" s="9" t="s">
        <v>5751</v>
      </c>
      <c r="G1091" s="9" t="s">
        <v>3209</v>
      </c>
      <c r="H1091" s="7">
        <v>11</v>
      </c>
      <c r="I1091" s="10">
        <v>42000.944722222222</v>
      </c>
      <c r="J1091" s="10">
        <v>43553.615127314813</v>
      </c>
      <c r="K1091" s="9" t="s">
        <v>3210</v>
      </c>
    </row>
    <row r="1092" spans="1:11" ht="16" customHeight="1" x14ac:dyDescent="0.15">
      <c r="A1092" s="7">
        <v>86860439</v>
      </c>
      <c r="B1092" s="8" t="str">
        <f>HYPERLINK("https://github.com/posener/wstest","https://github.com/posener/wstest")</f>
        <v>https://github.com/posener/wstest</v>
      </c>
      <c r="C1092" s="19"/>
      <c r="D1092" s="7">
        <v>57</v>
      </c>
      <c r="E1092" s="9" t="s">
        <v>3211</v>
      </c>
      <c r="F1092" s="9" t="s">
        <v>5752</v>
      </c>
      <c r="G1092" s="9" t="s">
        <v>3212</v>
      </c>
      <c r="H1092" s="7">
        <v>7</v>
      </c>
      <c r="I1092" s="10">
        <v>42825.879374999997</v>
      </c>
      <c r="J1092" s="10">
        <v>43565.135833333326</v>
      </c>
      <c r="K1092" s="9" t="s">
        <v>3213</v>
      </c>
    </row>
    <row r="1093" spans="1:11" ht="16" customHeight="1" x14ac:dyDescent="0.15">
      <c r="A1093" s="7">
        <v>43333065</v>
      </c>
      <c r="B1093" s="8" t="str">
        <f>HYPERLINK("https://github.com/Clarifai/clarifai-go","https://github.com/Clarifai/clarifai-go")</f>
        <v>https://github.com/Clarifai/clarifai-go</v>
      </c>
      <c r="C1093" s="19"/>
      <c r="D1093" s="7">
        <v>57</v>
      </c>
      <c r="E1093" s="9" t="s">
        <v>3214</v>
      </c>
      <c r="F1093" s="9" t="s">
        <v>5753</v>
      </c>
      <c r="G1093" s="9" t="s">
        <v>3215</v>
      </c>
      <c r="H1093" s="7">
        <v>12</v>
      </c>
      <c r="I1093" s="10">
        <v>42275.981932870367</v>
      </c>
      <c r="J1093" s="10">
        <v>43545.103148148148</v>
      </c>
      <c r="K1093" s="9" t="s">
        <v>3216</v>
      </c>
    </row>
    <row r="1094" spans="1:11" ht="16" customHeight="1" x14ac:dyDescent="0.15">
      <c r="A1094" s="7">
        <v>43557425</v>
      </c>
      <c r="B1094" s="8" t="str">
        <f>HYPERLINK("https://github.com/andygrunwald/megos","https://github.com/andygrunwald/megos")</f>
        <v>https://github.com/andygrunwald/megos</v>
      </c>
      <c r="C1094" s="19"/>
      <c r="D1094" s="7">
        <v>57</v>
      </c>
      <c r="E1094" s="9" t="s">
        <v>3217</v>
      </c>
      <c r="F1094" s="9" t="s">
        <v>5754</v>
      </c>
      <c r="G1094" s="9" t="s">
        <v>3218</v>
      </c>
      <c r="H1094" s="7">
        <v>10</v>
      </c>
      <c r="I1094" s="10">
        <v>42279.603703703702</v>
      </c>
      <c r="J1094" s="10">
        <v>43546.60224537037</v>
      </c>
      <c r="K1094" s="9" t="s">
        <v>3219</v>
      </c>
    </row>
    <row r="1095" spans="1:11" ht="16" customHeight="1" x14ac:dyDescent="0.15">
      <c r="A1095" s="7">
        <v>91464295</v>
      </c>
      <c r="B1095" s="8" t="str">
        <f>HYPERLINK("https://github.com/james-bowman/sparse","https://github.com/james-bowman/sparse")</f>
        <v>https://github.com/james-bowman/sparse</v>
      </c>
      <c r="C1095" s="19"/>
      <c r="D1095" s="7">
        <v>56</v>
      </c>
      <c r="E1095" s="9" t="s">
        <v>3220</v>
      </c>
      <c r="F1095" s="9" t="s">
        <v>5755</v>
      </c>
      <c r="G1095" s="9" t="s">
        <v>3221</v>
      </c>
      <c r="H1095" s="7">
        <v>9</v>
      </c>
      <c r="I1095" s="10">
        <v>42871.579583333332</v>
      </c>
      <c r="J1095" s="10">
        <v>43578.286157407398</v>
      </c>
      <c r="K1095" s="9" t="s">
        <v>3222</v>
      </c>
    </row>
    <row r="1096" spans="1:11" ht="16" customHeight="1" x14ac:dyDescent="0.15">
      <c r="A1096" s="7">
        <v>31021653</v>
      </c>
      <c r="B1096" s="8" t="str">
        <f>HYPERLINK("https://github.com/gregdel/pushover","https://github.com/gregdel/pushover")</f>
        <v>https://github.com/gregdel/pushover</v>
      </c>
      <c r="C1096" s="19"/>
      <c r="D1096" s="7">
        <v>56</v>
      </c>
      <c r="E1096" s="9" t="s">
        <v>3223</v>
      </c>
      <c r="F1096" s="9" t="s">
        <v>5756</v>
      </c>
      <c r="G1096" s="9" t="s">
        <v>3224</v>
      </c>
      <c r="H1096" s="7">
        <v>6</v>
      </c>
      <c r="I1096" s="10">
        <v>42054.645891203712</v>
      </c>
      <c r="J1096" s="10">
        <v>43564.078784722216</v>
      </c>
      <c r="K1096" s="9" t="s">
        <v>3225</v>
      </c>
    </row>
    <row r="1097" spans="1:11" ht="16" customHeight="1" x14ac:dyDescent="0.15">
      <c r="A1097" s="7">
        <v>10541047</v>
      </c>
      <c r="B1097" s="8" t="str">
        <f>HYPERLINK("https://github.com/daviddengcn/go-pr","https://github.com/daviddengcn/go-pr")</f>
        <v>https://github.com/daviddengcn/go-pr</v>
      </c>
      <c r="C1097" s="19"/>
      <c r="D1097" s="7">
        <v>56</v>
      </c>
      <c r="E1097" s="9" t="s">
        <v>3226</v>
      </c>
      <c r="F1097" s="9" t="s">
        <v>5757</v>
      </c>
      <c r="G1097" s="9" t="s">
        <v>3227</v>
      </c>
      <c r="H1097" s="7">
        <v>11</v>
      </c>
      <c r="I1097" s="10">
        <v>41432.108564814807</v>
      </c>
      <c r="J1097" s="10">
        <v>43487.790462962963</v>
      </c>
      <c r="K1097" s="9" t="s">
        <v>3228</v>
      </c>
    </row>
    <row r="1098" spans="1:11" ht="16" customHeight="1" x14ac:dyDescent="0.15">
      <c r="A1098" s="7">
        <v>144949393</v>
      </c>
      <c r="B1098" s="8" t="str">
        <f>HYPERLINK("https://github.com/ozgio/strutil","https://github.com/ozgio/strutil")</f>
        <v>https://github.com/ozgio/strutil</v>
      </c>
      <c r="C1098" s="19"/>
      <c r="D1098" s="7">
        <v>56</v>
      </c>
      <c r="E1098" s="9" t="s">
        <v>3229</v>
      </c>
      <c r="F1098" s="9" t="s">
        <v>5758</v>
      </c>
      <c r="G1098" s="9" t="s">
        <v>3230</v>
      </c>
      <c r="H1098" s="7">
        <v>4</v>
      </c>
      <c r="I1098" s="10">
        <v>43328.2890625</v>
      </c>
      <c r="J1098" s="10">
        <v>43572.808576388888</v>
      </c>
      <c r="K1098" s="9" t="s">
        <v>3231</v>
      </c>
    </row>
    <row r="1099" spans="1:11" ht="16" customHeight="1" x14ac:dyDescent="0.15">
      <c r="A1099" s="7">
        <v>172159057</v>
      </c>
      <c r="B1099" s="8" t="str">
        <f>HYPERLINK("https://github.com/skanehira/gjo","https://github.com/skanehira/gjo")</f>
        <v>https://github.com/skanehira/gjo</v>
      </c>
      <c r="C1099" s="19"/>
      <c r="D1099" s="7">
        <v>56</v>
      </c>
      <c r="E1099" s="9" t="s">
        <v>3232</v>
      </c>
      <c r="F1099" s="9" t="s">
        <v>5759</v>
      </c>
      <c r="G1099" s="9" t="s">
        <v>3233</v>
      </c>
      <c r="H1099" s="7">
        <v>6</v>
      </c>
      <c r="I1099" s="10">
        <v>43519.079409722217</v>
      </c>
      <c r="J1099" s="10">
        <v>43577.956921296303</v>
      </c>
      <c r="K1099" s="9" t="s">
        <v>3234</v>
      </c>
    </row>
    <row r="1100" spans="1:11" ht="16" customHeight="1" x14ac:dyDescent="0.15">
      <c r="A1100" s="7">
        <v>116833802</v>
      </c>
      <c r="B1100" s="8" t="str">
        <f>HYPERLINK("https://github.com/hako/branca","https://github.com/hako/branca")</f>
        <v>https://github.com/hako/branca</v>
      </c>
      <c r="C1100" s="19"/>
      <c r="D1100" s="7">
        <v>55</v>
      </c>
      <c r="E1100" s="9" t="s">
        <v>3235</v>
      </c>
      <c r="F1100" s="9" t="s">
        <v>5760</v>
      </c>
      <c r="G1100" s="9" t="s">
        <v>3236</v>
      </c>
      <c r="H1100" s="7">
        <v>9</v>
      </c>
      <c r="I1100" s="10">
        <v>43109.644108796303</v>
      </c>
      <c r="J1100" s="10">
        <v>43579.621041666673</v>
      </c>
      <c r="K1100" s="9" t="s">
        <v>3237</v>
      </c>
    </row>
    <row r="1101" spans="1:11" ht="16" customHeight="1" x14ac:dyDescent="0.15">
      <c r="A1101" s="7">
        <v>140065565</v>
      </c>
      <c r="B1101" s="8" t="str">
        <f>HYPERLINK("https://github.com/gookit/config","https://github.com/gookit/config")</f>
        <v>https://github.com/gookit/config</v>
      </c>
      <c r="C1101" s="19"/>
      <c r="D1101" s="7">
        <v>55</v>
      </c>
      <c r="E1101" s="9" t="s">
        <v>2254</v>
      </c>
      <c r="F1101" s="9" t="s">
        <v>5761</v>
      </c>
      <c r="G1101" s="9" t="s">
        <v>3238</v>
      </c>
      <c r="H1101" s="7">
        <v>9</v>
      </c>
      <c r="I1101" s="10">
        <v>43288.341423611113</v>
      </c>
      <c r="J1101" s="10">
        <v>43578.499513888892</v>
      </c>
      <c r="K1101" s="9" t="s">
        <v>3239</v>
      </c>
    </row>
    <row r="1102" spans="1:11" ht="16" customHeight="1" x14ac:dyDescent="0.15">
      <c r="A1102" s="7">
        <v>73990000</v>
      </c>
      <c r="B1102" s="8" t="str">
        <f>HYPERLINK("https://github.com/jinyeom/neat","https://github.com/jinyeom/neat")</f>
        <v>https://github.com/jinyeom/neat</v>
      </c>
      <c r="C1102" s="19"/>
      <c r="D1102" s="7">
        <v>55</v>
      </c>
      <c r="E1102" s="9" t="s">
        <v>3240</v>
      </c>
      <c r="F1102" s="9" t="s">
        <v>5762</v>
      </c>
      <c r="G1102" s="9" t="s">
        <v>3241</v>
      </c>
      <c r="H1102" s="7">
        <v>11</v>
      </c>
      <c r="I1102" s="10">
        <v>42691.182800925933</v>
      </c>
      <c r="J1102" s="10">
        <v>43573.639166666668</v>
      </c>
      <c r="K1102" s="9" t="s">
        <v>3242</v>
      </c>
    </row>
    <row r="1103" spans="1:11" ht="16" customHeight="1" x14ac:dyDescent="0.15">
      <c r="A1103" s="7">
        <v>77356921</v>
      </c>
      <c r="B1103" s="8" t="str">
        <f>HYPERLINK("https://github.com/linxGnu/mssqlx","https://github.com/linxGnu/mssqlx")</f>
        <v>https://github.com/linxGnu/mssqlx</v>
      </c>
      <c r="C1103" s="19"/>
      <c r="D1103" s="7">
        <v>55</v>
      </c>
      <c r="E1103" s="9" t="s">
        <v>3243</v>
      </c>
      <c r="F1103" s="9" t="s">
        <v>5763</v>
      </c>
      <c r="G1103" s="9" t="s">
        <v>3244</v>
      </c>
      <c r="H1103" s="7">
        <v>3</v>
      </c>
      <c r="I1103" s="10">
        <v>42730.170243055552</v>
      </c>
      <c r="J1103" s="10">
        <v>43570.368703703702</v>
      </c>
      <c r="K1103" s="9" t="s">
        <v>3245</v>
      </c>
    </row>
    <row r="1104" spans="1:11" ht="16" customHeight="1" x14ac:dyDescent="0.15">
      <c r="A1104" s="7">
        <v>16880266</v>
      </c>
      <c r="B1104" s="8" t="str">
        <f>HYPERLINK("https://github.com/go-on/wrap","https://github.com/go-on/wrap")</f>
        <v>https://github.com/go-on/wrap</v>
      </c>
      <c r="C1104" s="19"/>
      <c r="D1104" s="7">
        <v>55</v>
      </c>
      <c r="E1104" s="9" t="s">
        <v>3246</v>
      </c>
      <c r="F1104" s="9" t="s">
        <v>5764</v>
      </c>
      <c r="G1104" s="9" t="s">
        <v>3247</v>
      </c>
      <c r="H1104" s="7">
        <v>5</v>
      </c>
      <c r="I1104" s="10">
        <v>41686.300416666672</v>
      </c>
      <c r="J1104" s="10">
        <v>43474.377256944441</v>
      </c>
      <c r="K1104" s="9" t="s">
        <v>3248</v>
      </c>
    </row>
    <row r="1105" spans="1:11" ht="16" customHeight="1" x14ac:dyDescent="0.15">
      <c r="A1105" s="7">
        <v>103657319</v>
      </c>
      <c r="B1105" s="8" t="str">
        <f>HYPERLINK("https://github.com/dadleyy/marlow","https://github.com/dadleyy/marlow")</f>
        <v>https://github.com/dadleyy/marlow</v>
      </c>
      <c r="C1105" s="19"/>
      <c r="D1105" s="7">
        <v>54</v>
      </c>
      <c r="E1105" s="9" t="s">
        <v>3249</v>
      </c>
      <c r="F1105" s="9" t="s">
        <v>5765</v>
      </c>
      <c r="G1105" s="9" t="s">
        <v>3250</v>
      </c>
      <c r="H1105" s="7">
        <v>4</v>
      </c>
      <c r="I1105" s="10">
        <v>42993.540555555563</v>
      </c>
      <c r="J1105" s="10">
        <v>43556.828530092593</v>
      </c>
      <c r="K1105" s="9" t="s">
        <v>3251</v>
      </c>
    </row>
    <row r="1106" spans="1:11" ht="16" customHeight="1" x14ac:dyDescent="0.15">
      <c r="A1106" s="7">
        <v>45782564</v>
      </c>
      <c r="B1106" s="8" t="str">
        <f>HYPERLINK("https://github.com/aclindsa/ofxgo","https://github.com/aclindsa/ofxgo")</f>
        <v>https://github.com/aclindsa/ofxgo</v>
      </c>
      <c r="C1106" s="19"/>
      <c r="D1106" s="7">
        <v>54</v>
      </c>
      <c r="E1106" s="9" t="s">
        <v>3252</v>
      </c>
      <c r="F1106" s="9" t="s">
        <v>5766</v>
      </c>
      <c r="G1106" s="9" t="s">
        <v>3253</v>
      </c>
      <c r="H1106" s="7">
        <v>7</v>
      </c>
      <c r="I1106" s="10">
        <v>42316.58116898148</v>
      </c>
      <c r="J1106" s="10">
        <v>43532.12736111111</v>
      </c>
      <c r="K1106" s="9" t="s">
        <v>3254</v>
      </c>
    </row>
    <row r="1107" spans="1:11" ht="16" customHeight="1" x14ac:dyDescent="0.15">
      <c r="A1107" s="7">
        <v>76543058</v>
      </c>
      <c r="B1107" s="8" t="str">
        <f>HYPERLINK("https://github.com/claygod/microservice","https://github.com/claygod/microservice")</f>
        <v>https://github.com/claygod/microservice</v>
      </c>
      <c r="C1107" s="19"/>
      <c r="D1107" s="7">
        <v>54</v>
      </c>
      <c r="E1107" s="9" t="s">
        <v>3255</v>
      </c>
      <c r="F1107" s="9" t="s">
        <v>5767</v>
      </c>
      <c r="G1107" s="9" t="s">
        <v>3256</v>
      </c>
      <c r="H1107" s="7">
        <v>8</v>
      </c>
      <c r="I1107" s="10">
        <v>42719.379907407398</v>
      </c>
      <c r="J1107" s="10">
        <v>43576.34375</v>
      </c>
      <c r="K1107" s="9" t="s">
        <v>3257</v>
      </c>
    </row>
    <row r="1108" spans="1:11" ht="16" customHeight="1" x14ac:dyDescent="0.15">
      <c r="A1108" s="7">
        <v>70006430</v>
      </c>
      <c r="B1108" s="8" t="str">
        <f>HYPERLINK("https://github.com/sybrexsys/RapidMQ","https://github.com/sybrexsys/RapidMQ")</f>
        <v>https://github.com/sybrexsys/RapidMQ</v>
      </c>
      <c r="C1108" s="19"/>
      <c r="D1108" s="7">
        <v>54</v>
      </c>
      <c r="E1108" s="9" t="s">
        <v>3258</v>
      </c>
      <c r="F1108" s="9" t="s">
        <v>5768</v>
      </c>
      <c r="G1108" s="9" t="s">
        <v>3259</v>
      </c>
      <c r="H1108" s="7">
        <v>7</v>
      </c>
      <c r="I1108" s="10">
        <v>42647.880416666667</v>
      </c>
      <c r="J1108" s="10">
        <v>43580.391909722217</v>
      </c>
      <c r="K1108" s="9" t="s">
        <v>3260</v>
      </c>
    </row>
    <row r="1109" spans="1:11" ht="16" customHeight="1" x14ac:dyDescent="0.15">
      <c r="A1109" s="7">
        <v>36210547</v>
      </c>
      <c r="B1109" s="8" t="str">
        <f>HYPERLINK("https://github.com/miolini/jsonf","https://github.com/miolini/jsonf")</f>
        <v>https://github.com/miolini/jsonf</v>
      </c>
      <c r="C1109" s="19"/>
      <c r="D1109" s="7">
        <v>54</v>
      </c>
      <c r="E1109" s="9" t="s">
        <v>3261</v>
      </c>
      <c r="F1109" s="9" t="s">
        <v>5769</v>
      </c>
      <c r="G1109" s="9" t="s">
        <v>3262</v>
      </c>
      <c r="H1109" s="7">
        <v>7</v>
      </c>
      <c r="I1109" s="10">
        <v>42149.203842592593</v>
      </c>
      <c r="J1109" s="10">
        <v>43550.069641203707</v>
      </c>
      <c r="K1109" s="9" t="s">
        <v>3263</v>
      </c>
    </row>
    <row r="1110" spans="1:11" ht="16" customHeight="1" x14ac:dyDescent="0.15">
      <c r="A1110" s="7">
        <v>63074202</v>
      </c>
      <c r="B1110" s="8" t="str">
        <f>HYPERLINK("https://github.com/Comcast/gaad","https://github.com/Comcast/gaad")</f>
        <v>https://github.com/Comcast/gaad</v>
      </c>
      <c r="C1110" s="19"/>
      <c r="D1110" s="7">
        <v>53</v>
      </c>
      <c r="E1110" s="9" t="s">
        <v>3264</v>
      </c>
      <c r="F1110" s="9" t="s">
        <v>5770</v>
      </c>
      <c r="G1110" s="9" t="s">
        <v>3265</v>
      </c>
      <c r="H1110" s="7">
        <v>6</v>
      </c>
      <c r="I1110" s="10">
        <v>42562.596712962957</v>
      </c>
      <c r="J1110" s="10">
        <v>43576.462002314824</v>
      </c>
      <c r="K1110" s="9" t="s">
        <v>3266</v>
      </c>
    </row>
    <row r="1111" spans="1:11" ht="16" customHeight="1" x14ac:dyDescent="0.15">
      <c r="A1111" s="7">
        <v>160132282</v>
      </c>
      <c r="B1111" s="8" t="str">
        <f>HYPERLINK("https://github.com/sherifabdlnaby/gpool","https://github.com/sherifabdlnaby/gpool")</f>
        <v>https://github.com/sherifabdlnaby/gpool</v>
      </c>
      <c r="C1111" s="19"/>
      <c r="D1111" s="7">
        <v>53</v>
      </c>
      <c r="E1111" s="9" t="s">
        <v>3267</v>
      </c>
      <c r="F1111" s="9" t="s">
        <v>5771</v>
      </c>
      <c r="G1111" s="9" t="s">
        <v>3268</v>
      </c>
      <c r="H1111" s="7">
        <v>2</v>
      </c>
      <c r="I1111" s="10">
        <v>43437.18304398148</v>
      </c>
      <c r="J1111" s="10">
        <v>43578.539826388893</v>
      </c>
      <c r="K1111" s="9" t="s">
        <v>3269</v>
      </c>
    </row>
    <row r="1112" spans="1:11" ht="16" customHeight="1" x14ac:dyDescent="0.15">
      <c r="A1112" s="7">
        <v>111648609</v>
      </c>
      <c r="B1112" s="8" t="str">
        <f>HYPERLINK("https://github.com/ssgreg/repeat","https://github.com/ssgreg/repeat")</f>
        <v>https://github.com/ssgreg/repeat</v>
      </c>
      <c r="C1112" s="19"/>
      <c r="D1112" s="7">
        <v>53</v>
      </c>
      <c r="E1112" s="9" t="s">
        <v>3270</v>
      </c>
      <c r="F1112" s="9" t="s">
        <v>5772</v>
      </c>
      <c r="G1112" s="9" t="s">
        <v>3271</v>
      </c>
      <c r="H1112" s="7">
        <v>2</v>
      </c>
      <c r="I1112" s="10">
        <v>43061.296377314808</v>
      </c>
      <c r="J1112" s="10">
        <v>43512.542743055557</v>
      </c>
      <c r="K1112" s="9" t="s">
        <v>3272</v>
      </c>
    </row>
    <row r="1113" spans="1:11" ht="16" customHeight="1" x14ac:dyDescent="0.15">
      <c r="A1113" s="7">
        <v>141109175</v>
      </c>
      <c r="B1113" s="8" t="str">
        <f>HYPERLINK("https://github.com/gookit/validate","https://github.com/gookit/validate")</f>
        <v>https://github.com/gookit/validate</v>
      </c>
      <c r="C1113" s="19"/>
      <c r="D1113" s="7">
        <v>53</v>
      </c>
      <c r="E1113" s="9" t="s">
        <v>3119</v>
      </c>
      <c r="F1113" s="9" t="s">
        <v>5773</v>
      </c>
      <c r="G1113" s="9" t="s">
        <v>3273</v>
      </c>
      <c r="H1113" s="7">
        <v>18</v>
      </c>
      <c r="I1113" s="10">
        <v>43297.349872685183</v>
      </c>
      <c r="J1113" s="10">
        <v>43580.431863425933</v>
      </c>
      <c r="K1113" s="9" t="s">
        <v>3274</v>
      </c>
    </row>
    <row r="1114" spans="1:11" ht="16" customHeight="1" x14ac:dyDescent="0.15">
      <c r="A1114" s="7">
        <v>71052411</v>
      </c>
      <c r="B1114" s="8" t="str">
        <f>HYPERLINK("https://github.com/appleboy/drone-scp","https://github.com/appleboy/drone-scp")</f>
        <v>https://github.com/appleboy/drone-scp</v>
      </c>
      <c r="C1114" s="19"/>
      <c r="D1114" s="7">
        <v>53</v>
      </c>
      <c r="E1114" s="9" t="s">
        <v>3275</v>
      </c>
      <c r="F1114" s="9" t="s">
        <v>5774</v>
      </c>
      <c r="G1114" s="9" t="s">
        <v>3276</v>
      </c>
      <c r="H1114" s="7">
        <v>11</v>
      </c>
      <c r="I1114" s="10">
        <v>42659.566620370373</v>
      </c>
      <c r="J1114" s="10">
        <v>43571.272465277783</v>
      </c>
      <c r="K1114" s="9" t="s">
        <v>3277</v>
      </c>
    </row>
    <row r="1115" spans="1:11" ht="16" customHeight="1" x14ac:dyDescent="0.15">
      <c r="A1115" s="7">
        <v>43812000</v>
      </c>
      <c r="B1115" s="8" t="str">
        <f>HYPERLINK("https://github.com/go-playground/statics","https://github.com/go-playground/statics")</f>
        <v>https://github.com/go-playground/statics</v>
      </c>
      <c r="C1115" s="19"/>
      <c r="D1115" s="7">
        <v>52</v>
      </c>
      <c r="E1115" s="9" t="s">
        <v>3278</v>
      </c>
      <c r="F1115" s="9" t="s">
        <v>5775</v>
      </c>
      <c r="G1115" s="9" t="s">
        <v>3279</v>
      </c>
      <c r="H1115" s="7">
        <v>4</v>
      </c>
      <c r="I1115" s="10">
        <v>42284.492962962962</v>
      </c>
      <c r="J1115" s="10">
        <v>43559.126851851863</v>
      </c>
      <c r="K1115" s="9" t="s">
        <v>3280</v>
      </c>
    </row>
    <row r="1116" spans="1:11" ht="16" customHeight="1" x14ac:dyDescent="0.15">
      <c r="A1116" s="7">
        <v>21221280</v>
      </c>
      <c r="B1116" s="8" t="str">
        <f>HYPERLINK("https://github.com/websysd/websysd","https://github.com/websysd/websysd")</f>
        <v>https://github.com/websysd/websysd</v>
      </c>
      <c r="C1116" s="19"/>
      <c r="D1116" s="7">
        <v>52</v>
      </c>
      <c r="E1116" s="9" t="s">
        <v>3281</v>
      </c>
      <c r="F1116" s="9" t="s">
        <v>5776</v>
      </c>
      <c r="G1116" s="9" t="s">
        <v>3282</v>
      </c>
      <c r="H1116" s="7">
        <v>8</v>
      </c>
      <c r="I1116" s="10">
        <v>41815.956712962958</v>
      </c>
      <c r="J1116" s="10">
        <v>43514.848333333342</v>
      </c>
      <c r="K1116" s="9" t="s">
        <v>3283</v>
      </c>
    </row>
    <row r="1117" spans="1:11" ht="16" customHeight="1" x14ac:dyDescent="0.15">
      <c r="A1117" s="7">
        <v>156399117</v>
      </c>
      <c r="B1117" s="8" t="str">
        <f>HYPERLINK("https://github.com/qmuntal/opc","https://github.com/qmuntal/opc")</f>
        <v>https://github.com/qmuntal/opc</v>
      </c>
      <c r="C1117" s="19"/>
      <c r="D1117" s="7">
        <v>52</v>
      </c>
      <c r="E1117" s="9" t="s">
        <v>3284</v>
      </c>
      <c r="F1117" s="9" t="s">
        <v>5777</v>
      </c>
      <c r="G1117" s="9" t="s">
        <v>3285</v>
      </c>
      <c r="H1117" s="7">
        <v>2</v>
      </c>
      <c r="I1117" s="10">
        <v>43410.617430555547</v>
      </c>
      <c r="J1117" s="10">
        <v>43579.876620370371</v>
      </c>
      <c r="K1117" s="9" t="s">
        <v>3286</v>
      </c>
    </row>
    <row r="1118" spans="1:11" ht="16" customHeight="1" x14ac:dyDescent="0.15">
      <c r="A1118" s="7">
        <v>46615496</v>
      </c>
      <c r="B1118" s="8" t="str">
        <f>HYPERLINK("https://github.com/zhulik/margelet","https://github.com/zhulik/margelet")</f>
        <v>https://github.com/zhulik/margelet</v>
      </c>
      <c r="C1118" s="19"/>
      <c r="D1118" s="7">
        <v>52</v>
      </c>
      <c r="E1118" s="9" t="s">
        <v>3287</v>
      </c>
      <c r="F1118" s="9" t="s">
        <v>5778</v>
      </c>
      <c r="G1118" s="9" t="s">
        <v>3288</v>
      </c>
      <c r="H1118" s="7">
        <v>9</v>
      </c>
      <c r="I1118" s="10">
        <v>42329.543252314812</v>
      </c>
      <c r="J1118" s="10">
        <v>43572.805358796293</v>
      </c>
      <c r="K1118" s="9" t="s">
        <v>3289</v>
      </c>
    </row>
    <row r="1119" spans="1:11" ht="16" customHeight="1" x14ac:dyDescent="0.15">
      <c r="A1119" s="7">
        <v>28211608</v>
      </c>
      <c r="B1119" s="8" t="str">
        <f>HYPERLINK("https://github.com/mna/gocostmodel","https://github.com/mna/gocostmodel")</f>
        <v>https://github.com/mna/gocostmodel</v>
      </c>
      <c r="C1119" s="19"/>
      <c r="D1119" s="7">
        <v>51</v>
      </c>
      <c r="E1119" s="9" t="s">
        <v>3290</v>
      </c>
      <c r="F1119" s="9" t="s">
        <v>5779</v>
      </c>
      <c r="G1119" s="9" t="s">
        <v>3291</v>
      </c>
      <c r="H1119" s="7">
        <v>2</v>
      </c>
      <c r="I1119" s="10">
        <v>41992.121354166673</v>
      </c>
      <c r="J1119" s="10">
        <v>43268.638819444437</v>
      </c>
      <c r="K1119" s="9" t="s">
        <v>3292</v>
      </c>
    </row>
    <row r="1120" spans="1:11" ht="16" customHeight="1" x14ac:dyDescent="0.15">
      <c r="A1120" s="7">
        <v>2446083</v>
      </c>
      <c r="B1120" s="8" t="str">
        <f>HYPERLINK("https://github.com/agonopol/go-stem","https://github.com/agonopol/go-stem")</f>
        <v>https://github.com/agonopol/go-stem</v>
      </c>
      <c r="C1120" s="19"/>
      <c r="D1120" s="7">
        <v>51</v>
      </c>
      <c r="E1120" s="9" t="s">
        <v>3293</v>
      </c>
      <c r="F1120" s="9" t="s">
        <v>5780</v>
      </c>
      <c r="G1120" s="9" t="s">
        <v>3294</v>
      </c>
      <c r="H1120" s="7">
        <v>14</v>
      </c>
      <c r="I1120" s="10">
        <v>40809.796793981477</v>
      </c>
      <c r="J1120" s="10">
        <v>43520.754050925927</v>
      </c>
      <c r="K1120" s="9" t="s">
        <v>3295</v>
      </c>
    </row>
    <row r="1121" spans="1:11" ht="16" customHeight="1" x14ac:dyDescent="0.15">
      <c r="A1121" s="7">
        <v>28865956</v>
      </c>
      <c r="B1121" s="8" t="str">
        <f>HYPERLINK("https://github.com/adrg/libvlc-go","https://github.com/adrg/libvlc-go")</f>
        <v>https://github.com/adrg/libvlc-go</v>
      </c>
      <c r="C1121" s="19"/>
      <c r="D1121" s="7">
        <v>51</v>
      </c>
      <c r="E1121" s="9" t="s">
        <v>3296</v>
      </c>
      <c r="F1121" s="9" t="s">
        <v>5781</v>
      </c>
      <c r="G1121" s="9" t="s">
        <v>3297</v>
      </c>
      <c r="H1121" s="7">
        <v>18</v>
      </c>
      <c r="I1121" s="10">
        <v>42010.584606481483</v>
      </c>
      <c r="J1121" s="10">
        <v>43577.635740740741</v>
      </c>
      <c r="K1121" s="9" t="s">
        <v>3298</v>
      </c>
    </row>
    <row r="1122" spans="1:11" ht="16" customHeight="1" x14ac:dyDescent="0.15">
      <c r="A1122" s="7">
        <v>13913697</v>
      </c>
      <c r="B1122" s="8" t="str">
        <f>HYPERLINK("https://github.com/fjl/go-couchdb","https://github.com/fjl/go-couchdb")</f>
        <v>https://github.com/fjl/go-couchdb</v>
      </c>
      <c r="C1122" s="19"/>
      <c r="D1122" s="7">
        <v>51</v>
      </c>
      <c r="E1122" s="9" t="s">
        <v>3299</v>
      </c>
      <c r="F1122" s="9" t="s">
        <v>5782</v>
      </c>
      <c r="G1122" s="9" t="s">
        <v>3300</v>
      </c>
      <c r="H1122" s="7">
        <v>36</v>
      </c>
      <c r="I1122" s="10">
        <v>41575.047407407408</v>
      </c>
      <c r="J1122" s="10">
        <v>43522.101655092592</v>
      </c>
      <c r="K1122" s="9" t="s">
        <v>3301</v>
      </c>
    </row>
    <row r="1123" spans="1:11" ht="16" customHeight="1" x14ac:dyDescent="0.15">
      <c r="A1123" s="7">
        <v>50789028</v>
      </c>
      <c r="B1123" s="8" t="str">
        <f>HYPERLINK("https://github.com/yaa110/go-persian-calendar","https://github.com/yaa110/go-persian-calendar")</f>
        <v>https://github.com/yaa110/go-persian-calendar</v>
      </c>
      <c r="C1123" s="19"/>
      <c r="D1123" s="7">
        <v>51</v>
      </c>
      <c r="E1123" s="9" t="s">
        <v>3302</v>
      </c>
      <c r="F1123" s="9" t="s">
        <v>5783</v>
      </c>
      <c r="G1123" s="9" t="s">
        <v>3303</v>
      </c>
      <c r="H1123" s="7">
        <v>9</v>
      </c>
      <c r="I1123" s="10">
        <v>42400.778043981481</v>
      </c>
      <c r="J1123" s="10">
        <v>43565.346319444441</v>
      </c>
      <c r="K1123" s="9" t="s">
        <v>3304</v>
      </c>
    </row>
    <row r="1124" spans="1:11" ht="16" customHeight="1" x14ac:dyDescent="0.15">
      <c r="A1124" s="7">
        <v>101272466</v>
      </c>
      <c r="B1124" s="8" t="str">
        <f>HYPERLINK("https://github.com/Henry-Sarabia/igdb","https://github.com/Henry-Sarabia/igdb")</f>
        <v>https://github.com/Henry-Sarabia/igdb</v>
      </c>
      <c r="C1124" s="19"/>
      <c r="D1124" s="7">
        <v>51</v>
      </c>
      <c r="E1124" s="9" t="s">
        <v>3305</v>
      </c>
      <c r="F1124" s="9" t="s">
        <v>5784</v>
      </c>
      <c r="G1124" s="9" t="s">
        <v>3306</v>
      </c>
      <c r="H1124" s="7">
        <v>3</v>
      </c>
      <c r="I1124" s="10">
        <v>42971.355474537027</v>
      </c>
      <c r="J1124" s="10">
        <v>43571.132256944453</v>
      </c>
      <c r="K1124" s="9" t="s">
        <v>3307</v>
      </c>
    </row>
    <row r="1125" spans="1:11" ht="16" customHeight="1" x14ac:dyDescent="0.15">
      <c r="A1125" s="7">
        <v>82361529</v>
      </c>
      <c r="B1125" s="8" t="str">
        <f>HYPERLINK("https://github.com/lunny/gop","https://github.com/lunny/gop")</f>
        <v>https://github.com/lunny/gop</v>
      </c>
      <c r="C1125" s="19"/>
      <c r="D1125" s="7">
        <v>51</v>
      </c>
      <c r="E1125" s="9" t="s">
        <v>3308</v>
      </c>
      <c r="F1125" s="9" t="s">
        <v>5785</v>
      </c>
      <c r="G1125" s="9" t="s">
        <v>3309</v>
      </c>
      <c r="H1125" s="7">
        <v>6</v>
      </c>
      <c r="I1125" s="10">
        <v>42784.190138888887</v>
      </c>
      <c r="J1125" s="10">
        <v>43553.752314814818</v>
      </c>
      <c r="K1125" s="9" t="s">
        <v>3310</v>
      </c>
    </row>
    <row r="1126" spans="1:11" ht="16" customHeight="1" x14ac:dyDescent="0.15">
      <c r="A1126" s="7">
        <v>150050476</v>
      </c>
      <c r="B1126" s="8" t="str">
        <f>HYPERLINK("https://github.com/noelyahan/mergi","https://github.com/noelyahan/mergi")</f>
        <v>https://github.com/noelyahan/mergi</v>
      </c>
      <c r="C1126" s="19"/>
      <c r="D1126" s="7">
        <v>50</v>
      </c>
      <c r="E1126" s="9" t="s">
        <v>3311</v>
      </c>
      <c r="F1126" s="9" t="s">
        <v>5786</v>
      </c>
      <c r="G1126" s="9" t="s">
        <v>3312</v>
      </c>
      <c r="H1126" s="7">
        <v>6</v>
      </c>
      <c r="I1126" s="10">
        <v>43367.153321759259</v>
      </c>
      <c r="J1126" s="10">
        <v>43577.646284722221</v>
      </c>
      <c r="K1126" s="9" t="s">
        <v>3313</v>
      </c>
    </row>
    <row r="1127" spans="1:11" ht="16" customHeight="1" x14ac:dyDescent="0.15">
      <c r="A1127" s="7">
        <v>67043953</v>
      </c>
      <c r="B1127" s="8" t="str">
        <f>HYPERLINK("https://github.com/osamingo/indigo","https://github.com/osamingo/indigo")</f>
        <v>https://github.com/osamingo/indigo</v>
      </c>
      <c r="C1127" s="19"/>
      <c r="D1127" s="7">
        <v>50</v>
      </c>
      <c r="E1127" s="9" t="s">
        <v>3314</v>
      </c>
      <c r="F1127" s="9" t="s">
        <v>5787</v>
      </c>
      <c r="G1127" s="9" t="s">
        <v>3315</v>
      </c>
      <c r="H1127" s="7">
        <v>7</v>
      </c>
      <c r="I1127" s="10">
        <v>42613.595659722218</v>
      </c>
      <c r="J1127" s="10">
        <v>43576.545300925929</v>
      </c>
      <c r="K1127" s="9" t="s">
        <v>3316</v>
      </c>
    </row>
    <row r="1128" spans="1:11" ht="16" customHeight="1" x14ac:dyDescent="0.15">
      <c r="A1128" s="7">
        <v>34182753</v>
      </c>
      <c r="B1128" s="8" t="str">
        <f>HYPERLINK("https://github.com/tmc/graphql","https://github.com/tmc/graphql")</f>
        <v>https://github.com/tmc/graphql</v>
      </c>
      <c r="C1128" s="19"/>
      <c r="D1128" s="7">
        <v>50</v>
      </c>
      <c r="E1128" s="9" t="s">
        <v>283</v>
      </c>
      <c r="F1128" s="9" t="s">
        <v>5788</v>
      </c>
      <c r="G1128" s="9" t="s">
        <v>3317</v>
      </c>
      <c r="H1128" s="7">
        <v>6</v>
      </c>
      <c r="I1128" s="10">
        <v>42112.879074074073</v>
      </c>
      <c r="J1128" s="10">
        <v>43522.808599537027</v>
      </c>
      <c r="K1128" s="9" t="s">
        <v>3318</v>
      </c>
    </row>
    <row r="1129" spans="1:11" ht="16" customHeight="1" x14ac:dyDescent="0.15">
      <c r="A1129" s="7">
        <v>379233</v>
      </c>
      <c r="B1129" s="8" t="str">
        <f>HYPERLINK("https://github.com/stesla/gospecify","https://github.com/stesla/gospecify")</f>
        <v>https://github.com/stesla/gospecify</v>
      </c>
      <c r="C1129" s="19"/>
      <c r="D1129" s="7">
        <v>50</v>
      </c>
      <c r="E1129" s="9" t="s">
        <v>3319</v>
      </c>
      <c r="F1129" s="9" t="s">
        <v>5789</v>
      </c>
      <c r="G1129" s="9" t="s">
        <v>3320</v>
      </c>
      <c r="H1129" s="7">
        <v>5</v>
      </c>
      <c r="I1129" s="10">
        <v>40137.273946759262</v>
      </c>
      <c r="J1129" s="10">
        <v>43311.08902777778</v>
      </c>
      <c r="K1129" s="9" t="s">
        <v>3321</v>
      </c>
    </row>
    <row r="1130" spans="1:11" ht="16" customHeight="1" x14ac:dyDescent="0.15">
      <c r="A1130" s="7">
        <v>41416357</v>
      </c>
      <c r="B1130" s="8" t="str">
        <f>HYPERLINK("https://github.com/bahlo/abutil","https://github.com/bahlo/abutil")</f>
        <v>https://github.com/bahlo/abutil</v>
      </c>
      <c r="C1130" s="19"/>
      <c r="D1130" s="7">
        <v>50</v>
      </c>
      <c r="E1130" s="9" t="s">
        <v>3322</v>
      </c>
      <c r="F1130" s="9" t="s">
        <v>5790</v>
      </c>
      <c r="G1130" s="9" t="s">
        <v>3323</v>
      </c>
      <c r="H1130" s="7">
        <v>4</v>
      </c>
      <c r="I1130" s="10">
        <v>42242.384942129633</v>
      </c>
      <c r="J1130" s="10">
        <v>43540.443530092591</v>
      </c>
      <c r="K1130" s="9" t="s">
        <v>3324</v>
      </c>
    </row>
    <row r="1131" spans="1:11" ht="16" customHeight="1" x14ac:dyDescent="0.15">
      <c r="A1131" s="7">
        <v>123235927</v>
      </c>
      <c r="B1131" s="8" t="str">
        <f>HYPERLINK("https://github.com/xujiajun/godbal","https://github.com/xujiajun/godbal")</f>
        <v>https://github.com/xujiajun/godbal</v>
      </c>
      <c r="C1131" s="19"/>
      <c r="D1131" s="7">
        <v>50</v>
      </c>
      <c r="E1131" s="9" t="s">
        <v>3325</v>
      </c>
      <c r="F1131" s="9" t="s">
        <v>5791</v>
      </c>
      <c r="G1131" s="9" t="s">
        <v>3326</v>
      </c>
      <c r="H1131" s="7">
        <v>27</v>
      </c>
      <c r="I1131" s="10">
        <v>43159.24145833333</v>
      </c>
      <c r="J1131" s="10">
        <v>43573.292511574073</v>
      </c>
      <c r="K1131" s="9" t="s">
        <v>3327</v>
      </c>
    </row>
    <row r="1132" spans="1:11" ht="16" customHeight="1" x14ac:dyDescent="0.15">
      <c r="A1132" s="7">
        <v>73917680</v>
      </c>
      <c r="B1132" s="8" t="str">
        <f>HYPERLINK("https://github.com/icza/minquery","https://github.com/icza/minquery")</f>
        <v>https://github.com/icza/minquery</v>
      </c>
      <c r="C1132" s="19"/>
      <c r="D1132" s="7">
        <v>49</v>
      </c>
      <c r="E1132" s="9" t="s">
        <v>3328</v>
      </c>
      <c r="F1132" s="9" t="s">
        <v>5792</v>
      </c>
      <c r="G1132" s="9" t="s">
        <v>3329</v>
      </c>
      <c r="H1132" s="7">
        <v>16</v>
      </c>
      <c r="I1132" s="10">
        <v>42690.516053240739</v>
      </c>
      <c r="J1132" s="10">
        <v>43579.057488425933</v>
      </c>
      <c r="K1132" s="9" t="s">
        <v>3330</v>
      </c>
    </row>
    <row r="1133" spans="1:11" ht="16" customHeight="1" x14ac:dyDescent="0.15">
      <c r="A1133" s="7">
        <v>24432061</v>
      </c>
      <c r="B1133" s="8" t="str">
        <f>HYPERLINK("https://github.com/tyler-smith/golang-sql-benchmark","https://github.com/tyler-smith/golang-sql-benchmark")</f>
        <v>https://github.com/tyler-smith/golang-sql-benchmark</v>
      </c>
      <c r="C1133" s="19"/>
      <c r="D1133" s="7">
        <v>49</v>
      </c>
      <c r="E1133" s="9" t="s">
        <v>3331</v>
      </c>
      <c r="F1133" s="9" t="s">
        <v>5793</v>
      </c>
      <c r="G1133" s="9" t="s">
        <v>3332</v>
      </c>
      <c r="H1133" s="7">
        <v>7</v>
      </c>
      <c r="I1133" s="10">
        <v>41906.866273148153</v>
      </c>
      <c r="J1133" s="10">
        <v>43555.266608796293</v>
      </c>
      <c r="K1133" s="9" t="s">
        <v>3333</v>
      </c>
    </row>
    <row r="1134" spans="1:11" ht="16" customHeight="1" x14ac:dyDescent="0.15">
      <c r="A1134" s="7">
        <v>76962014</v>
      </c>
      <c r="B1134" s="8" t="str">
        <f>HYPERLINK("https://github.com/toby3d/telegraph","https://github.com/toby3d/telegraph")</f>
        <v>https://github.com/toby3d/telegraph</v>
      </c>
      <c r="C1134" s="19"/>
      <c r="D1134" s="7">
        <v>49</v>
      </c>
      <c r="E1134" s="9" t="s">
        <v>3334</v>
      </c>
      <c r="F1134" s="9" t="s">
        <v>5794</v>
      </c>
      <c r="G1134" s="9" t="s">
        <v>3335</v>
      </c>
      <c r="H1134" s="7">
        <v>4</v>
      </c>
      <c r="I1134" s="10">
        <v>42724.591863425929</v>
      </c>
      <c r="J1134" s="10">
        <v>43560.407881944448</v>
      </c>
      <c r="K1134" s="9" t="s">
        <v>3336</v>
      </c>
    </row>
    <row r="1135" spans="1:11" ht="16" customHeight="1" x14ac:dyDescent="0.15">
      <c r="A1135" s="7">
        <v>80319206</v>
      </c>
      <c r="B1135" s="8" t="str">
        <f>HYPERLINK("https://github.com/rogeralsing/gophers","https://github.com/rogeralsing/gophers")</f>
        <v>https://github.com/rogeralsing/gophers</v>
      </c>
      <c r="C1135" s="19"/>
      <c r="D1135" s="7">
        <v>49</v>
      </c>
      <c r="E1135" s="9" t="s">
        <v>763</v>
      </c>
      <c r="F1135" s="9" t="s">
        <v>5795</v>
      </c>
      <c r="G1135" s="9" t="s">
        <v>3337</v>
      </c>
      <c r="H1135" s="7">
        <v>2</v>
      </c>
      <c r="I1135" s="10">
        <v>42763.999016203707</v>
      </c>
      <c r="J1135" s="10">
        <v>43579.624861111108</v>
      </c>
      <c r="K1135" s="9" t="s">
        <v>3338</v>
      </c>
    </row>
    <row r="1136" spans="1:11" ht="16" customHeight="1" x14ac:dyDescent="0.15">
      <c r="A1136" s="7">
        <v>63751802</v>
      </c>
      <c r="B1136" s="8" t="str">
        <f>HYPERLINK("https://github.com/zpatrick/fireball","https://github.com/zpatrick/fireball")</f>
        <v>https://github.com/zpatrick/fireball</v>
      </c>
      <c r="C1136" s="19"/>
      <c r="D1136" s="7">
        <v>49</v>
      </c>
      <c r="E1136" s="9" t="s">
        <v>3339</v>
      </c>
      <c r="F1136" s="9" t="s">
        <v>5796</v>
      </c>
      <c r="G1136" s="9" t="s">
        <v>3340</v>
      </c>
      <c r="H1136" s="7">
        <v>4</v>
      </c>
      <c r="I1136" s="10">
        <v>42571.211736111109</v>
      </c>
      <c r="J1136" s="10">
        <v>43548.111712962957</v>
      </c>
      <c r="K1136" s="9" t="s">
        <v>3341</v>
      </c>
    </row>
    <row r="1137" spans="1:11" ht="16" customHeight="1" x14ac:dyDescent="0.15">
      <c r="A1137" s="7">
        <v>105750522</v>
      </c>
      <c r="B1137" s="8" t="str">
        <f>HYPERLINK("https://github.com/vardius/message-bus","https://github.com/vardius/message-bus")</f>
        <v>https://github.com/vardius/message-bus</v>
      </c>
      <c r="C1137" s="19"/>
      <c r="D1137" s="7">
        <v>49</v>
      </c>
      <c r="E1137" s="9" t="s">
        <v>3342</v>
      </c>
      <c r="F1137" s="9" t="s">
        <v>5797</v>
      </c>
      <c r="G1137" s="9" t="s">
        <v>3343</v>
      </c>
      <c r="H1137" s="7">
        <v>7</v>
      </c>
      <c r="I1137" s="10">
        <v>43012.38789351852</v>
      </c>
      <c r="J1137" s="10">
        <v>43580.376886574071</v>
      </c>
      <c r="K1137" s="9" t="s">
        <v>3344</v>
      </c>
    </row>
    <row r="1138" spans="1:11" ht="16" customHeight="1" x14ac:dyDescent="0.15">
      <c r="A1138" s="7">
        <v>21199134</v>
      </c>
      <c r="B1138" s="8" t="str">
        <f>HYPERLINK("https://github.com/go-restit/restit","https://github.com/go-restit/restit")</f>
        <v>https://github.com/go-restit/restit</v>
      </c>
      <c r="C1138" s="19"/>
      <c r="D1138" s="7">
        <v>49</v>
      </c>
      <c r="E1138" s="9" t="s">
        <v>3345</v>
      </c>
      <c r="F1138" s="9" t="s">
        <v>5798</v>
      </c>
      <c r="G1138" s="9" t="s">
        <v>3346</v>
      </c>
      <c r="H1138" s="7">
        <v>1</v>
      </c>
      <c r="I1138" s="10">
        <v>41815.434560185182</v>
      </c>
      <c r="J1138" s="10">
        <v>43523.695011574076</v>
      </c>
      <c r="K1138" s="9" t="s">
        <v>3347</v>
      </c>
    </row>
    <row r="1139" spans="1:11" ht="16" customHeight="1" x14ac:dyDescent="0.15">
      <c r="A1139" s="7">
        <v>148990231</v>
      </c>
      <c r="B1139" s="8" t="str">
        <f>HYPERLINK("https://github.com/DrmagicE/gmqtt","https://github.com/DrmagicE/gmqtt")</f>
        <v>https://github.com/DrmagicE/gmqtt</v>
      </c>
      <c r="C1139" s="19"/>
      <c r="D1139" s="7">
        <v>49</v>
      </c>
      <c r="E1139" s="9" t="s">
        <v>3348</v>
      </c>
      <c r="F1139" s="9" t="s">
        <v>5799</v>
      </c>
      <c r="G1139" s="9" t="s">
        <v>3349</v>
      </c>
      <c r="H1139" s="7">
        <v>2</v>
      </c>
      <c r="I1139" s="10">
        <v>43359.490474537037</v>
      </c>
      <c r="J1139" s="10">
        <v>43577.807719907411</v>
      </c>
      <c r="K1139" s="9" t="s">
        <v>3350</v>
      </c>
    </row>
    <row r="1140" spans="1:11" ht="16" customHeight="1" x14ac:dyDescent="0.15">
      <c r="A1140" s="7">
        <v>106560493</v>
      </c>
      <c r="B1140" s="8" t="str">
        <f>HYPERLINK("https://github.com/claygod/transaction","https://github.com/claygod/transaction")</f>
        <v>https://github.com/claygod/transaction</v>
      </c>
      <c r="C1140" s="19"/>
      <c r="D1140" s="7">
        <v>49</v>
      </c>
      <c r="E1140" s="9" t="s">
        <v>3351</v>
      </c>
      <c r="F1140" s="9" t="s">
        <v>5800</v>
      </c>
      <c r="G1140" s="9" t="s">
        <v>3352</v>
      </c>
      <c r="H1140" s="7">
        <v>5</v>
      </c>
      <c r="I1140" s="10">
        <v>43019.576736111107</v>
      </c>
      <c r="J1140" s="10">
        <v>43562.479849537027</v>
      </c>
      <c r="K1140" s="9" t="s">
        <v>3353</v>
      </c>
    </row>
    <row r="1141" spans="1:11" ht="16" customHeight="1" x14ac:dyDescent="0.15">
      <c r="A1141" s="7">
        <v>28453997</v>
      </c>
      <c r="B1141" s="8" t="str">
        <f>HYPERLINK("https://github.com/mailhog/smtp","https://github.com/mailhog/smtp")</f>
        <v>https://github.com/mailhog/smtp</v>
      </c>
      <c r="C1141" s="19"/>
      <c r="D1141" s="7">
        <v>49</v>
      </c>
      <c r="E1141" s="9" t="s">
        <v>3354</v>
      </c>
      <c r="F1141" s="9" t="s">
        <v>5801</v>
      </c>
      <c r="G1141" s="9" t="s">
        <v>3355</v>
      </c>
      <c r="H1141" s="7">
        <v>8</v>
      </c>
      <c r="I1141" s="10">
        <v>41997.676261574074</v>
      </c>
      <c r="J1141" s="10">
        <v>43418.800023148149</v>
      </c>
      <c r="K1141" s="9" t="s">
        <v>3356</v>
      </c>
    </row>
    <row r="1142" spans="1:11" ht="16" customHeight="1" x14ac:dyDescent="0.15">
      <c r="A1142" s="7">
        <v>43999744</v>
      </c>
      <c r="B1142" s="8" t="str">
        <f>HYPERLINK("https://github.com/svcavallar/celeriac.v1","https://github.com/svcavallar/celeriac.v1")</f>
        <v>https://github.com/svcavallar/celeriac.v1</v>
      </c>
      <c r="C1142" s="19"/>
      <c r="D1142" s="7">
        <v>49</v>
      </c>
      <c r="E1142" s="9" t="s">
        <v>3357</v>
      </c>
      <c r="F1142" s="9" t="s">
        <v>5802</v>
      </c>
      <c r="G1142" s="9" t="s">
        <v>3358</v>
      </c>
      <c r="H1142" s="7">
        <v>6</v>
      </c>
      <c r="I1142" s="10">
        <v>42287.310798611114</v>
      </c>
      <c r="J1142" s="10">
        <v>43561.121261574073</v>
      </c>
      <c r="K1142" s="9" t="s">
        <v>3359</v>
      </c>
    </row>
    <row r="1143" spans="1:11" ht="16" customHeight="1" x14ac:dyDescent="0.15">
      <c r="A1143" s="7">
        <v>101518230</v>
      </c>
      <c r="B1143" s="8" t="str">
        <f>HYPERLINK("https://github.com/plandem/xlsx","https://github.com/plandem/xlsx")</f>
        <v>https://github.com/plandem/xlsx</v>
      </c>
      <c r="C1143" s="19"/>
      <c r="D1143" s="7">
        <v>48</v>
      </c>
      <c r="E1143" s="9" t="s">
        <v>439</v>
      </c>
      <c r="F1143" s="9" t="s">
        <v>5803</v>
      </c>
      <c r="G1143" s="9" t="s">
        <v>3360</v>
      </c>
      <c r="H1143" s="7">
        <v>3</v>
      </c>
      <c r="I1143" s="10">
        <v>42973.966412037043</v>
      </c>
      <c r="J1143" s="10">
        <v>43577.882280092592</v>
      </c>
      <c r="K1143" s="9" t="s">
        <v>3361</v>
      </c>
    </row>
    <row r="1144" spans="1:11" ht="16" customHeight="1" x14ac:dyDescent="0.15">
      <c r="A1144" s="7">
        <v>144612670</v>
      </c>
      <c r="B1144" s="8" t="str">
        <f>HYPERLINK("https://github.com/Parquery/gocontracts","https://github.com/Parquery/gocontracts")</f>
        <v>https://github.com/Parquery/gocontracts</v>
      </c>
      <c r="C1144" s="19"/>
      <c r="D1144" s="7">
        <v>48</v>
      </c>
      <c r="E1144" s="9" t="s">
        <v>3362</v>
      </c>
      <c r="F1144" s="9" t="s">
        <v>5804</v>
      </c>
      <c r="G1144" s="9" t="s">
        <v>3363</v>
      </c>
      <c r="H1144" s="7">
        <v>2</v>
      </c>
      <c r="I1144" s="10">
        <v>43325.731805555559</v>
      </c>
      <c r="J1144" s="10">
        <v>43555.110277777778</v>
      </c>
      <c r="K1144" s="9" t="s">
        <v>3364</v>
      </c>
    </row>
    <row r="1145" spans="1:11" ht="16" customHeight="1" x14ac:dyDescent="0.15">
      <c r="A1145" s="7">
        <v>144809867</v>
      </c>
      <c r="B1145" s="8" t="str">
        <f>HYPERLINK("https://github.com/alwindoss/morse","https://github.com/alwindoss/morse")</f>
        <v>https://github.com/alwindoss/morse</v>
      </c>
      <c r="C1145" s="19"/>
      <c r="D1145" s="7">
        <v>48</v>
      </c>
      <c r="E1145" s="9" t="s">
        <v>3365</v>
      </c>
      <c r="F1145" s="9" t="s">
        <v>5805</v>
      </c>
      <c r="G1145" s="9" t="s">
        <v>3366</v>
      </c>
      <c r="H1145" s="7">
        <v>7</v>
      </c>
      <c r="I1145" s="10">
        <v>43327.230219907397</v>
      </c>
      <c r="J1145" s="10">
        <v>43580.163472222222</v>
      </c>
      <c r="K1145" s="9" t="s">
        <v>3367</v>
      </c>
    </row>
    <row r="1146" spans="1:11" ht="16" customHeight="1" x14ac:dyDescent="0.15">
      <c r="A1146" s="7">
        <v>1737098</v>
      </c>
      <c r="B1146" s="8" t="str">
        <f>HYPERLINK("https://github.com/bolknote/go-gd","https://github.com/bolknote/go-gd")</f>
        <v>https://github.com/bolknote/go-gd</v>
      </c>
      <c r="C1146" s="19"/>
      <c r="D1146" s="7">
        <v>48</v>
      </c>
      <c r="E1146" s="9" t="s">
        <v>3368</v>
      </c>
      <c r="F1146" s="9" t="s">
        <v>5806</v>
      </c>
      <c r="G1146" s="9" t="s">
        <v>3369</v>
      </c>
      <c r="H1146" s="7">
        <v>12</v>
      </c>
      <c r="I1146" s="10">
        <v>40675.273541666669</v>
      </c>
      <c r="J1146" s="10">
        <v>43531.498171296298</v>
      </c>
      <c r="K1146" s="9" t="s">
        <v>3370</v>
      </c>
    </row>
    <row r="1147" spans="1:11" ht="16" customHeight="1" x14ac:dyDescent="0.15">
      <c r="A1147" s="7">
        <v>79062609</v>
      </c>
      <c r="B1147" s="8" t="str">
        <f>HYPERLINK("https://github.com/rafaeljesus/nsq-event-bus","https://github.com/rafaeljesus/nsq-event-bus")</f>
        <v>https://github.com/rafaeljesus/nsq-event-bus</v>
      </c>
      <c r="C1147" s="19"/>
      <c r="D1147" s="7">
        <v>48</v>
      </c>
      <c r="E1147" s="9" t="s">
        <v>3371</v>
      </c>
      <c r="F1147" s="9" t="s">
        <v>5807</v>
      </c>
      <c r="G1147" s="9" t="s">
        <v>3372</v>
      </c>
      <c r="H1147" s="7">
        <v>9</v>
      </c>
      <c r="I1147" s="10">
        <v>42750.920289351852</v>
      </c>
      <c r="J1147" s="10">
        <v>43568.855150462958</v>
      </c>
      <c r="K1147" s="9" t="s">
        <v>3373</v>
      </c>
    </row>
    <row r="1148" spans="1:11" ht="16" customHeight="1" x14ac:dyDescent="0.15">
      <c r="A1148" s="7">
        <v>37403869</v>
      </c>
      <c r="B1148" s="8" t="str">
        <f>HYPERLINK("https://github.com/paked/configure","https://github.com/paked/configure")</f>
        <v>https://github.com/paked/configure</v>
      </c>
      <c r="C1148" s="19"/>
      <c r="D1148" s="7">
        <v>48</v>
      </c>
      <c r="E1148" s="9" t="s">
        <v>3374</v>
      </c>
      <c r="F1148" s="9" t="s">
        <v>5808</v>
      </c>
      <c r="G1148" s="9" t="s">
        <v>3375</v>
      </c>
      <c r="H1148" s="7">
        <v>8</v>
      </c>
      <c r="I1148" s="10">
        <v>42169.324259259258</v>
      </c>
      <c r="J1148" s="10">
        <v>43577.680219907408</v>
      </c>
      <c r="K1148" s="9" t="s">
        <v>3376</v>
      </c>
    </row>
    <row r="1149" spans="1:11" ht="16" customHeight="1" x14ac:dyDescent="0.15">
      <c r="A1149" s="7">
        <v>31917982</v>
      </c>
      <c r="B1149" s="8" t="str">
        <f>HYPERLINK("https://github.com/alixaxel/genex","https://github.com/alixaxel/genex")</f>
        <v>https://github.com/alixaxel/genex</v>
      </c>
      <c r="C1149" s="19"/>
      <c r="D1149" s="7">
        <v>48</v>
      </c>
      <c r="E1149" s="9" t="s">
        <v>3377</v>
      </c>
      <c r="F1149" s="9" t="s">
        <v>5809</v>
      </c>
      <c r="G1149" s="9" t="s">
        <v>3378</v>
      </c>
      <c r="H1149" s="7">
        <v>4</v>
      </c>
      <c r="I1149" s="10">
        <v>42072.808518518519</v>
      </c>
      <c r="J1149" s="10">
        <v>43542.061898148153</v>
      </c>
      <c r="K1149" s="9" t="s">
        <v>3379</v>
      </c>
    </row>
    <row r="1150" spans="1:11" ht="16" customHeight="1" x14ac:dyDescent="0.15">
      <c r="A1150" s="7">
        <v>50883366</v>
      </c>
      <c r="B1150" s="8" t="str">
        <f>HYPERLINK("https://github.com/paulmach/osm","https://github.com/paulmach/osm")</f>
        <v>https://github.com/paulmach/osm</v>
      </c>
      <c r="C1150" s="19"/>
      <c r="D1150" s="7">
        <v>48</v>
      </c>
      <c r="E1150" s="9" t="s">
        <v>3380</v>
      </c>
      <c r="F1150" s="9" t="s">
        <v>5810</v>
      </c>
      <c r="G1150" s="9" t="s">
        <v>3381</v>
      </c>
      <c r="H1150" s="7">
        <v>6</v>
      </c>
      <c r="I1150" s="10">
        <v>42402.041006944448</v>
      </c>
      <c r="J1150" s="10">
        <v>43573.203576388893</v>
      </c>
      <c r="K1150" s="9" t="s">
        <v>3382</v>
      </c>
    </row>
    <row r="1151" spans="1:11" ht="16" customHeight="1" x14ac:dyDescent="0.15">
      <c r="A1151" s="7">
        <v>62889804</v>
      </c>
      <c r="B1151" s="8" t="str">
        <f>HYPERLINK("https://github.com/mozillazg/go-unidecode","https://github.com/mozillazg/go-unidecode")</f>
        <v>https://github.com/mozillazg/go-unidecode</v>
      </c>
      <c r="C1151" s="19"/>
      <c r="D1151" s="7">
        <v>47</v>
      </c>
      <c r="E1151" s="9" t="s">
        <v>3383</v>
      </c>
      <c r="F1151" s="9" t="s">
        <v>5811</v>
      </c>
      <c r="G1151" s="9" t="s">
        <v>3384</v>
      </c>
      <c r="H1151" s="7">
        <v>9</v>
      </c>
      <c r="I1151" s="10">
        <v>42559.552199074067</v>
      </c>
      <c r="J1151" s="10">
        <v>43566.867638888893</v>
      </c>
      <c r="K1151" s="9" t="s">
        <v>3385</v>
      </c>
    </row>
    <row r="1152" spans="1:11" ht="16" customHeight="1" x14ac:dyDescent="0.15">
      <c r="A1152" s="7">
        <v>1505072</v>
      </c>
      <c r="B1152" s="8" t="str">
        <f>HYPERLINK("https://github.com/dchest/stemmer","https://github.com/dchest/stemmer")</f>
        <v>https://github.com/dchest/stemmer</v>
      </c>
      <c r="C1152" s="19"/>
      <c r="D1152" s="7">
        <v>47</v>
      </c>
      <c r="E1152" s="9" t="s">
        <v>3386</v>
      </c>
      <c r="F1152" s="9" t="s">
        <v>5812</v>
      </c>
      <c r="G1152" s="9" t="s">
        <v>3387</v>
      </c>
      <c r="H1152" s="7">
        <v>2</v>
      </c>
      <c r="I1152" s="10">
        <v>40623.08902777778</v>
      </c>
      <c r="J1152" s="10">
        <v>43564.092187499999</v>
      </c>
      <c r="K1152" s="9" t="s">
        <v>3388</v>
      </c>
    </row>
    <row r="1153" spans="1:11" ht="16" customHeight="1" x14ac:dyDescent="0.15">
      <c r="A1153" s="7">
        <v>89818347</v>
      </c>
      <c r="B1153" s="8" t="str">
        <f>HYPERLINK("https://github.com/Guitarbum722/align","https://github.com/Guitarbum722/align")</f>
        <v>https://github.com/Guitarbum722/align</v>
      </c>
      <c r="C1153" s="19"/>
      <c r="D1153" s="7">
        <v>47</v>
      </c>
      <c r="E1153" s="9" t="s">
        <v>3389</v>
      </c>
      <c r="F1153" s="9" t="s">
        <v>5813</v>
      </c>
      <c r="G1153" s="9" t="s">
        <v>3390</v>
      </c>
      <c r="H1153" s="7">
        <v>3</v>
      </c>
      <c r="I1153" s="10">
        <v>42854.973865740743</v>
      </c>
      <c r="J1153" s="10">
        <v>43552.536446759259</v>
      </c>
      <c r="K1153" s="9" t="s">
        <v>3391</v>
      </c>
    </row>
    <row r="1154" spans="1:11" ht="16" customHeight="1" x14ac:dyDescent="0.15">
      <c r="A1154" s="7">
        <v>41804101</v>
      </c>
      <c r="B1154" s="8" t="str">
        <f>HYPERLINK("https://github.com/yarf-framework/yarf","https://github.com/yarf-framework/yarf")</f>
        <v>https://github.com/yarf-framework/yarf</v>
      </c>
      <c r="C1154" s="19"/>
      <c r="D1154" s="7">
        <v>47</v>
      </c>
      <c r="E1154" s="9" t="s">
        <v>3392</v>
      </c>
      <c r="F1154" s="9" t="s">
        <v>5814</v>
      </c>
      <c r="G1154" s="9" t="s">
        <v>3393</v>
      </c>
      <c r="H1154" s="7">
        <v>3</v>
      </c>
      <c r="I1154" s="10">
        <v>42249.581099537027</v>
      </c>
      <c r="J1154" s="10">
        <v>43543.603761574072</v>
      </c>
      <c r="K1154" s="9" t="s">
        <v>3394</v>
      </c>
    </row>
    <row r="1155" spans="1:11" ht="16" customHeight="1" x14ac:dyDescent="0.15">
      <c r="A1155" s="7">
        <v>92344024</v>
      </c>
      <c r="B1155" s="8" t="str">
        <f>HYPERLINK("https://github.com/teris-io/cli","https://github.com/teris-io/cli")</f>
        <v>https://github.com/teris-io/cli</v>
      </c>
      <c r="C1155" s="19"/>
      <c r="D1155" s="7">
        <v>47</v>
      </c>
      <c r="E1155" s="9" t="s">
        <v>110</v>
      </c>
      <c r="F1155" s="9" t="s">
        <v>5815</v>
      </c>
      <c r="G1155" s="9" t="s">
        <v>3395</v>
      </c>
      <c r="H1155" s="7">
        <v>5</v>
      </c>
      <c r="I1155" s="10">
        <v>42879.963275462957</v>
      </c>
      <c r="J1155" s="10">
        <v>43573.717847222222</v>
      </c>
      <c r="K1155" s="9" t="s">
        <v>3396</v>
      </c>
    </row>
    <row r="1156" spans="1:11" ht="16" customHeight="1" x14ac:dyDescent="0.15">
      <c r="A1156" s="7">
        <v>34802484</v>
      </c>
      <c r="B1156" s="8" t="str">
        <f>HYPERLINK("https://github.com/toorop/go-dkim","https://github.com/toorop/go-dkim")</f>
        <v>https://github.com/toorop/go-dkim</v>
      </c>
      <c r="C1156" s="19"/>
      <c r="D1156" s="7">
        <v>46</v>
      </c>
      <c r="E1156" s="9" t="s">
        <v>3397</v>
      </c>
      <c r="F1156" s="9" t="s">
        <v>5816</v>
      </c>
      <c r="G1156" s="9" t="s">
        <v>3398</v>
      </c>
      <c r="H1156" s="7">
        <v>18</v>
      </c>
      <c r="I1156" s="10">
        <v>42123.651701388888</v>
      </c>
      <c r="J1156" s="10">
        <v>43549.242384259262</v>
      </c>
      <c r="K1156" s="9" t="s">
        <v>3399</v>
      </c>
    </row>
    <row r="1157" spans="1:11" ht="16" customHeight="1" x14ac:dyDescent="0.15">
      <c r="A1157" s="7">
        <v>25317859</v>
      </c>
      <c r="B1157" s="8" t="str">
        <f>HYPERLINK("https://github.com/blevesearch/segment","https://github.com/blevesearch/segment")</f>
        <v>https://github.com/blevesearch/segment</v>
      </c>
      <c r="C1157" s="19"/>
      <c r="D1157" s="7">
        <v>46</v>
      </c>
      <c r="E1157" s="9" t="s">
        <v>3400</v>
      </c>
      <c r="F1157" s="9" t="s">
        <v>5817</v>
      </c>
      <c r="G1157" s="9" t="s">
        <v>3401</v>
      </c>
      <c r="H1157" s="7">
        <v>6</v>
      </c>
      <c r="I1157" s="10">
        <v>41928.808634259258</v>
      </c>
      <c r="J1157" s="10">
        <v>43572.812430555547</v>
      </c>
      <c r="K1157" s="9" t="s">
        <v>3402</v>
      </c>
    </row>
    <row r="1158" spans="1:11" ht="16" customHeight="1" x14ac:dyDescent="0.15">
      <c r="A1158" s="7">
        <v>40277681</v>
      </c>
      <c r="B1158" s="8" t="str">
        <f>HYPERLINK("https://github.com/alixaxel/pagerank","https://github.com/alixaxel/pagerank")</f>
        <v>https://github.com/alixaxel/pagerank</v>
      </c>
      <c r="C1158" s="19"/>
      <c r="D1158" s="7">
        <v>45</v>
      </c>
      <c r="E1158" s="9" t="s">
        <v>3403</v>
      </c>
      <c r="F1158" s="9" t="s">
        <v>5818</v>
      </c>
      <c r="G1158" s="9" t="s">
        <v>3404</v>
      </c>
      <c r="H1158" s="7">
        <v>9</v>
      </c>
      <c r="I1158" s="10">
        <v>42222.064976851849</v>
      </c>
      <c r="J1158" s="10">
        <v>43576.507268518522</v>
      </c>
      <c r="K1158" s="9" t="s">
        <v>3405</v>
      </c>
    </row>
    <row r="1159" spans="1:11" ht="16" customHeight="1" x14ac:dyDescent="0.15">
      <c r="A1159" s="7">
        <v>31507595</v>
      </c>
      <c r="B1159" s="8" t="str">
        <f>HYPERLINK("https://github.com/TheCreeper/go-notify","https://github.com/TheCreeper/go-notify")</f>
        <v>https://github.com/TheCreeper/go-notify</v>
      </c>
      <c r="C1159" s="19"/>
      <c r="D1159" s="7">
        <v>45</v>
      </c>
      <c r="E1159" s="9" t="s">
        <v>3406</v>
      </c>
      <c r="F1159" s="9" t="s">
        <v>5819</v>
      </c>
      <c r="G1159" s="9" t="s">
        <v>3407</v>
      </c>
      <c r="H1159" s="7">
        <v>9</v>
      </c>
      <c r="I1159" s="10">
        <v>42064.806759259263</v>
      </c>
      <c r="J1159" s="10">
        <v>43562.748796296299</v>
      </c>
      <c r="K1159" s="9" t="s">
        <v>3408</v>
      </c>
    </row>
    <row r="1160" spans="1:11" ht="16" customHeight="1" x14ac:dyDescent="0.15">
      <c r="A1160" s="7">
        <v>38230743</v>
      </c>
      <c r="B1160" s="8" t="str">
        <f>HYPERLINK("https://github.com/firstrow/go-outdated","https://github.com/firstrow/go-outdated")</f>
        <v>https://github.com/firstrow/go-outdated</v>
      </c>
      <c r="C1160" s="19"/>
      <c r="D1160" s="7">
        <v>45</v>
      </c>
      <c r="E1160" s="9" t="s">
        <v>3409</v>
      </c>
      <c r="F1160" s="9" t="s">
        <v>5820</v>
      </c>
      <c r="G1160" s="9" t="s">
        <v>3410</v>
      </c>
      <c r="H1160" s="7">
        <v>2</v>
      </c>
      <c r="I1160" s="10">
        <v>42184.257395833331</v>
      </c>
      <c r="J1160" s="10">
        <v>43538.379004629627</v>
      </c>
      <c r="K1160" s="9" t="s">
        <v>3411</v>
      </c>
    </row>
    <row r="1161" spans="1:11" ht="16" customHeight="1" x14ac:dyDescent="0.15">
      <c r="A1161" s="7">
        <v>22430054</v>
      </c>
      <c r="B1161" s="8" t="str">
        <f>HYPERLINK("https://github.com/agnivade/levenshtein","https://github.com/agnivade/levenshtein")</f>
        <v>https://github.com/agnivade/levenshtein</v>
      </c>
      <c r="C1161" s="19"/>
      <c r="D1161" s="7">
        <v>45</v>
      </c>
      <c r="E1161" s="9" t="s">
        <v>3412</v>
      </c>
      <c r="F1161" s="9" t="s">
        <v>5821</v>
      </c>
      <c r="G1161" s="9" t="s">
        <v>3413</v>
      </c>
      <c r="H1161" s="7">
        <v>3</v>
      </c>
      <c r="I1161" s="10">
        <v>41850.586053240739</v>
      </c>
      <c r="J1161" s="10">
        <v>43575.976736111108</v>
      </c>
      <c r="K1161" s="9" t="s">
        <v>3414</v>
      </c>
    </row>
    <row r="1162" spans="1:11" ht="16" customHeight="1" x14ac:dyDescent="0.15">
      <c r="A1162" s="7">
        <v>71175403</v>
      </c>
      <c r="B1162" s="8" t="str">
        <f>HYPERLINK("https://github.com/asticode/go-astitodo","https://github.com/asticode/go-astitodo")</f>
        <v>https://github.com/asticode/go-astitodo</v>
      </c>
      <c r="C1162" s="19"/>
      <c r="D1162" s="7">
        <v>44</v>
      </c>
      <c r="E1162" s="9" t="s">
        <v>3415</v>
      </c>
      <c r="F1162" s="9" t="s">
        <v>5822</v>
      </c>
      <c r="G1162" s="9" t="s">
        <v>3416</v>
      </c>
      <c r="H1162" s="7">
        <v>5</v>
      </c>
      <c r="I1162" s="10">
        <v>42660.827499999999</v>
      </c>
      <c r="J1162" s="10">
        <v>43545.058425925927</v>
      </c>
      <c r="K1162" s="9" t="s">
        <v>3417</v>
      </c>
    </row>
    <row r="1163" spans="1:11" ht="16" customHeight="1" x14ac:dyDescent="0.15">
      <c r="A1163" s="7">
        <v>41888128</v>
      </c>
      <c r="B1163" s="8" t="str">
        <f>HYPERLINK("https://github.com/ChrisMcKenzie/dropship","https://github.com/ChrisMcKenzie/dropship")</f>
        <v>https://github.com/ChrisMcKenzie/dropship</v>
      </c>
      <c r="C1163" s="19"/>
      <c r="D1163" s="7">
        <v>44</v>
      </c>
      <c r="E1163" s="9" t="s">
        <v>3418</v>
      </c>
      <c r="F1163" s="9" t="s">
        <v>5823</v>
      </c>
      <c r="G1163" s="9" t="s">
        <v>3419</v>
      </c>
      <c r="H1163" s="7">
        <v>7</v>
      </c>
      <c r="I1163" s="10">
        <v>42250.964803240742</v>
      </c>
      <c r="J1163" s="10">
        <v>43553.517754629633</v>
      </c>
      <c r="K1163" s="9" t="s">
        <v>3420</v>
      </c>
    </row>
    <row r="1164" spans="1:11" ht="16" customHeight="1" x14ac:dyDescent="0.15">
      <c r="A1164" s="7">
        <v>16059045</v>
      </c>
      <c r="B1164" s="8" t="str">
        <f>HYPERLINK("https://github.com/emiddleton/gads","https://github.com/emiddleton/gads")</f>
        <v>https://github.com/emiddleton/gads</v>
      </c>
      <c r="C1164" s="19"/>
      <c r="D1164" s="7">
        <v>44</v>
      </c>
      <c r="E1164" s="9" t="s">
        <v>3421</v>
      </c>
      <c r="F1164" s="9" t="s">
        <v>5824</v>
      </c>
      <c r="G1164" s="9" t="s">
        <v>3422</v>
      </c>
      <c r="H1164" s="7">
        <v>40</v>
      </c>
      <c r="I1164" s="10">
        <v>41659.09878472222</v>
      </c>
      <c r="J1164" s="10">
        <v>43571.906226851846</v>
      </c>
      <c r="K1164" s="9" t="s">
        <v>3423</v>
      </c>
    </row>
    <row r="1165" spans="1:11" ht="16" customHeight="1" x14ac:dyDescent="0.15">
      <c r="A1165" s="7">
        <v>134971016</v>
      </c>
      <c r="B1165" s="8" t="str">
        <f>HYPERLINK("https://github.com/maxatome/go-testdeep","https://github.com/maxatome/go-testdeep")</f>
        <v>https://github.com/maxatome/go-testdeep</v>
      </c>
      <c r="C1165" s="19"/>
      <c r="D1165" s="7">
        <v>44</v>
      </c>
      <c r="E1165" s="9" t="s">
        <v>3424</v>
      </c>
      <c r="F1165" s="9" t="s">
        <v>5825</v>
      </c>
      <c r="G1165" s="9" t="s">
        <v>3425</v>
      </c>
      <c r="H1165" s="7">
        <v>1</v>
      </c>
      <c r="I1165" s="10">
        <v>43246.62740740741</v>
      </c>
      <c r="J1165" s="10">
        <v>43551.644201388888</v>
      </c>
      <c r="K1165" s="9" t="s">
        <v>3426</v>
      </c>
    </row>
    <row r="1166" spans="1:11" ht="16" customHeight="1" x14ac:dyDescent="0.15">
      <c r="A1166" s="7">
        <v>159152840</v>
      </c>
      <c r="B1166" s="8" t="str">
        <f>HYPERLINK("https://github.com/knocknote/octillery","https://github.com/knocknote/octillery")</f>
        <v>https://github.com/knocknote/octillery</v>
      </c>
      <c r="C1166" s="19"/>
      <c r="D1166" s="7">
        <v>44</v>
      </c>
      <c r="E1166" s="9" t="s">
        <v>3427</v>
      </c>
      <c r="F1166" s="9" t="s">
        <v>5826</v>
      </c>
      <c r="G1166" s="9" t="s">
        <v>3428</v>
      </c>
      <c r="H1166" s="7">
        <v>4</v>
      </c>
      <c r="I1166" s="10">
        <v>43430.444155092591</v>
      </c>
      <c r="J1166" s="10">
        <v>43571.137615740743</v>
      </c>
      <c r="K1166" s="9" t="s">
        <v>3429</v>
      </c>
    </row>
    <row r="1167" spans="1:11" ht="16" customHeight="1" x14ac:dyDescent="0.15">
      <c r="A1167" s="7">
        <v>99039045</v>
      </c>
      <c r="B1167" s="8" t="str">
        <f>HYPERLINK("https://github.com/dixonwille/skywalker","https://github.com/dixonwille/skywalker")</f>
        <v>https://github.com/dixonwille/skywalker</v>
      </c>
      <c r="C1167" s="19"/>
      <c r="D1167" s="7">
        <v>43</v>
      </c>
      <c r="E1167" s="9" t="s">
        <v>3430</v>
      </c>
      <c r="F1167" s="9" t="s">
        <v>5827</v>
      </c>
      <c r="G1167" s="9" t="s">
        <v>3431</v>
      </c>
      <c r="H1167" s="7">
        <v>6</v>
      </c>
      <c r="I1167" s="10">
        <v>42948.839178240742</v>
      </c>
      <c r="J1167" s="10">
        <v>43567.949317129627</v>
      </c>
      <c r="K1167" s="9" t="s">
        <v>3432</v>
      </c>
    </row>
    <row r="1168" spans="1:11" ht="16" customHeight="1" x14ac:dyDescent="0.15">
      <c r="A1168" s="7">
        <v>95006858</v>
      </c>
      <c r="B1168" s="8" t="str">
        <f>HYPERLINK("https://github.com/kpango/glg","https://github.com/kpango/glg")</f>
        <v>https://github.com/kpango/glg</v>
      </c>
      <c r="C1168" s="19"/>
      <c r="D1168" s="7">
        <v>43</v>
      </c>
      <c r="E1168" s="9" t="s">
        <v>3433</v>
      </c>
      <c r="F1168" s="9" t="s">
        <v>5828</v>
      </c>
      <c r="G1168" s="9" t="s">
        <v>3434</v>
      </c>
      <c r="H1168" s="7">
        <v>8</v>
      </c>
      <c r="I1168" s="10">
        <v>42907.559907407413</v>
      </c>
      <c r="J1168" s="10">
        <v>43579.11377314815</v>
      </c>
      <c r="K1168" s="9" t="s">
        <v>3435</v>
      </c>
    </row>
    <row r="1169" spans="1:11" ht="16" customHeight="1" x14ac:dyDescent="0.15">
      <c r="A1169" s="7">
        <v>18942887</v>
      </c>
      <c r="B1169" s="8" t="str">
        <f>HYPERLINK("https://github.com/alexcesaro/log","https://github.com/alexcesaro/log")</f>
        <v>https://github.com/alexcesaro/log</v>
      </c>
      <c r="C1169" s="19"/>
      <c r="D1169" s="7">
        <v>43</v>
      </c>
      <c r="E1169" s="9" t="s">
        <v>1353</v>
      </c>
      <c r="F1169" s="9" t="s">
        <v>5829</v>
      </c>
      <c r="G1169" s="9" t="s">
        <v>3436</v>
      </c>
      <c r="H1169" s="7">
        <v>4</v>
      </c>
      <c r="I1169" s="10">
        <v>41748.605509259258</v>
      </c>
      <c r="J1169" s="10">
        <v>43558.740300925929</v>
      </c>
      <c r="K1169" s="9" t="s">
        <v>3437</v>
      </c>
    </row>
    <row r="1170" spans="1:11" ht="16" customHeight="1" x14ac:dyDescent="0.15">
      <c r="A1170" s="7">
        <v>151083521</v>
      </c>
      <c r="B1170" s="8" t="str">
        <f>HYPERLINK("https://github.com/rocketlaunchr/dataframe-go","https://github.com/rocketlaunchr/dataframe-go")</f>
        <v>https://github.com/rocketlaunchr/dataframe-go</v>
      </c>
      <c r="C1170" s="19"/>
      <c r="D1170" s="7">
        <v>43</v>
      </c>
      <c r="E1170" s="9" t="s">
        <v>3438</v>
      </c>
      <c r="F1170" s="9" t="s">
        <v>5830</v>
      </c>
      <c r="G1170" s="9" t="s">
        <v>3439</v>
      </c>
      <c r="H1170" s="7">
        <v>4</v>
      </c>
      <c r="I1170" s="10">
        <v>43374.513553240737</v>
      </c>
      <c r="J1170" s="10">
        <v>43580.525312500002</v>
      </c>
      <c r="K1170" s="9" t="s">
        <v>3440</v>
      </c>
    </row>
    <row r="1171" spans="1:11" ht="16" customHeight="1" x14ac:dyDescent="0.15">
      <c r="A1171" s="7">
        <v>49330092</v>
      </c>
      <c r="B1171" s="8" t="str">
        <f>HYPERLINK("https://github.com/mlimaloureiro/golog","https://github.com/mlimaloureiro/golog")</f>
        <v>https://github.com/mlimaloureiro/golog</v>
      </c>
      <c r="C1171" s="19"/>
      <c r="D1171" s="7">
        <v>43</v>
      </c>
      <c r="E1171" s="9" t="s">
        <v>3441</v>
      </c>
      <c r="F1171" s="9" t="s">
        <v>5831</v>
      </c>
      <c r="G1171" s="9" t="s">
        <v>3442</v>
      </c>
      <c r="H1171" s="7">
        <v>11</v>
      </c>
      <c r="I1171" s="10">
        <v>42378.655405092592</v>
      </c>
      <c r="J1171" s="10">
        <v>43570.702465277784</v>
      </c>
      <c r="K1171" s="9" t="s">
        <v>3443</v>
      </c>
    </row>
    <row r="1172" spans="1:11" ht="16" customHeight="1" x14ac:dyDescent="0.15">
      <c r="A1172" s="7">
        <v>138226933</v>
      </c>
      <c r="B1172" s="8" t="str">
        <f>HYPERLINK("https://github.com/nanobox-io/golang-scribble","https://github.com/nanobox-io/golang-scribble")</f>
        <v>https://github.com/nanobox-io/golang-scribble</v>
      </c>
      <c r="C1172" s="19"/>
      <c r="D1172" s="7">
        <v>42</v>
      </c>
      <c r="E1172" s="9" t="s">
        <v>3444</v>
      </c>
      <c r="F1172" s="9" t="s">
        <v>5832</v>
      </c>
      <c r="G1172" s="9" t="s">
        <v>3445</v>
      </c>
      <c r="H1172" s="7">
        <v>4</v>
      </c>
      <c r="I1172" s="10">
        <v>43272.926076388889</v>
      </c>
      <c r="J1172" s="10">
        <v>43578.329432870371</v>
      </c>
      <c r="K1172" s="9" t="s">
        <v>3446</v>
      </c>
    </row>
    <row r="1173" spans="1:11" ht="16" customHeight="1" x14ac:dyDescent="0.15">
      <c r="A1173" s="7">
        <v>137758055</v>
      </c>
      <c r="B1173" s="8" t="str">
        <f>HYPERLINK("https://github.com/trubitsyn/go-zero-width","https://github.com/trubitsyn/go-zero-width")</f>
        <v>https://github.com/trubitsyn/go-zero-width</v>
      </c>
      <c r="C1173" s="19"/>
      <c r="D1173" s="7">
        <v>42</v>
      </c>
      <c r="E1173" s="9" t="s">
        <v>3447</v>
      </c>
      <c r="F1173" s="9" t="s">
        <v>5833</v>
      </c>
      <c r="G1173" s="9" t="s">
        <v>3448</v>
      </c>
      <c r="H1173" s="7">
        <v>2</v>
      </c>
      <c r="I1173" s="10">
        <v>43269.579965277779</v>
      </c>
      <c r="J1173" s="10">
        <v>43562.499583333331</v>
      </c>
      <c r="K1173" s="9" t="s">
        <v>3449</v>
      </c>
    </row>
    <row r="1174" spans="1:11" ht="16" customHeight="1" x14ac:dyDescent="0.15">
      <c r="A1174" s="7">
        <v>152620511</v>
      </c>
      <c r="B1174" s="8" t="str">
        <f>HYPERLINK("https://github.com/zRedShift/mimemagic","https://github.com/zRedShift/mimemagic")</f>
        <v>https://github.com/zRedShift/mimemagic</v>
      </c>
      <c r="C1174" s="19"/>
      <c r="D1174" s="7">
        <v>42</v>
      </c>
      <c r="E1174" s="9" t="s">
        <v>3450</v>
      </c>
      <c r="F1174" s="9" t="s">
        <v>5834</v>
      </c>
      <c r="G1174" s="9" t="s">
        <v>3451</v>
      </c>
      <c r="H1174" s="7">
        <v>5</v>
      </c>
      <c r="I1174" s="10">
        <v>43384.675625000003</v>
      </c>
      <c r="J1174" s="10">
        <v>43559.105081018519</v>
      </c>
      <c r="K1174" s="9" t="s">
        <v>3452</v>
      </c>
    </row>
    <row r="1175" spans="1:11" ht="16" customHeight="1" x14ac:dyDescent="0.15">
      <c r="A1175" s="7">
        <v>89755806</v>
      </c>
      <c r="B1175" s="8" t="str">
        <f>HYPERLINK("https://github.com/adam-hanna/sessions","https://github.com/adam-hanna/sessions")</f>
        <v>https://github.com/adam-hanna/sessions</v>
      </c>
      <c r="C1175" s="19"/>
      <c r="D1175" s="7">
        <v>42</v>
      </c>
      <c r="E1175" s="9" t="s">
        <v>3453</v>
      </c>
      <c r="F1175" s="9" t="s">
        <v>5835</v>
      </c>
      <c r="G1175" s="9" t="s">
        <v>3454</v>
      </c>
      <c r="H1175" s="7">
        <v>3</v>
      </c>
      <c r="I1175" s="10">
        <v>42854.04824074074</v>
      </c>
      <c r="J1175" s="10">
        <v>43574.319780092592</v>
      </c>
      <c r="K1175" s="9" t="s">
        <v>3455</v>
      </c>
    </row>
    <row r="1176" spans="1:11" ht="16" customHeight="1" x14ac:dyDescent="0.15">
      <c r="A1176" s="7">
        <v>27947315</v>
      </c>
      <c r="B1176" s="8" t="str">
        <f>HYPERLINK("https://github.com/aybabtme/portproxy","https://github.com/aybabtme/portproxy")</f>
        <v>https://github.com/aybabtme/portproxy</v>
      </c>
      <c r="C1176" s="19"/>
      <c r="D1176" s="7">
        <v>42</v>
      </c>
      <c r="E1176" s="9" t="s">
        <v>3456</v>
      </c>
      <c r="F1176" s="9" t="s">
        <v>5836</v>
      </c>
      <c r="G1176" s="9" t="s">
        <v>3457</v>
      </c>
      <c r="H1176" s="7">
        <v>10</v>
      </c>
      <c r="I1176" s="10">
        <v>41986.123333333337</v>
      </c>
      <c r="J1176" s="10">
        <v>43579.388240740736</v>
      </c>
      <c r="K1176" s="9" t="s">
        <v>3458</v>
      </c>
    </row>
    <row r="1177" spans="1:11" ht="16" customHeight="1" x14ac:dyDescent="0.15">
      <c r="A1177" s="7">
        <v>28446072</v>
      </c>
      <c r="B1177" s="8" t="str">
        <f>HYPERLINK("https://github.com/ian-kent/linkio","https://github.com/ian-kent/linkio")</f>
        <v>https://github.com/ian-kent/linkio</v>
      </c>
      <c r="C1177" s="19"/>
      <c r="D1177" s="7">
        <v>42</v>
      </c>
      <c r="E1177" s="9" t="s">
        <v>3459</v>
      </c>
      <c r="F1177" s="9" t="s">
        <v>5837</v>
      </c>
      <c r="G1177" s="9" t="s">
        <v>3460</v>
      </c>
      <c r="H1177" s="7">
        <v>4</v>
      </c>
      <c r="I1177" s="10">
        <v>41997.451423611114</v>
      </c>
      <c r="J1177" s="10">
        <v>43579.271296296298</v>
      </c>
      <c r="K1177" s="9" t="s">
        <v>3461</v>
      </c>
    </row>
    <row r="1178" spans="1:11" ht="16" customHeight="1" x14ac:dyDescent="0.15">
      <c r="A1178" s="7">
        <v>94696005</v>
      </c>
      <c r="B1178" s="8" t="str">
        <f>HYPERLINK("https://github.com/artonge/go-csv-tag","https://github.com/artonge/go-csv-tag")</f>
        <v>https://github.com/artonge/go-csv-tag</v>
      </c>
      <c r="C1178" s="19"/>
      <c r="D1178" s="7">
        <v>41</v>
      </c>
      <c r="E1178" s="9" t="s">
        <v>3462</v>
      </c>
      <c r="F1178" s="9" t="s">
        <v>5838</v>
      </c>
      <c r="G1178" s="9" t="s">
        <v>3463</v>
      </c>
      <c r="H1178" s="7">
        <v>11</v>
      </c>
      <c r="I1178" s="10">
        <v>42904.64671296296</v>
      </c>
      <c r="J1178" s="10">
        <v>43563.45239583333</v>
      </c>
      <c r="K1178" s="9" t="s">
        <v>3464</v>
      </c>
    </row>
    <row r="1179" spans="1:11" ht="16" customHeight="1" x14ac:dyDescent="0.15">
      <c r="A1179" s="7">
        <v>28083079</v>
      </c>
      <c r="B1179" s="8" t="str">
        <f>HYPERLINK("https://github.com/endeveit/guesslanguage","https://github.com/endeveit/guesslanguage")</f>
        <v>https://github.com/endeveit/guesslanguage</v>
      </c>
      <c r="C1179" s="19"/>
      <c r="D1179" s="7">
        <v>41</v>
      </c>
      <c r="E1179" s="9" t="s">
        <v>3465</v>
      </c>
      <c r="F1179" s="9" t="s">
        <v>5839</v>
      </c>
      <c r="G1179" s="9" t="s">
        <v>3466</v>
      </c>
      <c r="H1179" s="7">
        <v>2</v>
      </c>
      <c r="I1179" s="10">
        <v>41989.457488425927</v>
      </c>
      <c r="J1179" s="10">
        <v>43480.380694444437</v>
      </c>
      <c r="K1179" s="9" t="s">
        <v>3467</v>
      </c>
    </row>
    <row r="1180" spans="1:11" ht="16" customHeight="1" x14ac:dyDescent="0.15">
      <c r="A1180" s="7">
        <v>40845144</v>
      </c>
      <c r="B1180" s="8" t="str">
        <f>HYPERLINK("https://github.com/seiflotfy/count-min-log","https://github.com/seiflotfy/count-min-log")</f>
        <v>https://github.com/seiflotfy/count-min-log</v>
      </c>
      <c r="C1180" s="19"/>
      <c r="D1180" s="7">
        <v>40</v>
      </c>
      <c r="E1180" s="9" t="s">
        <v>3468</v>
      </c>
      <c r="F1180" s="9" t="s">
        <v>5840</v>
      </c>
      <c r="G1180" s="9" t="s">
        <v>3469</v>
      </c>
      <c r="H1180" s="7">
        <v>3</v>
      </c>
      <c r="I1180" s="10">
        <v>42232.938611111109</v>
      </c>
      <c r="J1180" s="10">
        <v>43517.401805555557</v>
      </c>
      <c r="K1180" s="9" t="s">
        <v>3470</v>
      </c>
    </row>
    <row r="1181" spans="1:11" ht="16" customHeight="1" x14ac:dyDescent="0.15">
      <c r="A1181" s="7">
        <v>74124577</v>
      </c>
      <c r="B1181" s="8" t="str">
        <f>HYPERLINK("https://github.com/t0pep0/efaceconv","https://github.com/t0pep0/efaceconv")</f>
        <v>https://github.com/t0pep0/efaceconv</v>
      </c>
      <c r="C1181" s="19"/>
      <c r="D1181" s="7">
        <v>40</v>
      </c>
      <c r="E1181" s="9" t="s">
        <v>3471</v>
      </c>
      <c r="F1181" s="9"/>
      <c r="G1181" s="16"/>
      <c r="H1181" s="7">
        <v>8</v>
      </c>
      <c r="I1181" s="10">
        <v>42692.485347222217</v>
      </c>
      <c r="J1181" s="10">
        <v>43528.247060185182</v>
      </c>
      <c r="K1181" s="9" t="s">
        <v>3472</v>
      </c>
    </row>
    <row r="1182" spans="1:11" ht="16" customHeight="1" x14ac:dyDescent="0.15">
      <c r="A1182" s="7">
        <v>1861148</v>
      </c>
      <c r="B1182" s="8" t="str">
        <f>HYPERLINK("https://github.com/skelterjohn/geom","https://github.com/skelterjohn/geom")</f>
        <v>https://github.com/skelterjohn/geom</v>
      </c>
      <c r="C1182" s="19"/>
      <c r="D1182" s="7">
        <v>40</v>
      </c>
      <c r="E1182" s="9" t="s">
        <v>3473</v>
      </c>
      <c r="F1182" s="9" t="s">
        <v>5841</v>
      </c>
      <c r="G1182" s="9" t="s">
        <v>3474</v>
      </c>
      <c r="H1182" s="7">
        <v>15</v>
      </c>
      <c r="I1182" s="10">
        <v>40701.742488425924</v>
      </c>
      <c r="J1182" s="10">
        <v>43529.031307870369</v>
      </c>
      <c r="K1182" s="9" t="s">
        <v>3475</v>
      </c>
    </row>
    <row r="1183" spans="1:11" ht="16" customHeight="1" x14ac:dyDescent="0.15">
      <c r="A1183" s="7">
        <v>137217252</v>
      </c>
      <c r="B1183" s="8" t="str">
        <f>HYPERLINK("https://github.com/miguelpragier/handy","https://github.com/miguelpragier/handy")</f>
        <v>https://github.com/miguelpragier/handy</v>
      </c>
      <c r="C1183" s="19"/>
      <c r="D1183" s="7">
        <v>40</v>
      </c>
      <c r="E1183" s="9" t="s">
        <v>3476</v>
      </c>
      <c r="F1183" s="9" t="s">
        <v>5842</v>
      </c>
      <c r="G1183" s="9" t="s">
        <v>3477</v>
      </c>
      <c r="H1183" s="7">
        <v>6</v>
      </c>
      <c r="I1183" s="10">
        <v>43264.548692129632</v>
      </c>
      <c r="J1183" s="10">
        <v>43536.05296296296</v>
      </c>
      <c r="K1183" s="9" t="s">
        <v>3478</v>
      </c>
    </row>
    <row r="1184" spans="1:11" ht="16" customHeight="1" x14ac:dyDescent="0.15">
      <c r="A1184" s="7">
        <v>58842538</v>
      </c>
      <c r="B1184" s="8" t="str">
        <f>HYPERLINK("https://github.com/Boostport/avatica","https://github.com/Boostport/avatica")</f>
        <v>https://github.com/Boostport/avatica</v>
      </c>
      <c r="C1184" s="19"/>
      <c r="D1184" s="7">
        <v>40</v>
      </c>
      <c r="E1184" s="9" t="s">
        <v>3479</v>
      </c>
      <c r="F1184" s="9" t="s">
        <v>5843</v>
      </c>
      <c r="G1184" s="9" t="s">
        <v>3480</v>
      </c>
      <c r="H1184" s="7">
        <v>7</v>
      </c>
      <c r="I1184" s="10">
        <v>42505.150787037041</v>
      </c>
      <c r="J1184" s="10">
        <v>43394.781759259262</v>
      </c>
      <c r="K1184" s="9" t="s">
        <v>3481</v>
      </c>
    </row>
    <row r="1185" spans="1:11" ht="16" customHeight="1" x14ac:dyDescent="0.15">
      <c r="A1185" s="7">
        <v>63337769</v>
      </c>
      <c r="B1185" s="8" t="str">
        <f>HYPERLINK("https://github.com/vardius/gorouter","https://github.com/vardius/gorouter")</f>
        <v>https://github.com/vardius/gorouter</v>
      </c>
      <c r="C1185" s="19"/>
      <c r="D1185" s="7">
        <v>39</v>
      </c>
      <c r="E1185" s="9" t="s">
        <v>1713</v>
      </c>
      <c r="F1185" s="9" t="s">
        <v>5844</v>
      </c>
      <c r="G1185" s="9" t="s">
        <v>3482</v>
      </c>
      <c r="H1185" s="7">
        <v>4</v>
      </c>
      <c r="I1185" s="10">
        <v>42565.551087962973</v>
      </c>
      <c r="J1185" s="10">
        <v>43538.419039351851</v>
      </c>
      <c r="K1185" s="9" t="s">
        <v>3483</v>
      </c>
    </row>
    <row r="1186" spans="1:11" ht="16" customHeight="1" x14ac:dyDescent="0.15">
      <c r="A1186" s="7">
        <v>32166015</v>
      </c>
      <c r="B1186" s="8" t="str">
        <f>HYPERLINK("https://github.com/carlescere/goback","https://github.com/carlescere/goback")</f>
        <v>https://github.com/carlescere/goback</v>
      </c>
      <c r="C1186" s="19"/>
      <c r="D1186" s="7">
        <v>39</v>
      </c>
      <c r="E1186" s="9" t="s">
        <v>3484</v>
      </c>
      <c r="F1186" s="9" t="s">
        <v>5845</v>
      </c>
      <c r="G1186" s="9" t="s">
        <v>3485</v>
      </c>
      <c r="H1186" s="7">
        <v>4</v>
      </c>
      <c r="I1186" s="10">
        <v>42076.673125000001</v>
      </c>
      <c r="J1186" s="10">
        <v>43522.123298611114</v>
      </c>
      <c r="K1186" s="9" t="s">
        <v>3486</v>
      </c>
    </row>
    <row r="1187" spans="1:11" ht="16" customHeight="1" x14ac:dyDescent="0.15">
      <c r="A1187" s="7">
        <v>76725967</v>
      </c>
      <c r="B1187" s="8" t="str">
        <f>HYPERLINK("https://github.com/afjoseph/RAKE.Go","https://github.com/afjoseph/RAKE.Go")</f>
        <v>https://github.com/afjoseph/RAKE.Go</v>
      </c>
      <c r="C1187" s="19"/>
      <c r="D1187" s="7">
        <v>39</v>
      </c>
      <c r="E1187" s="9" t="s">
        <v>3487</v>
      </c>
      <c r="F1187" s="9" t="s">
        <v>5846</v>
      </c>
      <c r="G1187" s="9" t="s">
        <v>3488</v>
      </c>
      <c r="H1187" s="7">
        <v>6</v>
      </c>
      <c r="I1187" s="10">
        <v>42721.56695601852</v>
      </c>
      <c r="J1187" s="10">
        <v>43495.679236111107</v>
      </c>
      <c r="K1187" s="9" t="s">
        <v>3489</v>
      </c>
    </row>
    <row r="1188" spans="1:11" ht="16" customHeight="1" x14ac:dyDescent="0.15">
      <c r="A1188" s="7">
        <v>151695457</v>
      </c>
      <c r="B1188" s="8" t="str">
        <f>HYPERLINK("https://github.com/uadmin/uadmin","https://github.com/uadmin/uadmin")</f>
        <v>https://github.com/uadmin/uadmin</v>
      </c>
      <c r="C1188" s="19"/>
      <c r="D1188" s="7">
        <v>39</v>
      </c>
      <c r="E1188" s="9" t="s">
        <v>3490</v>
      </c>
      <c r="F1188" s="9" t="s">
        <v>5847</v>
      </c>
      <c r="G1188" s="9" t="s">
        <v>3491</v>
      </c>
      <c r="H1188" s="7">
        <v>9</v>
      </c>
      <c r="I1188" s="10">
        <v>43378.375196759262</v>
      </c>
      <c r="J1188" s="10">
        <v>43577.648611111108</v>
      </c>
      <c r="K1188" s="9" t="s">
        <v>3492</v>
      </c>
    </row>
    <row r="1189" spans="1:11" ht="16" customHeight="1" x14ac:dyDescent="0.15">
      <c r="A1189" s="7">
        <v>52791177</v>
      </c>
      <c r="B1189" s="8" t="str">
        <f>HYPERLINK("https://github.com/Logicalis/asn1","https://github.com/Logicalis/asn1")</f>
        <v>https://github.com/Logicalis/asn1</v>
      </c>
      <c r="C1189" s="19"/>
      <c r="D1189" s="7">
        <v>39</v>
      </c>
      <c r="E1189" s="9" t="s">
        <v>3493</v>
      </c>
      <c r="F1189" s="9" t="s">
        <v>5848</v>
      </c>
      <c r="G1189" s="9" t="s">
        <v>3494</v>
      </c>
      <c r="H1189" s="7">
        <v>14</v>
      </c>
      <c r="I1189" s="10">
        <v>42429.541956018518</v>
      </c>
      <c r="J1189" s="10">
        <v>43578.385925925933</v>
      </c>
      <c r="K1189" s="9" t="s">
        <v>3495</v>
      </c>
    </row>
    <row r="1190" spans="1:11" ht="16" customHeight="1" x14ac:dyDescent="0.15">
      <c r="A1190" s="7">
        <v>33433485</v>
      </c>
      <c r="B1190" s="8" t="str">
        <f>HYPERLINK("https://github.com/codingsince1985/couchcache","https://github.com/codingsince1985/couchcache")</f>
        <v>https://github.com/codingsince1985/couchcache</v>
      </c>
      <c r="C1190" s="19"/>
      <c r="D1190" s="7">
        <v>39</v>
      </c>
      <c r="E1190" s="9" t="s">
        <v>3496</v>
      </c>
      <c r="F1190" s="9" t="s">
        <v>5849</v>
      </c>
      <c r="G1190" s="9" t="s">
        <v>3497</v>
      </c>
      <c r="H1190" s="7">
        <v>3</v>
      </c>
      <c r="I1190" s="10">
        <v>42099.300752314812</v>
      </c>
      <c r="J1190" s="10">
        <v>43578.422835648147</v>
      </c>
      <c r="K1190" s="9" t="s">
        <v>3498</v>
      </c>
    </row>
    <row r="1191" spans="1:11" ht="16" customHeight="1" x14ac:dyDescent="0.15">
      <c r="A1191" s="7">
        <v>73828100</v>
      </c>
      <c r="B1191" s="8" t="str">
        <f>HYPERLINK("https://github.com/ngs/go-amazon-product-advertising-api","https://github.com/ngs/go-amazon-product-advertising-api")</f>
        <v>https://github.com/ngs/go-amazon-product-advertising-api</v>
      </c>
      <c r="C1191" s="19"/>
      <c r="D1191" s="7">
        <v>38</v>
      </c>
      <c r="E1191" s="9" t="s">
        <v>3499</v>
      </c>
      <c r="F1191" s="9" t="s">
        <v>5850</v>
      </c>
      <c r="G1191" s="9" t="s">
        <v>3500</v>
      </c>
      <c r="H1191" s="7">
        <v>14</v>
      </c>
      <c r="I1191" s="10">
        <v>42689.651064814818</v>
      </c>
      <c r="J1191" s="10">
        <v>43543.949942129628</v>
      </c>
      <c r="K1191" s="9" t="s">
        <v>3501</v>
      </c>
    </row>
    <row r="1192" spans="1:11" ht="16" customHeight="1" x14ac:dyDescent="0.15">
      <c r="A1192" s="7">
        <v>78125650</v>
      </c>
      <c r="B1192" s="8" t="str">
        <f>HYPERLINK("https://github.com/markbates/validate","https://github.com/markbates/validate")</f>
        <v>https://github.com/markbates/validate</v>
      </c>
      <c r="C1192" s="19"/>
      <c r="D1192" s="7">
        <v>38</v>
      </c>
      <c r="E1192" s="9" t="s">
        <v>3119</v>
      </c>
      <c r="F1192" s="9" t="s">
        <v>5851</v>
      </c>
      <c r="G1192" s="9" t="s">
        <v>3502</v>
      </c>
      <c r="H1192" s="7">
        <v>0</v>
      </c>
      <c r="I1192" s="10">
        <v>42740.654097222221</v>
      </c>
      <c r="J1192" s="10">
        <v>43418.39775462963</v>
      </c>
      <c r="K1192" s="9" t="s">
        <v>3503</v>
      </c>
    </row>
    <row r="1193" spans="1:11" ht="16" customHeight="1" x14ac:dyDescent="0.15">
      <c r="A1193" s="7">
        <v>28791531</v>
      </c>
      <c r="B1193" s="8" t="str">
        <f>HYPERLINK("https://github.com/go-xkg/xkg","https://github.com/go-xkg/xkg")</f>
        <v>https://github.com/go-xkg/xkg</v>
      </c>
      <c r="C1193" s="19"/>
      <c r="D1193" s="7">
        <v>38</v>
      </c>
      <c r="E1193" s="9" t="s">
        <v>3504</v>
      </c>
      <c r="F1193" s="9" t="s">
        <v>5852</v>
      </c>
      <c r="G1193" s="9" t="s">
        <v>3505</v>
      </c>
      <c r="H1193" s="7">
        <v>6</v>
      </c>
      <c r="I1193" s="10">
        <v>42009.044942129629</v>
      </c>
      <c r="J1193" s="10">
        <v>43577.11142361111</v>
      </c>
      <c r="K1193" s="9" t="s">
        <v>3506</v>
      </c>
    </row>
    <row r="1194" spans="1:11" ht="16" customHeight="1" x14ac:dyDescent="0.15">
      <c r="A1194" s="7">
        <v>9244332</v>
      </c>
      <c r="B1194" s="8" t="str">
        <f>HYPERLINK("https://github.com/danieldk/golinear","https://github.com/danieldk/golinear")</f>
        <v>https://github.com/danieldk/golinear</v>
      </c>
      <c r="C1194" s="19"/>
      <c r="D1194" s="7">
        <v>38</v>
      </c>
      <c r="E1194" s="9" t="s">
        <v>3507</v>
      </c>
      <c r="F1194" s="9" t="s">
        <v>5853</v>
      </c>
      <c r="G1194" s="9" t="s">
        <v>3508</v>
      </c>
      <c r="H1194" s="7">
        <v>10</v>
      </c>
      <c r="I1194" s="10">
        <v>41369.650706018518</v>
      </c>
      <c r="J1194" s="10">
        <v>43487.790578703702</v>
      </c>
      <c r="K1194" s="9" t="s">
        <v>3509</v>
      </c>
    </row>
    <row r="1195" spans="1:11" ht="16" customHeight="1" x14ac:dyDescent="0.15">
      <c r="A1195" s="7">
        <v>41790658</v>
      </c>
      <c r="B1195" s="8" t="str">
        <f>HYPERLINK("https://github.com/sadlil/gologger","https://github.com/sadlil/gologger")</f>
        <v>https://github.com/sadlil/gologger</v>
      </c>
      <c r="C1195" s="19"/>
      <c r="D1195" s="7">
        <v>38</v>
      </c>
      <c r="E1195" s="9" t="s">
        <v>3510</v>
      </c>
      <c r="F1195" s="9" t="s">
        <v>5854</v>
      </c>
      <c r="G1195" s="9" t="s">
        <v>3511</v>
      </c>
      <c r="H1195" s="7">
        <v>7</v>
      </c>
      <c r="I1195" s="10">
        <v>42249.369745370372</v>
      </c>
      <c r="J1195" s="10">
        <v>43472.747858796298</v>
      </c>
      <c r="K1195" s="9" t="s">
        <v>3512</v>
      </c>
    </row>
    <row r="1196" spans="1:11" ht="16" customHeight="1" x14ac:dyDescent="0.15">
      <c r="A1196" s="7">
        <v>130787782</v>
      </c>
      <c r="B1196" s="8" t="str">
        <f>HYPERLINK("https://github.com/gammazero/deque","https://github.com/gammazero/deque")</f>
        <v>https://github.com/gammazero/deque</v>
      </c>
      <c r="C1196" s="18">
        <v>1</v>
      </c>
      <c r="D1196" s="7">
        <v>38</v>
      </c>
      <c r="E1196" s="9" t="s">
        <v>3513</v>
      </c>
      <c r="F1196" s="9" t="s">
        <v>5855</v>
      </c>
      <c r="G1196" s="9" t="s">
        <v>3514</v>
      </c>
      <c r="H1196" s="7">
        <v>6</v>
      </c>
      <c r="I1196" s="10">
        <v>43214.123553240737</v>
      </c>
      <c r="J1196" s="10">
        <v>43580.415381944447</v>
      </c>
      <c r="K1196" s="9" t="s">
        <v>3515</v>
      </c>
    </row>
    <row r="1197" spans="1:11" ht="16" customHeight="1" x14ac:dyDescent="0.15">
      <c r="A1197" s="7">
        <v>5680134</v>
      </c>
      <c r="B1197" s="8" t="str">
        <f>HYPERLINK("https://github.com/soniah/evaler","https://github.com/soniah/evaler")</f>
        <v>https://github.com/soniah/evaler</v>
      </c>
      <c r="C1197" s="19"/>
      <c r="D1197" s="7">
        <v>38</v>
      </c>
      <c r="E1197" s="9" t="s">
        <v>3516</v>
      </c>
      <c r="F1197" s="9" t="s">
        <v>5856</v>
      </c>
      <c r="G1197" s="9" t="s">
        <v>3517</v>
      </c>
      <c r="H1197" s="7">
        <v>11</v>
      </c>
      <c r="I1197" s="10">
        <v>41156.984699074077</v>
      </c>
      <c r="J1197" s="10">
        <v>43521.621412037042</v>
      </c>
      <c r="K1197" s="9" t="s">
        <v>3518</v>
      </c>
    </row>
    <row r="1198" spans="1:11" ht="16" customHeight="1" x14ac:dyDescent="0.15">
      <c r="A1198" s="7">
        <v>103233604</v>
      </c>
      <c r="B1198" s="8" t="str">
        <f>HYPERLINK("https://github.com/steambap/captcha","https://github.com/steambap/captcha")</f>
        <v>https://github.com/steambap/captcha</v>
      </c>
      <c r="C1198" s="19"/>
      <c r="D1198" s="7">
        <v>38</v>
      </c>
      <c r="E1198" s="9" t="s">
        <v>3519</v>
      </c>
      <c r="F1198" s="9" t="s">
        <v>5857</v>
      </c>
      <c r="G1198" s="9" t="s">
        <v>3520</v>
      </c>
      <c r="H1198" s="7">
        <v>6</v>
      </c>
      <c r="I1198" s="10">
        <v>42990.28628472222</v>
      </c>
      <c r="J1198" s="10">
        <v>43574.035555555558</v>
      </c>
      <c r="K1198" s="9" t="s">
        <v>3521</v>
      </c>
    </row>
    <row r="1199" spans="1:11" ht="16" customHeight="1" x14ac:dyDescent="0.15">
      <c r="A1199" s="7">
        <v>94368499</v>
      </c>
      <c r="B1199" s="8" t="str">
        <f>HYPERLINK("https://github.com/codingconcepts/env","https://github.com/codingconcepts/env")</f>
        <v>https://github.com/codingconcepts/env</v>
      </c>
      <c r="C1199" s="19"/>
      <c r="D1199" s="7">
        <v>38</v>
      </c>
      <c r="E1199" s="9" t="s">
        <v>1263</v>
      </c>
      <c r="F1199" s="9" t="s">
        <v>5858</v>
      </c>
      <c r="G1199" s="9" t="s">
        <v>3522</v>
      </c>
      <c r="H1199" s="7">
        <v>2</v>
      </c>
      <c r="I1199" s="10">
        <v>42900.834664351853</v>
      </c>
      <c r="J1199" s="10">
        <v>43577.900949074072</v>
      </c>
      <c r="K1199" s="9" t="s">
        <v>3523</v>
      </c>
    </row>
    <row r="1200" spans="1:11" ht="16" customHeight="1" x14ac:dyDescent="0.15">
      <c r="A1200" s="7">
        <v>94195174</v>
      </c>
      <c r="B1200" s="8" t="str">
        <f>HYPERLINK("https://github.com/mengzhuo/intrinsic","https://github.com/mengzhuo/intrinsic")</f>
        <v>https://github.com/mengzhuo/intrinsic</v>
      </c>
      <c r="C1200" s="19"/>
      <c r="D1200" s="7">
        <v>37</v>
      </c>
      <c r="E1200" s="9" t="s">
        <v>3524</v>
      </c>
      <c r="F1200" s="9" t="s">
        <v>5859</v>
      </c>
      <c r="G1200" s="9" t="s">
        <v>3525</v>
      </c>
      <c r="H1200" s="7">
        <v>1</v>
      </c>
      <c r="I1200" s="10">
        <v>42899.393449074072</v>
      </c>
      <c r="J1200" s="10">
        <v>43467.33388888889</v>
      </c>
      <c r="K1200" s="9" t="s">
        <v>3526</v>
      </c>
    </row>
    <row r="1201" spans="1:11" ht="16" customHeight="1" x14ac:dyDescent="0.15">
      <c r="A1201" s="7">
        <v>36049511</v>
      </c>
      <c r="B1201" s="8" t="str">
        <f>HYPERLINK("https://github.com/skelterjohn/go-pkg-complete","https://github.com/skelterjohn/go-pkg-complete")</f>
        <v>https://github.com/skelterjohn/go-pkg-complete</v>
      </c>
      <c r="C1201" s="19"/>
      <c r="D1201" s="7">
        <v>37</v>
      </c>
      <c r="E1201" s="9" t="s">
        <v>3527</v>
      </c>
      <c r="F1201" s="9" t="s">
        <v>5860</v>
      </c>
      <c r="G1201" s="9" t="s">
        <v>3528</v>
      </c>
      <c r="H1201" s="7">
        <v>7</v>
      </c>
      <c r="I1201" s="10">
        <v>42146.129918981482</v>
      </c>
      <c r="J1201" s="10">
        <v>43403.338240740741</v>
      </c>
      <c r="K1201" s="9" t="s">
        <v>3529</v>
      </c>
    </row>
    <row r="1202" spans="1:11" ht="16" customHeight="1" x14ac:dyDescent="0.15">
      <c r="A1202" s="7">
        <v>52580351</v>
      </c>
      <c r="B1202" s="8" t="str">
        <f>HYPERLINK("https://github.com/nishanths/go-xkcd","https://github.com/nishanths/go-xkcd")</f>
        <v>https://github.com/nishanths/go-xkcd</v>
      </c>
      <c r="C1202" s="19"/>
      <c r="D1202" s="7">
        <v>37</v>
      </c>
      <c r="E1202" s="9" t="s">
        <v>3530</v>
      </c>
      <c r="F1202" s="9" t="s">
        <v>5861</v>
      </c>
      <c r="G1202" s="9" t="s">
        <v>3531</v>
      </c>
      <c r="H1202" s="7">
        <v>2</v>
      </c>
      <c r="I1202" s="10">
        <v>42426.218414351853</v>
      </c>
      <c r="J1202" s="10">
        <v>43531.118414351848</v>
      </c>
      <c r="K1202" s="9" t="s">
        <v>3532</v>
      </c>
    </row>
    <row r="1203" spans="1:11" ht="16" customHeight="1" x14ac:dyDescent="0.15">
      <c r="A1203" s="7">
        <v>40736488</v>
      </c>
      <c r="B1203" s="8" t="str">
        <f>HYPERLINK("https://github.com/jszwedko/go-circleci","https://github.com/jszwedko/go-circleci")</f>
        <v>https://github.com/jszwedko/go-circleci</v>
      </c>
      <c r="C1203" s="19"/>
      <c r="D1203" s="7">
        <v>37</v>
      </c>
      <c r="E1203" s="9" t="s">
        <v>3533</v>
      </c>
      <c r="F1203" s="9" t="s">
        <v>5862</v>
      </c>
      <c r="G1203" s="9" t="s">
        <v>3534</v>
      </c>
      <c r="H1203" s="7">
        <v>30</v>
      </c>
      <c r="I1203" s="10">
        <v>42230.888611111113</v>
      </c>
      <c r="J1203" s="10">
        <v>43571.473344907397</v>
      </c>
      <c r="K1203" s="9" t="s">
        <v>3535</v>
      </c>
    </row>
    <row r="1204" spans="1:11" ht="16" customHeight="1" x14ac:dyDescent="0.15">
      <c r="A1204" s="7">
        <v>127207874</v>
      </c>
      <c r="B1204" s="8" t="str">
        <f>HYPERLINK("https://github.com/sillecelik/go-gopher","https://github.com/sillecelik/go-gopher")</f>
        <v>https://github.com/sillecelik/go-gopher</v>
      </c>
      <c r="C1204" s="19"/>
      <c r="D1204" s="7">
        <v>37</v>
      </c>
      <c r="E1204" s="9" t="s">
        <v>3536</v>
      </c>
      <c r="F1204" s="9" t="s">
        <v>5863</v>
      </c>
      <c r="G1204" s="9" t="s">
        <v>3537</v>
      </c>
      <c r="H1204" s="7">
        <v>1</v>
      </c>
      <c r="I1204" s="10">
        <v>43187.954236111109</v>
      </c>
      <c r="J1204" s="10">
        <v>43571.498333333337</v>
      </c>
      <c r="K1204" s="9" t="s">
        <v>3538</v>
      </c>
    </row>
    <row r="1205" spans="1:11" ht="16" customHeight="1" x14ac:dyDescent="0.15">
      <c r="A1205" s="7">
        <v>80292324</v>
      </c>
      <c r="B1205" s="8" t="str">
        <f>HYPERLINK("https://github.com/jutkko/copy-pasta","https://github.com/jutkko/copy-pasta")</f>
        <v>https://github.com/jutkko/copy-pasta</v>
      </c>
      <c r="C1205" s="19"/>
      <c r="D1205" s="7">
        <v>37</v>
      </c>
      <c r="E1205" s="9" t="s">
        <v>3539</v>
      </c>
      <c r="F1205" s="9" t="s">
        <v>5864</v>
      </c>
      <c r="G1205" s="9" t="s">
        <v>3540</v>
      </c>
      <c r="H1205" s="7">
        <v>4</v>
      </c>
      <c r="I1205" s="10">
        <v>42763.649583333332</v>
      </c>
      <c r="J1205" s="10">
        <v>43571.371828703697</v>
      </c>
      <c r="K1205" s="9" t="s">
        <v>3541</v>
      </c>
    </row>
    <row r="1206" spans="1:11" ht="16" customHeight="1" x14ac:dyDescent="0.15">
      <c r="A1206" s="7">
        <v>105750519</v>
      </c>
      <c r="B1206" s="8" t="str">
        <f>HYPERLINK("https://github.com/vardius/worker-pool","https://github.com/vardius/worker-pool")</f>
        <v>https://github.com/vardius/worker-pool</v>
      </c>
      <c r="C1206" s="19"/>
      <c r="D1206" s="7">
        <v>37</v>
      </c>
      <c r="E1206" s="9" t="s">
        <v>3542</v>
      </c>
      <c r="F1206" s="9" t="s">
        <v>5865</v>
      </c>
      <c r="G1206" s="9" t="s">
        <v>3543</v>
      </c>
      <c r="H1206" s="7">
        <v>5</v>
      </c>
      <c r="I1206" s="10">
        <v>43012.387858796297</v>
      </c>
      <c r="J1206" s="10">
        <v>43572.80878472222</v>
      </c>
      <c r="K1206" s="9" t="s">
        <v>3544</v>
      </c>
    </row>
    <row r="1207" spans="1:11" ht="16" customHeight="1" x14ac:dyDescent="0.15">
      <c r="A1207" s="7">
        <v>102260918</v>
      </c>
      <c r="B1207" s="8" t="str">
        <f>HYPERLINK("https://github.com/szyhf/go-excel","https://github.com/szyhf/go-excel")</f>
        <v>https://github.com/szyhf/go-excel</v>
      </c>
      <c r="C1207" s="19"/>
      <c r="D1207" s="7">
        <v>37</v>
      </c>
      <c r="E1207" s="9" t="s">
        <v>3545</v>
      </c>
      <c r="F1207" s="9" t="s">
        <v>5866</v>
      </c>
      <c r="G1207" s="9" t="s">
        <v>3546</v>
      </c>
      <c r="H1207" s="7">
        <v>6</v>
      </c>
      <c r="I1207" s="10">
        <v>42981.494421296287</v>
      </c>
      <c r="J1207" s="10">
        <v>43565.537743055553</v>
      </c>
      <c r="K1207" s="9" t="s">
        <v>3547</v>
      </c>
    </row>
    <row r="1208" spans="1:11" ht="16" customHeight="1" x14ac:dyDescent="0.15">
      <c r="A1208" s="7">
        <v>145381084</v>
      </c>
      <c r="B1208" s="8" t="str">
        <f>HYPERLINK("https://github.com/wit-ai/wit-go","https://github.com/wit-ai/wit-go")</f>
        <v>https://github.com/wit-ai/wit-go</v>
      </c>
      <c r="C1208" s="19"/>
      <c r="D1208" s="7">
        <v>37</v>
      </c>
      <c r="E1208" s="9" t="s">
        <v>3548</v>
      </c>
      <c r="F1208" s="9" t="s">
        <v>5867</v>
      </c>
      <c r="G1208" s="9" t="s">
        <v>3549</v>
      </c>
      <c r="H1208" s="7">
        <v>4</v>
      </c>
      <c r="I1208" s="10">
        <v>43332.304629629631</v>
      </c>
      <c r="J1208" s="10">
        <v>43573.103263888886</v>
      </c>
      <c r="K1208" s="9" t="s">
        <v>3550</v>
      </c>
    </row>
    <row r="1209" spans="1:11" ht="16" customHeight="1" x14ac:dyDescent="0.15">
      <c r="A1209" s="7">
        <v>28293625</v>
      </c>
      <c r="B1209" s="8" t="str">
        <f>HYPERLINK("https://github.com/ian-kent/goose","https://github.com/ian-kent/goose")</f>
        <v>https://github.com/ian-kent/goose</v>
      </c>
      <c r="C1209" s="19"/>
      <c r="D1209" s="7">
        <v>36</v>
      </c>
      <c r="E1209" s="9" t="s">
        <v>2713</v>
      </c>
      <c r="F1209" s="9" t="s">
        <v>5868</v>
      </c>
      <c r="G1209" s="9" t="s">
        <v>3551</v>
      </c>
      <c r="H1209" s="7">
        <v>5</v>
      </c>
      <c r="I1209" s="10">
        <v>41994.374560185177</v>
      </c>
      <c r="J1209" s="10">
        <v>43576.537939814807</v>
      </c>
      <c r="K1209" s="9" t="s">
        <v>3552</v>
      </c>
    </row>
    <row r="1210" spans="1:11" ht="16" customHeight="1" x14ac:dyDescent="0.15">
      <c r="A1210" s="7">
        <v>179656868</v>
      </c>
      <c r="B1210" s="8" t="str">
        <f>HYPERLINK("https://github.com/osamingo/checkdigit","https://github.com/osamingo/checkdigit")</f>
        <v>https://github.com/osamingo/checkdigit</v>
      </c>
      <c r="C1210" s="19"/>
      <c r="D1210" s="7">
        <v>36</v>
      </c>
      <c r="E1210" s="9" t="s">
        <v>3553</v>
      </c>
      <c r="F1210" s="9" t="s">
        <v>5869</v>
      </c>
      <c r="G1210" s="9" t="s">
        <v>3554</v>
      </c>
      <c r="H1210" s="7">
        <v>2</v>
      </c>
      <c r="I1210" s="10">
        <v>43560.407361111109</v>
      </c>
      <c r="J1210" s="10">
        <v>43580.503217592603</v>
      </c>
      <c r="K1210" s="9" t="s">
        <v>3555</v>
      </c>
    </row>
    <row r="1211" spans="1:11" ht="16" customHeight="1" x14ac:dyDescent="0.15">
      <c r="A1211" s="7">
        <v>37163671</v>
      </c>
      <c r="B1211" s="8" t="str">
        <f>HYPERLINK("https://github.com/sevki/graphql","https://github.com/sevki/graphql")</f>
        <v>https://github.com/sevki/graphql</v>
      </c>
      <c r="C1211" s="19"/>
      <c r="D1211" s="7">
        <v>36</v>
      </c>
      <c r="E1211" s="9" t="s">
        <v>283</v>
      </c>
      <c r="F1211" s="9" t="s">
        <v>5870</v>
      </c>
      <c r="G1211" s="9" t="s">
        <v>3556</v>
      </c>
      <c r="H1211" s="7">
        <v>2</v>
      </c>
      <c r="I1211" s="10">
        <v>42164.966400462959</v>
      </c>
      <c r="J1211" s="10">
        <v>43343.908032407409</v>
      </c>
      <c r="K1211" s="9" t="s">
        <v>3557</v>
      </c>
    </row>
    <row r="1212" spans="1:11" ht="16" customHeight="1" x14ac:dyDescent="0.15">
      <c r="A1212" s="7">
        <v>137548214</v>
      </c>
      <c r="B1212" s="8" t="str">
        <f>HYPERLINK("https://github.com/maxcnunes/gaper","https://github.com/maxcnunes/gaper")</f>
        <v>https://github.com/maxcnunes/gaper</v>
      </c>
      <c r="C1212" s="19"/>
      <c r="D1212" s="7">
        <v>35</v>
      </c>
      <c r="E1212" s="9" t="s">
        <v>3558</v>
      </c>
      <c r="F1212" s="9" t="s">
        <v>5871</v>
      </c>
      <c r="G1212" s="9" t="s">
        <v>3559</v>
      </c>
      <c r="H1212" s="7">
        <v>2</v>
      </c>
      <c r="I1212" s="10">
        <v>43267.115717592591</v>
      </c>
      <c r="J1212" s="10">
        <v>43563.629594907397</v>
      </c>
      <c r="K1212" s="9" t="s">
        <v>3560</v>
      </c>
    </row>
    <row r="1213" spans="1:11" ht="16" customHeight="1" x14ac:dyDescent="0.15">
      <c r="A1213" s="7">
        <v>58383151</v>
      </c>
      <c r="B1213" s="8" t="str">
        <f>HYPERLINK("https://github.com/ninedraft/gocryforhelp","https://github.com/ninedraft/gocryforhelp")</f>
        <v>https://github.com/ninedraft/gocryforhelp</v>
      </c>
      <c r="C1213" s="19"/>
      <c r="D1213" s="7">
        <v>35</v>
      </c>
      <c r="E1213" s="9" t="s">
        <v>3561</v>
      </c>
      <c r="F1213" s="9" t="s">
        <v>5872</v>
      </c>
      <c r="G1213" s="9" t="s">
        <v>3562</v>
      </c>
      <c r="H1213" s="7">
        <v>1</v>
      </c>
      <c r="I1213" s="10">
        <v>42499.604641203703</v>
      </c>
      <c r="J1213" s="10">
        <v>43565.520289351851</v>
      </c>
      <c r="K1213" s="9" t="s">
        <v>3563</v>
      </c>
    </row>
    <row r="1214" spans="1:11" ht="16" customHeight="1" x14ac:dyDescent="0.15">
      <c r="A1214" s="7">
        <v>28524669</v>
      </c>
      <c r="B1214" s="8" t="str">
        <f>HYPERLINK("https://github.com/zach-klippenstein/goregen","https://github.com/zach-klippenstein/goregen")</f>
        <v>https://github.com/zach-klippenstein/goregen</v>
      </c>
      <c r="C1214" s="19"/>
      <c r="D1214" s="7">
        <v>35</v>
      </c>
      <c r="E1214" s="9" t="s">
        <v>3564</v>
      </c>
      <c r="F1214" s="9" t="s">
        <v>5873</v>
      </c>
      <c r="G1214" s="9" t="s">
        <v>3565</v>
      </c>
      <c r="H1214" s="7">
        <v>2</v>
      </c>
      <c r="I1214" s="10">
        <v>42000.013645833344</v>
      </c>
      <c r="J1214" s="10">
        <v>43561.930115740739</v>
      </c>
      <c r="K1214" s="9" t="s">
        <v>3566</v>
      </c>
    </row>
    <row r="1215" spans="1:11" ht="16" customHeight="1" x14ac:dyDescent="0.15">
      <c r="A1215" s="7">
        <v>89260819</v>
      </c>
      <c r="B1215" s="8" t="str">
        <f>HYPERLINK("https://github.com/yazgazan/jaydiff","https://github.com/yazgazan/jaydiff")</f>
        <v>https://github.com/yazgazan/jaydiff</v>
      </c>
      <c r="C1215" s="19"/>
      <c r="D1215" s="7">
        <v>35</v>
      </c>
      <c r="E1215" s="9" t="s">
        <v>3567</v>
      </c>
      <c r="F1215" s="9" t="s">
        <v>5874</v>
      </c>
      <c r="G1215" s="9" t="s">
        <v>3568</v>
      </c>
      <c r="H1215" s="7">
        <v>3</v>
      </c>
      <c r="I1215" s="10">
        <v>42849.670543981483</v>
      </c>
      <c r="J1215" s="10">
        <v>43538.670532407406</v>
      </c>
      <c r="K1215" s="9" t="s">
        <v>3569</v>
      </c>
    </row>
    <row r="1216" spans="1:11" ht="16" customHeight="1" x14ac:dyDescent="0.15">
      <c r="A1216" s="7">
        <v>130894888</v>
      </c>
      <c r="B1216" s="8" t="str">
        <f>HYPERLINK("https://github.com/i25959341/orderbook","https://github.com/i25959341/orderbook")</f>
        <v>https://github.com/i25959341/orderbook</v>
      </c>
      <c r="C1216" s="19"/>
      <c r="D1216" s="7">
        <v>35</v>
      </c>
      <c r="E1216" s="9" t="s">
        <v>3570</v>
      </c>
      <c r="F1216" s="9" t="s">
        <v>5875</v>
      </c>
      <c r="G1216" s="9" t="s">
        <v>3571</v>
      </c>
      <c r="H1216" s="7">
        <v>11</v>
      </c>
      <c r="I1216" s="10">
        <v>43214.75377314815</v>
      </c>
      <c r="J1216" s="10">
        <v>43571.627928240741</v>
      </c>
      <c r="K1216" s="9" t="s">
        <v>3572</v>
      </c>
    </row>
    <row r="1217" spans="1:11" ht="16" customHeight="1" x14ac:dyDescent="0.15">
      <c r="A1217" s="7">
        <v>93074935</v>
      </c>
      <c r="B1217" s="8" t="str">
        <f>HYPERLINK("https://github.com/alpeb/go-finance","https://github.com/alpeb/go-finance")</f>
        <v>https://github.com/alpeb/go-finance</v>
      </c>
      <c r="C1217" s="19"/>
      <c r="D1217" s="7">
        <v>35</v>
      </c>
      <c r="E1217" s="9" t="s">
        <v>1550</v>
      </c>
      <c r="F1217" s="9" t="s">
        <v>5876</v>
      </c>
      <c r="G1217" s="9" t="s">
        <v>3573</v>
      </c>
      <c r="H1217" s="7">
        <v>5</v>
      </c>
      <c r="I1217" s="10">
        <v>42887.665659722217</v>
      </c>
      <c r="J1217" s="10">
        <v>43562.469733796293</v>
      </c>
      <c r="K1217" s="9" t="s">
        <v>3574</v>
      </c>
    </row>
    <row r="1218" spans="1:11" ht="16" customHeight="1" x14ac:dyDescent="0.15">
      <c r="A1218" s="7">
        <v>127587125</v>
      </c>
      <c r="B1218" s="8" t="str">
        <f>HYPERLINK("https://github.com/duck8823/duci","https://github.com/duck8823/duci")</f>
        <v>https://github.com/duck8823/duci</v>
      </c>
      <c r="C1218" s="19"/>
      <c r="D1218" s="7">
        <v>34</v>
      </c>
      <c r="E1218" s="9" t="s">
        <v>3575</v>
      </c>
      <c r="F1218" s="9" t="s">
        <v>5877</v>
      </c>
      <c r="G1218" s="9" t="s">
        <v>3576</v>
      </c>
      <c r="H1218" s="7">
        <v>3</v>
      </c>
      <c r="I1218" s="10">
        <v>43191.077106481483</v>
      </c>
      <c r="J1218" s="10">
        <v>43580.419560185182</v>
      </c>
      <c r="K1218" s="9" t="s">
        <v>3577</v>
      </c>
    </row>
    <row r="1219" spans="1:11" ht="16" customHeight="1" x14ac:dyDescent="0.15">
      <c r="A1219" s="7">
        <v>52164532</v>
      </c>
      <c r="B1219" s="8" t="str">
        <f>HYPERLINK("https://github.com/xcodersun/eywa","https://github.com/xcodersun/eywa")</f>
        <v>https://github.com/xcodersun/eywa</v>
      </c>
      <c r="C1219" s="19"/>
      <c r="D1219" s="7">
        <v>34</v>
      </c>
      <c r="E1219" s="9" t="s">
        <v>3578</v>
      </c>
      <c r="F1219" s="9" t="s">
        <v>5878</v>
      </c>
      <c r="G1219" s="9" t="s">
        <v>3579</v>
      </c>
      <c r="H1219" s="7">
        <v>8</v>
      </c>
      <c r="I1219" s="10">
        <v>42420.709907407407</v>
      </c>
      <c r="J1219" s="10">
        <v>43579.271006944437</v>
      </c>
      <c r="K1219" s="9" t="s">
        <v>3580</v>
      </c>
    </row>
    <row r="1220" spans="1:11" ht="16" customHeight="1" x14ac:dyDescent="0.15">
      <c r="A1220" s="7">
        <v>19361990</v>
      </c>
      <c r="B1220" s="8" t="str">
        <f>HYPERLINK("https://github.com/ian-kent/go-log","https://github.com/ian-kent/go-log")</f>
        <v>https://github.com/ian-kent/go-log</v>
      </c>
      <c r="C1220" s="19"/>
      <c r="D1220" s="7">
        <v>34</v>
      </c>
      <c r="E1220" s="9" t="s">
        <v>3581</v>
      </c>
      <c r="F1220" s="9" t="s">
        <v>5879</v>
      </c>
      <c r="G1220" s="9" t="s">
        <v>3582</v>
      </c>
      <c r="H1220" s="7">
        <v>14</v>
      </c>
      <c r="I1220" s="10">
        <v>41761.023715277777</v>
      </c>
      <c r="J1220" s="10">
        <v>43551.387754629628</v>
      </c>
      <c r="K1220" s="9" t="s">
        <v>3583</v>
      </c>
    </row>
    <row r="1221" spans="1:11" ht="16" customHeight="1" x14ac:dyDescent="0.15">
      <c r="A1221" s="7">
        <v>23882632</v>
      </c>
      <c r="B1221" s="8" t="str">
        <f>HYPERLINK("https://github.com/michiwend/gomusicbrainz","https://github.com/michiwend/gomusicbrainz")</f>
        <v>https://github.com/michiwend/gomusicbrainz</v>
      </c>
      <c r="C1221" s="19"/>
      <c r="D1221" s="7">
        <v>34</v>
      </c>
      <c r="E1221" s="9" t="s">
        <v>3584</v>
      </c>
      <c r="F1221" s="9" t="s">
        <v>5880</v>
      </c>
      <c r="G1221" s="9" t="s">
        <v>3585</v>
      </c>
      <c r="H1221" s="7">
        <v>11</v>
      </c>
      <c r="I1221" s="10">
        <v>41892.696215277778</v>
      </c>
      <c r="J1221" s="10">
        <v>43531.0546875</v>
      </c>
      <c r="K1221" s="9" t="s">
        <v>3586</v>
      </c>
    </row>
    <row r="1222" spans="1:11" ht="16" customHeight="1" x14ac:dyDescent="0.15">
      <c r="A1222" s="7">
        <v>122866770</v>
      </c>
      <c r="B1222" s="8" t="str">
        <f>HYPERLINK("https://github.com/thedevsaddam/retry","https://github.com/thedevsaddam/retry")</f>
        <v>https://github.com/thedevsaddam/retry</v>
      </c>
      <c r="C1222" s="19"/>
      <c r="D1222" s="7">
        <v>34</v>
      </c>
      <c r="E1222" s="9" t="s">
        <v>2602</v>
      </c>
      <c r="F1222" s="9" t="s">
        <v>5881</v>
      </c>
      <c r="G1222" s="9" t="s">
        <v>3587</v>
      </c>
      <c r="H1222" s="7">
        <v>3</v>
      </c>
      <c r="I1222" s="10">
        <v>43156.797256944446</v>
      </c>
      <c r="J1222" s="10">
        <v>43573.32104166667</v>
      </c>
      <c r="K1222" s="9" t="s">
        <v>3588</v>
      </c>
    </row>
    <row r="1223" spans="1:11" ht="16" customHeight="1" x14ac:dyDescent="0.15">
      <c r="A1223" s="7">
        <v>40726001</v>
      </c>
      <c r="B1223" s="8" t="str">
        <f>HYPERLINK("https://github.com/msempere/golarm","https://github.com/msempere/golarm")</f>
        <v>https://github.com/msempere/golarm</v>
      </c>
      <c r="C1223" s="19"/>
      <c r="D1223" s="7">
        <v>33</v>
      </c>
      <c r="E1223" s="9" t="s">
        <v>3589</v>
      </c>
      <c r="F1223" s="9" t="s">
        <v>5882</v>
      </c>
      <c r="G1223" s="9" t="s">
        <v>3590</v>
      </c>
      <c r="H1223" s="7">
        <v>3</v>
      </c>
      <c r="I1223" s="10">
        <v>42230.702696759261</v>
      </c>
      <c r="J1223" s="10">
        <v>43539.215914351851</v>
      </c>
      <c r="K1223" s="9" t="s">
        <v>3591</v>
      </c>
    </row>
    <row r="1224" spans="1:11" ht="16" customHeight="1" x14ac:dyDescent="0.15">
      <c r="A1224" s="7">
        <v>62604393</v>
      </c>
      <c r="B1224" s="8" t="str">
        <f>HYPERLINK("https://github.com/editorconfig/editorconfig-core-go","https://github.com/editorconfig/editorconfig-core-go")</f>
        <v>https://github.com/editorconfig/editorconfig-core-go</v>
      </c>
      <c r="C1224" s="19"/>
      <c r="D1224" s="7">
        <v>33</v>
      </c>
      <c r="E1224" s="9" t="s">
        <v>3592</v>
      </c>
      <c r="F1224" s="9" t="s">
        <v>5883</v>
      </c>
      <c r="G1224" s="9" t="s">
        <v>3593</v>
      </c>
      <c r="H1224" s="7">
        <v>13</v>
      </c>
      <c r="I1224" s="10">
        <v>42556.160196759258</v>
      </c>
      <c r="J1224" s="10">
        <v>43548.985671296286</v>
      </c>
      <c r="K1224" s="9" t="s">
        <v>3594</v>
      </c>
    </row>
    <row r="1225" spans="1:11" ht="16" customHeight="1" x14ac:dyDescent="0.15">
      <c r="A1225" s="7">
        <v>103419563</v>
      </c>
      <c r="B1225" s="8" t="str">
        <f>HYPERLINK("https://github.com/inancgumus/myhttp","https://github.com/inancgumus/myhttp")</f>
        <v>https://github.com/inancgumus/myhttp</v>
      </c>
      <c r="C1225" s="19"/>
      <c r="D1225" s="7">
        <v>33</v>
      </c>
      <c r="E1225" s="9" t="s">
        <v>3595</v>
      </c>
      <c r="F1225" s="9" t="s">
        <v>5884</v>
      </c>
      <c r="G1225" s="9" t="s">
        <v>3596</v>
      </c>
      <c r="H1225" s="7">
        <v>9</v>
      </c>
      <c r="I1225" s="10">
        <v>42991.658877314818</v>
      </c>
      <c r="J1225" s="10">
        <v>43573.354178240741</v>
      </c>
      <c r="K1225" s="9" t="s">
        <v>3597</v>
      </c>
    </row>
    <row r="1226" spans="1:11" ht="16" customHeight="1" x14ac:dyDescent="0.15">
      <c r="A1226" s="7">
        <v>71060423</v>
      </c>
      <c r="B1226" s="8" t="str">
        <f>HYPERLINK("https://github.com/sbstjn/allot","https://github.com/sbstjn/allot")</f>
        <v>https://github.com/sbstjn/allot</v>
      </c>
      <c r="C1226" s="19"/>
      <c r="D1226" s="7">
        <v>33</v>
      </c>
      <c r="E1226" s="9" t="s">
        <v>3598</v>
      </c>
      <c r="F1226" s="9" t="s">
        <v>5885</v>
      </c>
      <c r="G1226" s="9" t="s">
        <v>3599</v>
      </c>
      <c r="H1226" s="7">
        <v>4</v>
      </c>
      <c r="I1226" s="10">
        <v>42659.659120370372</v>
      </c>
      <c r="J1226" s="10">
        <v>43547.03806712963</v>
      </c>
      <c r="K1226" s="9" t="s">
        <v>3600</v>
      </c>
    </row>
    <row r="1227" spans="1:11" ht="16" customHeight="1" x14ac:dyDescent="0.15">
      <c r="A1227" s="7">
        <v>78189050</v>
      </c>
      <c r="B1227" s="8" t="str">
        <f>HYPERLINK("https://github.com/maddevsio/fcm","https://github.com/maddevsio/fcm")</f>
        <v>https://github.com/maddevsio/fcm</v>
      </c>
      <c r="C1227" s="19"/>
      <c r="D1227" s="7">
        <v>33</v>
      </c>
      <c r="E1227" s="9" t="s">
        <v>3601</v>
      </c>
      <c r="F1227" s="9" t="s">
        <v>5886</v>
      </c>
      <c r="G1227" s="9" t="s">
        <v>3602</v>
      </c>
      <c r="H1227" s="7">
        <v>11</v>
      </c>
      <c r="I1227" s="10">
        <v>42741.354826388888</v>
      </c>
      <c r="J1227" s="10">
        <v>43576.537905092591</v>
      </c>
      <c r="K1227" s="9" t="s">
        <v>3603</v>
      </c>
    </row>
    <row r="1228" spans="1:11" ht="16" customHeight="1" x14ac:dyDescent="0.15">
      <c r="A1228" s="7">
        <v>29577501</v>
      </c>
      <c r="B1228" s="8" t="str">
        <f>HYPERLINK("https://github.com/zentures/porter2","https://github.com/zentures/porter2")</f>
        <v>https://github.com/zentures/porter2</v>
      </c>
      <c r="C1228" s="19"/>
      <c r="D1228" s="7">
        <v>33</v>
      </c>
      <c r="E1228" s="9" t="s">
        <v>3604</v>
      </c>
      <c r="F1228" s="9" t="s">
        <v>5887</v>
      </c>
      <c r="G1228" s="9" t="s">
        <v>3605</v>
      </c>
      <c r="H1228" s="7">
        <v>2</v>
      </c>
      <c r="I1228" s="10">
        <v>42025.31287037037</v>
      </c>
      <c r="J1228" s="10">
        <v>43471.111851851849</v>
      </c>
      <c r="K1228" s="9" t="s">
        <v>3606</v>
      </c>
    </row>
    <row r="1229" spans="1:11" ht="16" customHeight="1" x14ac:dyDescent="0.15">
      <c r="A1229" s="7">
        <v>84605001</v>
      </c>
      <c r="B1229" s="8" t="str">
        <f>HYPERLINK("https://github.com/posener/tarfs","https://github.com/posener/tarfs")</f>
        <v>https://github.com/posener/tarfs</v>
      </c>
      <c r="C1229" s="19"/>
      <c r="D1229" s="7">
        <v>33</v>
      </c>
      <c r="E1229" s="9" t="s">
        <v>3607</v>
      </c>
      <c r="F1229" s="9" t="s">
        <v>5888</v>
      </c>
      <c r="G1229" s="9" t="s">
        <v>3608</v>
      </c>
      <c r="H1229" s="7">
        <v>4</v>
      </c>
      <c r="I1229" s="10">
        <v>42804.925821759258</v>
      </c>
      <c r="J1229" s="10">
        <v>43560.491481481477</v>
      </c>
      <c r="K1229" s="9" t="s">
        <v>3609</v>
      </c>
    </row>
    <row r="1230" spans="1:11" ht="16" customHeight="1" x14ac:dyDescent="0.15">
      <c r="A1230" s="7">
        <v>90183913</v>
      </c>
      <c r="B1230" s="8" t="str">
        <f>HYPERLINK("https://github.com/yourbasic/bit","https://github.com/yourbasic/bit")</f>
        <v>https://github.com/yourbasic/bit</v>
      </c>
      <c r="C1230" s="19"/>
      <c r="D1230" s="7">
        <v>32</v>
      </c>
      <c r="E1230" s="9" t="s">
        <v>3610</v>
      </c>
      <c r="F1230" s="9" t="s">
        <v>5889</v>
      </c>
      <c r="G1230" s="9" t="s">
        <v>3611</v>
      </c>
      <c r="H1230" s="7">
        <v>7</v>
      </c>
      <c r="I1230" s="10">
        <v>42858.795543981483</v>
      </c>
      <c r="J1230" s="10">
        <v>43578.676782407398</v>
      </c>
      <c r="K1230" s="9" t="s">
        <v>3612</v>
      </c>
    </row>
    <row r="1231" spans="1:11" ht="16" customHeight="1" x14ac:dyDescent="0.15">
      <c r="A1231" s="7">
        <v>90487800</v>
      </c>
      <c r="B1231" s="8" t="str">
        <f>HYPERLINK("https://github.com/yourbasic/bloom","https://github.com/yourbasic/bloom")</f>
        <v>https://github.com/yourbasic/bloom</v>
      </c>
      <c r="C1231" s="19"/>
      <c r="D1231" s="7">
        <v>32</v>
      </c>
      <c r="E1231" s="9" t="s">
        <v>1464</v>
      </c>
      <c r="F1231" s="9" t="s">
        <v>5890</v>
      </c>
      <c r="G1231" s="9" t="s">
        <v>3613</v>
      </c>
      <c r="H1231" s="7">
        <v>6</v>
      </c>
      <c r="I1231" s="10">
        <v>42861.831793981481</v>
      </c>
      <c r="J1231" s="10">
        <v>43580.408761574072</v>
      </c>
      <c r="K1231" s="9" t="s">
        <v>3614</v>
      </c>
    </row>
    <row r="1232" spans="1:11" ht="16" customHeight="1" x14ac:dyDescent="0.15">
      <c r="A1232" s="7">
        <v>138761836</v>
      </c>
      <c r="B1232" s="8" t="str">
        <f>HYPERLINK("https://github.com/edwingeng/doublejump","https://github.com/edwingeng/doublejump")</f>
        <v>https://github.com/edwingeng/doublejump</v>
      </c>
      <c r="C1232" s="19"/>
      <c r="D1232" s="7">
        <v>32</v>
      </c>
      <c r="E1232" s="9" t="s">
        <v>3615</v>
      </c>
      <c r="F1232" s="9" t="s">
        <v>5891</v>
      </c>
      <c r="G1232" s="9" t="s">
        <v>3616</v>
      </c>
      <c r="H1232" s="7">
        <v>6</v>
      </c>
      <c r="I1232" s="10">
        <v>43277.670023148137</v>
      </c>
      <c r="J1232" s="10">
        <v>43573.134062500001</v>
      </c>
      <c r="K1232" s="9" t="s">
        <v>3617</v>
      </c>
    </row>
    <row r="1233" spans="1:11" ht="16" customHeight="1" x14ac:dyDescent="0.15">
      <c r="A1233" s="7">
        <v>25023596</v>
      </c>
      <c r="B1233" s="8" t="str">
        <f>HYPERLINK("https://github.com/chzyer/logex","https://github.com/chzyer/logex")</f>
        <v>https://github.com/chzyer/logex</v>
      </c>
      <c r="C1233" s="19"/>
      <c r="D1233" s="7">
        <v>32</v>
      </c>
      <c r="E1233" s="9" t="s">
        <v>3618</v>
      </c>
      <c r="F1233" s="9" t="s">
        <v>5892</v>
      </c>
      <c r="G1233" s="9" t="s">
        <v>3619</v>
      </c>
      <c r="H1233" s="7">
        <v>6</v>
      </c>
      <c r="I1233" s="10">
        <v>41922.27684027778</v>
      </c>
      <c r="J1233" s="10">
        <v>43507.331574074073</v>
      </c>
      <c r="K1233" s="9" t="s">
        <v>3620</v>
      </c>
    </row>
    <row r="1234" spans="1:11" ht="16" customHeight="1" x14ac:dyDescent="0.15">
      <c r="A1234" s="7">
        <v>87647629</v>
      </c>
      <c r="B1234" s="8" t="str">
        <f>HYPERLINK("https://github.com/magic003/alice","https://github.com/magic003/alice")</f>
        <v>https://github.com/magic003/alice</v>
      </c>
      <c r="C1234" s="19"/>
      <c r="D1234" s="7">
        <v>32</v>
      </c>
      <c r="E1234" s="9" t="s">
        <v>745</v>
      </c>
      <c r="F1234" s="9" t="s">
        <v>5893</v>
      </c>
      <c r="G1234" s="9" t="s">
        <v>3621</v>
      </c>
      <c r="H1234" s="7">
        <v>4</v>
      </c>
      <c r="I1234" s="10">
        <v>42833.684270833342</v>
      </c>
      <c r="J1234" s="10">
        <v>43572.287847222222</v>
      </c>
      <c r="K1234" s="9" t="s">
        <v>3622</v>
      </c>
    </row>
    <row r="1235" spans="1:11" ht="16" customHeight="1" x14ac:dyDescent="0.15">
      <c r="A1235" s="7">
        <v>107152631</v>
      </c>
      <c r="B1235" s="8" t="str">
        <f>HYPERLINK("https://github.com/mavihq/persian","https://github.com/mavihq/persian")</f>
        <v>https://github.com/mavihq/persian</v>
      </c>
      <c r="C1235" s="19"/>
      <c r="D1235" s="7">
        <v>32</v>
      </c>
      <c r="E1235" s="9" t="s">
        <v>3623</v>
      </c>
      <c r="F1235" s="9" t="s">
        <v>5894</v>
      </c>
      <c r="G1235" s="9" t="s">
        <v>3624</v>
      </c>
      <c r="H1235" s="7">
        <v>3</v>
      </c>
      <c r="I1235" s="10">
        <v>43024.678425925929</v>
      </c>
      <c r="J1235" s="10">
        <v>43572.391238425917</v>
      </c>
      <c r="K1235" s="9" t="s">
        <v>3625</v>
      </c>
    </row>
    <row r="1236" spans="1:11" ht="16" customHeight="1" x14ac:dyDescent="0.15">
      <c r="A1236" s="7">
        <v>23630220</v>
      </c>
      <c r="B1236" s="8" t="str">
        <f>HYPERLINK("https://github.com/keygx/Go-gopher-Vector","https://github.com/keygx/Go-gopher-Vector")</f>
        <v>https://github.com/keygx/Go-gopher-Vector</v>
      </c>
      <c r="C1236" s="19"/>
      <c r="D1236" s="7">
        <v>32</v>
      </c>
      <c r="E1236" s="9" t="s">
        <v>3626</v>
      </c>
      <c r="F1236" s="9" t="s">
        <v>5895</v>
      </c>
      <c r="G1236" s="9" t="s">
        <v>3627</v>
      </c>
      <c r="H1236" s="7">
        <v>2</v>
      </c>
      <c r="I1236" s="10">
        <v>41885.729062500002</v>
      </c>
      <c r="J1236" s="10">
        <v>43567.508622685193</v>
      </c>
      <c r="K1236" s="9" t="s">
        <v>3628</v>
      </c>
    </row>
    <row r="1237" spans="1:11" ht="16" customHeight="1" x14ac:dyDescent="0.15">
      <c r="A1237" s="7">
        <v>20865496</v>
      </c>
      <c r="B1237" s="8" t="str">
        <f>HYPERLINK("https://github.com/sanbornm/mp","https://github.com/sanbornm/mp")</f>
        <v>https://github.com/sanbornm/mp</v>
      </c>
      <c r="C1237" s="19"/>
      <c r="D1237" s="7">
        <v>31</v>
      </c>
      <c r="E1237" s="9" t="s">
        <v>3629</v>
      </c>
      <c r="F1237" s="9" t="s">
        <v>3630</v>
      </c>
      <c r="G1237" s="9" t="s">
        <v>3630</v>
      </c>
      <c r="H1237" s="7">
        <v>2</v>
      </c>
      <c r="I1237" s="10">
        <v>41805.88517361111</v>
      </c>
      <c r="J1237" s="10">
        <v>43543.512650462973</v>
      </c>
      <c r="K1237" s="9" t="s">
        <v>3631</v>
      </c>
    </row>
    <row r="1238" spans="1:11" ht="16" customHeight="1" x14ac:dyDescent="0.15">
      <c r="A1238" s="7">
        <v>48646743</v>
      </c>
      <c r="B1238" s="8" t="str">
        <f>HYPERLINK("https://github.com/teris-io/longpoll","https://github.com/teris-io/longpoll")</f>
        <v>https://github.com/teris-io/longpoll</v>
      </c>
      <c r="C1238" s="19"/>
      <c r="D1238" s="7">
        <v>31</v>
      </c>
      <c r="E1238" s="9" t="s">
        <v>3632</v>
      </c>
      <c r="F1238" s="9" t="s">
        <v>5896</v>
      </c>
      <c r="G1238" s="9" t="s">
        <v>3633</v>
      </c>
      <c r="H1238" s="7">
        <v>6</v>
      </c>
      <c r="I1238" s="10">
        <v>42365.576331018521</v>
      </c>
      <c r="J1238" s="10">
        <v>43500.725358796299</v>
      </c>
      <c r="K1238" s="9" t="s">
        <v>3634</v>
      </c>
    </row>
    <row r="1239" spans="1:11" ht="16" customHeight="1" x14ac:dyDescent="0.15">
      <c r="A1239" s="7">
        <v>116631337</v>
      </c>
      <c r="B1239" s="8" t="str">
        <f>HYPERLINK("https://github.com/devfacet/gocmd","https://github.com/devfacet/gocmd")</f>
        <v>https://github.com/devfacet/gocmd</v>
      </c>
      <c r="C1239" s="19"/>
      <c r="D1239" s="7">
        <v>31</v>
      </c>
      <c r="E1239" s="9" t="s">
        <v>3635</v>
      </c>
      <c r="F1239" s="9" t="s">
        <v>5897</v>
      </c>
      <c r="G1239" s="9" t="s">
        <v>3636</v>
      </c>
      <c r="H1239" s="7">
        <v>2</v>
      </c>
      <c r="I1239" s="10">
        <v>43108.202800925923</v>
      </c>
      <c r="J1239" s="10">
        <v>43576.959328703713</v>
      </c>
      <c r="K1239" s="9" t="s">
        <v>3637</v>
      </c>
    </row>
    <row r="1240" spans="1:11" ht="16" customHeight="1" x14ac:dyDescent="0.15">
      <c r="A1240" s="7">
        <v>128645518</v>
      </c>
      <c r="B1240" s="8" t="str">
        <f>HYPERLINK("https://github.com/kilgaloon/leprechaun","https://github.com/kilgaloon/leprechaun")</f>
        <v>https://github.com/kilgaloon/leprechaun</v>
      </c>
      <c r="C1240" s="19"/>
      <c r="D1240" s="7">
        <v>31</v>
      </c>
      <c r="E1240" s="9" t="s">
        <v>3638</v>
      </c>
      <c r="F1240" s="9" t="s">
        <v>5898</v>
      </c>
      <c r="G1240" s="9" t="s">
        <v>3639</v>
      </c>
      <c r="H1240" s="7">
        <v>6</v>
      </c>
      <c r="I1240" s="10">
        <v>43198.572268518517</v>
      </c>
      <c r="J1240" s="10">
        <v>43580.209907407407</v>
      </c>
      <c r="K1240" s="9" t="s">
        <v>3640</v>
      </c>
    </row>
    <row r="1241" spans="1:11" ht="16" customHeight="1" x14ac:dyDescent="0.15">
      <c r="A1241" s="7">
        <v>56169518</v>
      </c>
      <c r="B1241" s="8" t="str">
        <f>HYPERLINK("https://github.com/dixonwille/wlog","https://github.com/dixonwille/wlog")</f>
        <v>https://github.com/dixonwille/wlog</v>
      </c>
      <c r="C1241" s="19"/>
      <c r="D1241" s="7">
        <v>31</v>
      </c>
      <c r="E1241" s="9" t="s">
        <v>3641</v>
      </c>
      <c r="F1241" s="9" t="s">
        <v>5899</v>
      </c>
      <c r="G1241" s="9" t="s">
        <v>3642</v>
      </c>
      <c r="H1241" s="7">
        <v>4</v>
      </c>
      <c r="I1241" s="10">
        <v>42473.69976851852</v>
      </c>
      <c r="J1241" s="10">
        <v>43545.074560185189</v>
      </c>
      <c r="K1241" s="9" t="s">
        <v>3643</v>
      </c>
    </row>
    <row r="1242" spans="1:11" ht="16" customHeight="1" x14ac:dyDescent="0.15">
      <c r="A1242" s="7">
        <v>32552406</v>
      </c>
      <c r="B1242" s="8" t="str">
        <f>HYPERLINK("https://github.com/rs/formjson","https://github.com/rs/formjson")</f>
        <v>https://github.com/rs/formjson</v>
      </c>
      <c r="C1242" s="19"/>
      <c r="D1242" s="7">
        <v>30</v>
      </c>
      <c r="E1242" s="9" t="s">
        <v>3644</v>
      </c>
      <c r="F1242" s="9" t="s">
        <v>5900</v>
      </c>
      <c r="G1242" s="9" t="s">
        <v>3645</v>
      </c>
      <c r="H1242" s="7">
        <v>0</v>
      </c>
      <c r="I1242" s="10">
        <v>42082.994768518518</v>
      </c>
      <c r="J1242" s="10">
        <v>43381.996944444443</v>
      </c>
      <c r="K1242" s="9" t="s">
        <v>3646</v>
      </c>
    </row>
    <row r="1243" spans="1:11" ht="16" customHeight="1" x14ac:dyDescent="0.15">
      <c r="A1243" s="7">
        <v>34725899</v>
      </c>
      <c r="B1243" s="8" t="str">
        <f>HYPERLINK("https://github.com/ematvey/gostat","https://github.com/ematvey/gostat")</f>
        <v>https://github.com/ematvey/gostat</v>
      </c>
      <c r="C1243" s="19"/>
      <c r="D1243" s="7">
        <v>30</v>
      </c>
      <c r="E1243" s="9" t="s">
        <v>3647</v>
      </c>
      <c r="F1243" s="9" t="s">
        <v>5901</v>
      </c>
      <c r="G1243" s="9" t="s">
        <v>3648</v>
      </c>
      <c r="H1243" s="7">
        <v>11</v>
      </c>
      <c r="I1243" s="10">
        <v>42122.46601851852</v>
      </c>
      <c r="J1243" s="10">
        <v>43383.373773148152</v>
      </c>
      <c r="K1243" s="9" t="s">
        <v>3649</v>
      </c>
    </row>
    <row r="1244" spans="1:11" ht="16" customHeight="1" x14ac:dyDescent="0.15">
      <c r="A1244" s="7">
        <v>29912299</v>
      </c>
      <c r="B1244" s="8" t="str">
        <f>HYPERLINK("https://github.com/danieldk/go2vec","https://github.com/danieldk/go2vec")</f>
        <v>https://github.com/danieldk/go2vec</v>
      </c>
      <c r="C1244" s="19"/>
      <c r="D1244" s="7">
        <v>30</v>
      </c>
      <c r="E1244" s="9" t="s">
        <v>3650</v>
      </c>
      <c r="F1244" s="9" t="s">
        <v>5902</v>
      </c>
      <c r="G1244" s="9" t="s">
        <v>3651</v>
      </c>
      <c r="H1244" s="7">
        <v>3</v>
      </c>
      <c r="I1244" s="10">
        <v>42031.501435185193</v>
      </c>
      <c r="J1244" s="10">
        <v>43391.304305555554</v>
      </c>
      <c r="K1244" s="9" t="s">
        <v>3652</v>
      </c>
    </row>
    <row r="1245" spans="1:11" ht="16" customHeight="1" x14ac:dyDescent="0.15">
      <c r="A1245" s="7">
        <v>19785339</v>
      </c>
      <c r="B1245" s="8" t="str">
        <f>HYPERLINK("https://github.com/couchbase/goforestdb","https://github.com/couchbase/goforestdb")</f>
        <v>https://github.com/couchbase/goforestdb</v>
      </c>
      <c r="C1245" s="19"/>
      <c r="D1245" s="7">
        <v>30</v>
      </c>
      <c r="E1245" s="9" t="s">
        <v>3653</v>
      </c>
      <c r="F1245" s="9" t="s">
        <v>5903</v>
      </c>
      <c r="G1245" s="9" t="s">
        <v>3654</v>
      </c>
      <c r="H1245" s="7">
        <v>4</v>
      </c>
      <c r="I1245" s="10">
        <v>41773.650138888886</v>
      </c>
      <c r="J1245" s="10">
        <v>43571.454293981478</v>
      </c>
      <c r="K1245" s="9" t="s">
        <v>3655</v>
      </c>
    </row>
    <row r="1246" spans="1:11" ht="16" customHeight="1" x14ac:dyDescent="0.15">
      <c r="A1246" s="7">
        <v>20386542</v>
      </c>
      <c r="B1246" s="8" t="str">
        <f>HYPERLINK("https://github.com/alouche/rodent","https://github.com/alouche/rodent")</f>
        <v>https://github.com/alouche/rodent</v>
      </c>
      <c r="C1246" s="19"/>
      <c r="D1246" s="7">
        <v>30</v>
      </c>
      <c r="E1246" s="9" t="s">
        <v>3656</v>
      </c>
      <c r="F1246" s="9" t="s">
        <v>5904</v>
      </c>
      <c r="G1246" s="9" t="s">
        <v>3657</v>
      </c>
      <c r="H1246" s="7">
        <v>1</v>
      </c>
      <c r="I1246" s="10">
        <v>41791.881041666667</v>
      </c>
      <c r="J1246" s="10">
        <v>43515.903935185182</v>
      </c>
      <c r="K1246" s="9" t="s">
        <v>3658</v>
      </c>
    </row>
    <row r="1247" spans="1:11" ht="16" customHeight="1" x14ac:dyDescent="0.15">
      <c r="A1247" s="7">
        <v>171874435</v>
      </c>
      <c r="B1247" s="8" t="str">
        <f>HYPERLINK("https://github.com/GuilhermeCaruso/bellt","https://github.com/GuilhermeCaruso/bellt")</f>
        <v>https://github.com/GuilhermeCaruso/bellt</v>
      </c>
      <c r="C1247" s="19"/>
      <c r="D1247" s="7">
        <v>30</v>
      </c>
      <c r="E1247" s="9" t="s">
        <v>3659</v>
      </c>
      <c r="F1247" s="9" t="s">
        <v>5905</v>
      </c>
      <c r="G1247" s="9" t="s">
        <v>3660</v>
      </c>
      <c r="H1247" s="7">
        <v>1</v>
      </c>
      <c r="I1247" s="10">
        <v>43517.551296296297</v>
      </c>
      <c r="J1247" s="10">
        <v>43566.827337962961</v>
      </c>
      <c r="K1247" s="9" t="s">
        <v>3661</v>
      </c>
    </row>
    <row r="1248" spans="1:11" ht="16" customHeight="1" x14ac:dyDescent="0.15">
      <c r="A1248" s="7">
        <v>156315669</v>
      </c>
      <c r="B1248" s="8" t="str">
        <f>HYPERLINK("https://github.com/quangngotan95/go-m3u8","https://github.com/quangngotan95/go-m3u8")</f>
        <v>https://github.com/quangngotan95/go-m3u8</v>
      </c>
      <c r="C1248" s="19"/>
      <c r="D1248" s="7">
        <v>30</v>
      </c>
      <c r="E1248" s="9" t="s">
        <v>3662</v>
      </c>
      <c r="F1248" s="9" t="s">
        <v>5906</v>
      </c>
      <c r="G1248" s="9" t="s">
        <v>3663</v>
      </c>
      <c r="H1248" s="7">
        <v>4</v>
      </c>
      <c r="I1248" s="10">
        <v>43410.112812500003</v>
      </c>
      <c r="J1248" s="10">
        <v>43554.259050925917</v>
      </c>
      <c r="K1248" s="9" t="s">
        <v>3664</v>
      </c>
    </row>
    <row r="1249" spans="1:11" ht="16" customHeight="1" x14ac:dyDescent="0.15">
      <c r="A1249" s="7">
        <v>135279732</v>
      </c>
      <c r="B1249" s="8" t="str">
        <f>HYPERLINK("https://github.com/bitfield/uptimerobot","https://github.com/bitfield/uptimerobot")</f>
        <v>https://github.com/bitfield/uptimerobot</v>
      </c>
      <c r="C1249" s="19"/>
      <c r="D1249" s="7">
        <v>30</v>
      </c>
      <c r="E1249" s="9" t="s">
        <v>3665</v>
      </c>
      <c r="F1249" s="9" t="s">
        <v>5907</v>
      </c>
      <c r="G1249" s="9" t="s">
        <v>3666</v>
      </c>
      <c r="H1249" s="7">
        <v>3</v>
      </c>
      <c r="I1249" s="10">
        <v>43249.435636574082</v>
      </c>
      <c r="J1249" s="10">
        <v>43571.645451388889</v>
      </c>
      <c r="K1249" s="9" t="s">
        <v>3667</v>
      </c>
    </row>
    <row r="1250" spans="1:11" ht="16" customHeight="1" x14ac:dyDescent="0.15">
      <c r="A1250" s="7">
        <v>45850129</v>
      </c>
      <c r="B1250" s="8" t="str">
        <f>HYPERLINK("https://github.com/Aorioli/gcm","https://github.com/Aorioli/gcm")</f>
        <v>https://github.com/Aorioli/gcm</v>
      </c>
      <c r="C1250" s="19"/>
      <c r="D1250" s="7">
        <v>30</v>
      </c>
      <c r="E1250" s="9" t="s">
        <v>3668</v>
      </c>
      <c r="F1250" s="9" t="s">
        <v>5908</v>
      </c>
      <c r="G1250" s="9" t="s">
        <v>3669</v>
      </c>
      <c r="H1250" s="7">
        <v>3</v>
      </c>
      <c r="I1250" s="10">
        <v>42317.678067129629</v>
      </c>
      <c r="J1250" s="10">
        <v>43576.537905092591</v>
      </c>
      <c r="K1250" s="9" t="s">
        <v>3670</v>
      </c>
    </row>
    <row r="1251" spans="1:11" ht="16" customHeight="1" x14ac:dyDescent="0.15">
      <c r="A1251" s="7">
        <v>33510067</v>
      </c>
      <c r="B1251" s="8" t="str">
        <f>HYPERLINK("https://github.com/codemodus/parth","https://github.com/codemodus/parth")</f>
        <v>https://github.com/codemodus/parth</v>
      </c>
      <c r="C1251" s="19"/>
      <c r="D1251" s="7">
        <v>30</v>
      </c>
      <c r="E1251" s="9" t="s">
        <v>3671</v>
      </c>
      <c r="F1251" s="9" t="s">
        <v>5909</v>
      </c>
      <c r="G1251" s="9" t="s">
        <v>3672</v>
      </c>
      <c r="H1251" s="7">
        <v>3</v>
      </c>
      <c r="I1251" s="10">
        <v>42100.954155092593</v>
      </c>
      <c r="J1251" s="10">
        <v>43549.351759259262</v>
      </c>
      <c r="K1251" s="9" t="s">
        <v>3673</v>
      </c>
    </row>
    <row r="1252" spans="1:11" ht="16" customHeight="1" x14ac:dyDescent="0.15">
      <c r="A1252" s="7">
        <v>172099405</v>
      </c>
      <c r="B1252" s="8" t="str">
        <f>HYPERLINK("https://github.com/SimonBaeumer/commander","https://github.com/SimonBaeumer/commander")</f>
        <v>https://github.com/SimonBaeumer/commander</v>
      </c>
      <c r="C1252" s="19"/>
      <c r="D1252" s="7">
        <v>30</v>
      </c>
      <c r="E1252" s="9" t="s">
        <v>3674</v>
      </c>
      <c r="F1252" s="9" t="s">
        <v>5910</v>
      </c>
      <c r="G1252" s="9" t="s">
        <v>3675</v>
      </c>
      <c r="H1252" s="7">
        <v>1</v>
      </c>
      <c r="I1252" s="10">
        <v>43518.691157407397</v>
      </c>
      <c r="J1252" s="10">
        <v>43571.476678240739</v>
      </c>
      <c r="K1252" s="9" t="s">
        <v>3676</v>
      </c>
    </row>
    <row r="1253" spans="1:11" ht="16" customHeight="1" x14ac:dyDescent="0.15">
      <c r="A1253" s="7">
        <v>74095837</v>
      </c>
      <c r="B1253" s="8" t="str">
        <f>HYPERLINK("https://github.com/mamal72/golyrics","https://github.com/mamal72/golyrics")</f>
        <v>https://github.com/mamal72/golyrics</v>
      </c>
      <c r="C1253" s="19"/>
      <c r="D1253" s="7">
        <v>29</v>
      </c>
      <c r="E1253" s="9" t="s">
        <v>3677</v>
      </c>
      <c r="F1253" s="9" t="s">
        <v>5911</v>
      </c>
      <c r="G1253" s="9" t="s">
        <v>3678</v>
      </c>
      <c r="H1253" s="7">
        <v>1</v>
      </c>
      <c r="I1253" s="10">
        <v>42692.194872685177</v>
      </c>
      <c r="J1253" s="10">
        <v>43571.925023148149</v>
      </c>
      <c r="K1253" s="9" t="s">
        <v>3679</v>
      </c>
    </row>
    <row r="1254" spans="1:11" ht="16" customHeight="1" x14ac:dyDescent="0.15">
      <c r="A1254" s="7">
        <v>29787342</v>
      </c>
      <c r="B1254" s="8" t="str">
        <f>HYPERLINK("https://github.com/resoursea/api","https://github.com/resoursea/api")</f>
        <v>https://github.com/resoursea/api</v>
      </c>
      <c r="C1254" s="19"/>
      <c r="D1254" s="7">
        <v>29</v>
      </c>
      <c r="E1254" s="9" t="s">
        <v>3680</v>
      </c>
      <c r="F1254" s="9" t="s">
        <v>5912</v>
      </c>
      <c r="G1254" s="9" t="s">
        <v>3681</v>
      </c>
      <c r="H1254" s="7">
        <v>2</v>
      </c>
      <c r="I1254" s="10">
        <v>42028.781597222223</v>
      </c>
      <c r="J1254" s="10">
        <v>43030.366967592592</v>
      </c>
      <c r="K1254" s="9" t="s">
        <v>3682</v>
      </c>
    </row>
    <row r="1255" spans="1:11" ht="16" customHeight="1" x14ac:dyDescent="0.15">
      <c r="A1255" s="7">
        <v>133992101</v>
      </c>
      <c r="B1255" s="8" t="str">
        <f>HYPERLINK("https://github.com/sgreben/flagvar","https://github.com/sgreben/flagvar")</f>
        <v>https://github.com/sgreben/flagvar</v>
      </c>
      <c r="C1255" s="19"/>
      <c r="D1255" s="7">
        <v>29</v>
      </c>
      <c r="E1255" s="9" t="s">
        <v>3683</v>
      </c>
      <c r="F1255" s="9" t="s">
        <v>5913</v>
      </c>
      <c r="G1255" s="9" t="s">
        <v>3684</v>
      </c>
      <c r="H1255" s="7">
        <v>0</v>
      </c>
      <c r="I1255" s="10">
        <v>43238.781435185178</v>
      </c>
      <c r="J1255" s="10">
        <v>43557.699872685182</v>
      </c>
      <c r="K1255" s="9" t="s">
        <v>3685</v>
      </c>
    </row>
    <row r="1256" spans="1:11" ht="16" customHeight="1" x14ac:dyDescent="0.15">
      <c r="A1256" s="7">
        <v>158938377</v>
      </c>
      <c r="B1256" s="8" t="str">
        <f>HYPERLINK("https://github.com/sj14/dbbench","https://github.com/sj14/dbbench")</f>
        <v>https://github.com/sj14/dbbench</v>
      </c>
      <c r="C1256" s="19"/>
      <c r="D1256" s="7">
        <v>29</v>
      </c>
      <c r="E1256" s="9" t="s">
        <v>3686</v>
      </c>
      <c r="F1256" s="9" t="s">
        <v>5914</v>
      </c>
      <c r="G1256" s="9" t="s">
        <v>3687</v>
      </c>
      <c r="H1256" s="7">
        <v>2</v>
      </c>
      <c r="I1256" s="10">
        <v>43428.556458333333</v>
      </c>
      <c r="J1256" s="10">
        <v>43579.142962962957</v>
      </c>
      <c r="K1256" s="9" t="s">
        <v>3688</v>
      </c>
    </row>
    <row r="1257" spans="1:11" ht="16" customHeight="1" x14ac:dyDescent="0.15">
      <c r="A1257" s="7">
        <v>102271088</v>
      </c>
      <c r="B1257" s="8" t="str">
        <f>HYPERLINK("https://github.com/chmike/securecookie","https://github.com/chmike/securecookie")</f>
        <v>https://github.com/chmike/securecookie</v>
      </c>
      <c r="C1257" s="19"/>
      <c r="D1257" s="7">
        <v>29</v>
      </c>
      <c r="E1257" s="9" t="s">
        <v>3689</v>
      </c>
      <c r="F1257" s="9" t="s">
        <v>5915</v>
      </c>
      <c r="G1257" s="9" t="s">
        <v>3690</v>
      </c>
      <c r="H1257" s="7">
        <v>3</v>
      </c>
      <c r="I1257" s="10">
        <v>42981.611446759263</v>
      </c>
      <c r="J1257" s="10">
        <v>43563.545763888891</v>
      </c>
      <c r="K1257" s="9" t="s">
        <v>3691</v>
      </c>
    </row>
    <row r="1258" spans="1:11" ht="16" customHeight="1" x14ac:dyDescent="0.15">
      <c r="A1258" s="7">
        <v>107589870</v>
      </c>
      <c r="B1258" s="8" t="str">
        <f>HYPERLINK("https://github.com/dwin/goSecretBoxPassword","https://github.com/dwin/goSecretBoxPassword")</f>
        <v>https://github.com/dwin/goSecretBoxPassword</v>
      </c>
      <c r="C1258" s="19"/>
      <c r="D1258" s="7">
        <v>28</v>
      </c>
      <c r="E1258" s="9" t="s">
        <v>3692</v>
      </c>
      <c r="F1258" s="9" t="s">
        <v>5916</v>
      </c>
      <c r="G1258" s="9" t="s">
        <v>3693</v>
      </c>
      <c r="H1258" s="7">
        <v>7</v>
      </c>
      <c r="I1258" s="10">
        <v>43027.815798611111</v>
      </c>
      <c r="J1258" s="10">
        <v>43579.256747685176</v>
      </c>
      <c r="K1258" s="9" t="s">
        <v>3694</v>
      </c>
    </row>
    <row r="1259" spans="1:11" ht="16" customHeight="1" x14ac:dyDescent="0.15">
      <c r="A1259" s="7">
        <v>35753102</v>
      </c>
      <c r="B1259" s="8" t="str">
        <f>HYPERLINK("https://github.com/polera/gonameparts","https://github.com/polera/gonameparts")</f>
        <v>https://github.com/polera/gonameparts</v>
      </c>
      <c r="C1259" s="19"/>
      <c r="D1259" s="7">
        <v>28</v>
      </c>
      <c r="E1259" s="9" t="s">
        <v>3695</v>
      </c>
      <c r="F1259" s="9" t="s">
        <v>5917</v>
      </c>
      <c r="G1259" s="9" t="s">
        <v>3696</v>
      </c>
      <c r="H1259" s="7">
        <v>1</v>
      </c>
      <c r="I1259" s="10">
        <v>42141.222418981481</v>
      </c>
      <c r="J1259" s="10">
        <v>43511.166018518517</v>
      </c>
      <c r="K1259" s="9" t="s">
        <v>3697</v>
      </c>
    </row>
    <row r="1260" spans="1:11" ht="16" customHeight="1" x14ac:dyDescent="0.15">
      <c r="A1260" s="7">
        <v>111550561</v>
      </c>
      <c r="B1260" s="8" t="str">
        <f>HYPERLINK("https://github.com/theia-ide/go-language-server","https://github.com/theia-ide/go-language-server")</f>
        <v>https://github.com/theia-ide/go-language-server</v>
      </c>
      <c r="C1260" s="19"/>
      <c r="D1260" s="7">
        <v>28</v>
      </c>
      <c r="E1260" s="9" t="s">
        <v>3698</v>
      </c>
      <c r="F1260" s="9" t="s">
        <v>5918</v>
      </c>
      <c r="G1260" s="9" t="s">
        <v>3699</v>
      </c>
      <c r="H1260" s="7">
        <v>8</v>
      </c>
      <c r="I1260" s="10">
        <v>43060.548993055563</v>
      </c>
      <c r="J1260" s="10">
        <v>43561.825520833343</v>
      </c>
      <c r="K1260" s="9" t="s">
        <v>3700</v>
      </c>
    </row>
    <row r="1261" spans="1:11" ht="16" customHeight="1" x14ac:dyDescent="0.15">
      <c r="A1261" s="7">
        <v>19966849</v>
      </c>
      <c r="B1261" s="8" t="str">
        <f>HYPERLINK("https://github.com/dukex/mixpanel","https://github.com/dukex/mixpanel")</f>
        <v>https://github.com/dukex/mixpanel</v>
      </c>
      <c r="C1261" s="19"/>
      <c r="D1261" s="7">
        <v>28</v>
      </c>
      <c r="E1261" s="9" t="s">
        <v>3701</v>
      </c>
      <c r="F1261" s="9" t="s">
        <v>5919</v>
      </c>
      <c r="G1261" s="9" t="s">
        <v>3702</v>
      </c>
      <c r="H1261" s="7">
        <v>12</v>
      </c>
      <c r="I1261" s="10">
        <v>41779.160115740742</v>
      </c>
      <c r="J1261" s="10">
        <v>43532.788993055547</v>
      </c>
      <c r="K1261" s="9" t="s">
        <v>3703</v>
      </c>
    </row>
    <row r="1262" spans="1:11" ht="16" customHeight="1" x14ac:dyDescent="0.15">
      <c r="A1262" s="7">
        <v>100789050</v>
      </c>
      <c r="B1262" s="8" t="str">
        <f>HYPERLINK("https://github.com/asafschers/goscore","https://github.com/asafschers/goscore")</f>
        <v>https://github.com/asafschers/goscore</v>
      </c>
      <c r="C1262" s="19"/>
      <c r="D1262" s="7">
        <v>28</v>
      </c>
      <c r="E1262" s="9" t="s">
        <v>3704</v>
      </c>
      <c r="F1262" s="9" t="s">
        <v>5920</v>
      </c>
      <c r="G1262" s="9" t="s">
        <v>3705</v>
      </c>
      <c r="H1262" s="7">
        <v>12</v>
      </c>
      <c r="I1262" s="10">
        <v>42966.46434027778</v>
      </c>
      <c r="J1262" s="10">
        <v>43552.300011574072</v>
      </c>
      <c r="K1262" s="9" t="s">
        <v>3706</v>
      </c>
    </row>
    <row r="1263" spans="1:11" ht="16" customHeight="1" x14ac:dyDescent="0.15">
      <c r="A1263" s="7">
        <v>132288330</v>
      </c>
      <c r="B1263" s="8" t="str">
        <f>HYPERLINK("https://github.com/aofei/cameron","https://github.com/aofei/cameron")</f>
        <v>https://github.com/aofei/cameron</v>
      </c>
      <c r="C1263" s="19"/>
      <c r="D1263" s="7">
        <v>28</v>
      </c>
      <c r="E1263" s="9" t="s">
        <v>3707</v>
      </c>
      <c r="F1263" s="9" t="s">
        <v>5921</v>
      </c>
      <c r="G1263" s="9" t="s">
        <v>3708</v>
      </c>
      <c r="H1263" s="7">
        <v>6</v>
      </c>
      <c r="I1263" s="10">
        <v>43225.925821759258</v>
      </c>
      <c r="J1263" s="10">
        <v>43575.196076388893</v>
      </c>
      <c r="K1263" s="9" t="s">
        <v>3709</v>
      </c>
    </row>
    <row r="1264" spans="1:11" ht="16" customHeight="1" x14ac:dyDescent="0.15">
      <c r="A1264" s="7">
        <v>69703885</v>
      </c>
      <c r="B1264" s="8" t="str">
        <f>HYPERLINK("https://github.com/pilosa/go-pilosa","https://github.com/pilosa/go-pilosa")</f>
        <v>https://github.com/pilosa/go-pilosa</v>
      </c>
      <c r="C1264" s="19"/>
      <c r="D1264" s="7">
        <v>28</v>
      </c>
      <c r="E1264" s="9" t="s">
        <v>3710</v>
      </c>
      <c r="F1264" s="9" t="s">
        <v>5922</v>
      </c>
      <c r="G1264" s="9" t="s">
        <v>3711</v>
      </c>
      <c r="H1264" s="7">
        <v>15</v>
      </c>
      <c r="I1264" s="10">
        <v>42643.900810185187</v>
      </c>
      <c r="J1264" s="10">
        <v>43574.571793981479</v>
      </c>
      <c r="K1264" s="9" t="s">
        <v>3712</v>
      </c>
    </row>
    <row r="1265" spans="1:11" ht="16" customHeight="1" x14ac:dyDescent="0.15">
      <c r="A1265" s="7">
        <v>130757857</v>
      </c>
      <c r="B1265" s="8" t="str">
        <f>HYPERLINK("https://github.com/InVisionApp/tabular","https://github.com/InVisionApp/tabular")</f>
        <v>https://github.com/InVisionApp/tabular</v>
      </c>
      <c r="C1265" s="19"/>
      <c r="D1265" s="7">
        <v>28</v>
      </c>
      <c r="E1265" s="9" t="s">
        <v>3713</v>
      </c>
      <c r="F1265" s="9" t="s">
        <v>5923</v>
      </c>
      <c r="G1265" s="9" t="s">
        <v>3714</v>
      </c>
      <c r="H1265" s="7">
        <v>2</v>
      </c>
      <c r="I1265" s="10">
        <v>43213.886840277781</v>
      </c>
      <c r="J1265" s="10">
        <v>43580.379224537042</v>
      </c>
      <c r="K1265" s="9" t="s">
        <v>3715</v>
      </c>
    </row>
    <row r="1266" spans="1:11" ht="16" customHeight="1" x14ac:dyDescent="0.15">
      <c r="A1266" s="7">
        <v>24174293</v>
      </c>
      <c r="B1266" s="8" t="str">
        <f>HYPERLINK("https://github.com/digitalcrab/browscap_go","https://github.com/digitalcrab/browscap_go")</f>
        <v>https://github.com/digitalcrab/browscap_go</v>
      </c>
      <c r="C1266" s="19"/>
      <c r="D1266" s="7">
        <v>27</v>
      </c>
      <c r="E1266" s="9" t="s">
        <v>3716</v>
      </c>
      <c r="F1266" s="9" t="s">
        <v>5924</v>
      </c>
      <c r="G1266" s="9" t="s">
        <v>3717</v>
      </c>
      <c r="H1266" s="7">
        <v>17</v>
      </c>
      <c r="I1266" s="10">
        <v>41900.199791666673</v>
      </c>
      <c r="J1266" s="10">
        <v>43309.607615740737</v>
      </c>
      <c r="K1266" s="9" t="s">
        <v>3718</v>
      </c>
    </row>
    <row r="1267" spans="1:11" ht="16" customHeight="1" x14ac:dyDescent="0.15">
      <c r="A1267" s="7">
        <v>50278174</v>
      </c>
      <c r="B1267" s="8" t="str">
        <f>HYPERLINK("https://github.com/blogcin/ToTo","https://github.com/blogcin/ToTo")</f>
        <v>https://github.com/blogcin/ToTo</v>
      </c>
      <c r="C1267" s="19"/>
      <c r="D1267" s="7">
        <v>27</v>
      </c>
      <c r="E1267" s="9" t="s">
        <v>3719</v>
      </c>
      <c r="F1267" s="9" t="s">
        <v>5925</v>
      </c>
      <c r="G1267" s="9" t="s">
        <v>3720</v>
      </c>
      <c r="H1267" s="7">
        <v>4</v>
      </c>
      <c r="I1267" s="10">
        <v>42393.33153935185</v>
      </c>
      <c r="J1267" s="10">
        <v>43570.425300925926</v>
      </c>
      <c r="K1267" s="9" t="s">
        <v>3721</v>
      </c>
    </row>
    <row r="1268" spans="1:11" ht="16" customHeight="1" x14ac:dyDescent="0.15">
      <c r="A1268" s="7">
        <v>39021291</v>
      </c>
      <c r="B1268" s="8" t="str">
        <f>HYPERLINK("https://github.com/nuveo/translate","https://github.com/nuveo/translate")</f>
        <v>https://github.com/nuveo/translate</v>
      </c>
      <c r="C1268" s="19"/>
      <c r="D1268" s="7">
        <v>27</v>
      </c>
      <c r="E1268" s="9" t="s">
        <v>3722</v>
      </c>
      <c r="F1268" s="9" t="s">
        <v>5926</v>
      </c>
      <c r="G1268" s="9" t="s">
        <v>3723</v>
      </c>
      <c r="H1268" s="7">
        <v>4</v>
      </c>
      <c r="I1268" s="10">
        <v>42198.654317129629</v>
      </c>
      <c r="J1268" s="10">
        <v>43577.558912037042</v>
      </c>
      <c r="K1268" s="9" t="s">
        <v>3724</v>
      </c>
    </row>
    <row r="1269" spans="1:11" ht="16" customHeight="1" x14ac:dyDescent="0.15">
      <c r="A1269" s="7">
        <v>167854148</v>
      </c>
      <c r="B1269" s="8" t="str">
        <f>HYPERLINK("https://github.com/jfilipczyk/gomatch","https://github.com/jfilipczyk/gomatch")</f>
        <v>https://github.com/jfilipczyk/gomatch</v>
      </c>
      <c r="C1269" s="19"/>
      <c r="D1269" s="7">
        <v>27</v>
      </c>
      <c r="E1269" s="9" t="s">
        <v>3725</v>
      </c>
      <c r="F1269" s="9" t="s">
        <v>5927</v>
      </c>
      <c r="G1269" s="9" t="s">
        <v>3726</v>
      </c>
      <c r="H1269" s="7">
        <v>0</v>
      </c>
      <c r="I1269" s="10">
        <v>43492.846597222233</v>
      </c>
      <c r="J1269" s="10">
        <v>43532.780057870368</v>
      </c>
      <c r="K1269" s="9" t="s">
        <v>3727</v>
      </c>
    </row>
    <row r="1270" spans="1:11" ht="16" customHeight="1" x14ac:dyDescent="0.15">
      <c r="A1270" s="7">
        <v>44270572</v>
      </c>
      <c r="B1270" s="8" t="str">
        <f>HYPERLINK("https://github.com/miolini/datacounter","https://github.com/miolini/datacounter")</f>
        <v>https://github.com/miolini/datacounter</v>
      </c>
      <c r="C1270" s="19"/>
      <c r="D1270" s="7">
        <v>27</v>
      </c>
      <c r="E1270" s="9" t="s">
        <v>3728</v>
      </c>
      <c r="F1270" s="9" t="s">
        <v>5928</v>
      </c>
      <c r="G1270" s="9" t="s">
        <v>3729</v>
      </c>
      <c r="H1270" s="7">
        <v>4</v>
      </c>
      <c r="I1270" s="10">
        <v>42291.802662037036</v>
      </c>
      <c r="J1270" s="10">
        <v>43559.118715277778</v>
      </c>
      <c r="K1270" s="9" t="s">
        <v>3730</v>
      </c>
    </row>
    <row r="1271" spans="1:11" ht="16" customHeight="1" x14ac:dyDescent="0.15">
      <c r="A1271" s="7">
        <v>129562054</v>
      </c>
      <c r="B1271" s="8" t="str">
        <f>HYPERLINK("https://github.com/OrlovEvgeny/go-mcache","https://github.com/OrlovEvgeny/go-mcache")</f>
        <v>https://github.com/OrlovEvgeny/go-mcache</v>
      </c>
      <c r="C1271" s="19"/>
      <c r="D1271" s="7">
        <v>27</v>
      </c>
      <c r="E1271" s="9" t="s">
        <v>3731</v>
      </c>
      <c r="F1271" s="9" t="s">
        <v>5929</v>
      </c>
      <c r="G1271" s="9" t="s">
        <v>3732</v>
      </c>
      <c r="H1271" s="7">
        <v>6</v>
      </c>
      <c r="I1271" s="10">
        <v>43204.980104166672</v>
      </c>
      <c r="J1271" s="10">
        <v>43563.410277777781</v>
      </c>
      <c r="K1271" s="9" t="s">
        <v>3733</v>
      </c>
    </row>
    <row r="1272" spans="1:11" ht="16" customHeight="1" x14ac:dyDescent="0.15">
      <c r="A1272" s="7">
        <v>105671742</v>
      </c>
      <c r="B1272" s="8" t="str">
        <f>HYPERLINK("https://github.com/Fontinalis/fonet","https://github.com/Fontinalis/fonet")</f>
        <v>https://github.com/Fontinalis/fonet</v>
      </c>
      <c r="C1272" s="19"/>
      <c r="D1272" s="7">
        <v>27</v>
      </c>
      <c r="E1272" s="9" t="s">
        <v>3734</v>
      </c>
      <c r="F1272" s="9" t="s">
        <v>5930</v>
      </c>
      <c r="G1272" s="9" t="s">
        <v>3735</v>
      </c>
      <c r="H1272" s="7">
        <v>6</v>
      </c>
      <c r="I1272" s="10">
        <v>43011.664756944447</v>
      </c>
      <c r="J1272" s="10">
        <v>43554.989988425928</v>
      </c>
      <c r="K1272" s="9" t="s">
        <v>3736</v>
      </c>
    </row>
    <row r="1273" spans="1:11" ht="16" customHeight="1" x14ac:dyDescent="0.15">
      <c r="A1273" s="7">
        <v>99661071</v>
      </c>
      <c r="B1273" s="8" t="str">
        <f>HYPERLINK("https://github.com/apache/calcite-avatica-go","https://github.com/apache/calcite-avatica-go")</f>
        <v>https://github.com/apache/calcite-avatica-go</v>
      </c>
      <c r="C1273" s="19"/>
      <c r="D1273" s="7">
        <v>27</v>
      </c>
      <c r="E1273" s="9" t="s">
        <v>3737</v>
      </c>
      <c r="F1273" s="9" t="s">
        <v>5931</v>
      </c>
      <c r="G1273" s="9" t="s">
        <v>3738</v>
      </c>
      <c r="H1273" s="7">
        <v>8</v>
      </c>
      <c r="I1273" s="10">
        <v>42955.291759259257</v>
      </c>
      <c r="J1273" s="10">
        <v>43544.218807870369</v>
      </c>
      <c r="K1273" s="9" t="s">
        <v>3739</v>
      </c>
    </row>
    <row r="1274" spans="1:11" ht="16" customHeight="1" x14ac:dyDescent="0.15">
      <c r="A1274" s="7">
        <v>55736685</v>
      </c>
      <c r="B1274" s="8" t="str">
        <f>HYPERLINK("https://github.com/agext/levenshtein","https://github.com/agext/levenshtein")</f>
        <v>https://github.com/agext/levenshtein</v>
      </c>
      <c r="C1274" s="19"/>
      <c r="D1274" s="7">
        <v>27</v>
      </c>
      <c r="E1274" s="9" t="s">
        <v>3412</v>
      </c>
      <c r="F1274" s="9" t="s">
        <v>5932</v>
      </c>
      <c r="G1274" s="9" t="s">
        <v>3740</v>
      </c>
      <c r="H1274" s="7">
        <v>1</v>
      </c>
      <c r="I1274" s="10">
        <v>42468.010081018518</v>
      </c>
      <c r="J1274" s="10">
        <v>43572.133275462962</v>
      </c>
      <c r="K1274" s="9" t="s">
        <v>3741</v>
      </c>
    </row>
    <row r="1275" spans="1:11" ht="16" customHeight="1" x14ac:dyDescent="0.15">
      <c r="A1275" s="7">
        <v>97854070</v>
      </c>
      <c r="B1275" s="8" t="str">
        <f>HYPERLINK("https://github.com/OpenPeeDeeP/xdg","https://github.com/OpenPeeDeeP/xdg")</f>
        <v>https://github.com/OpenPeeDeeP/xdg</v>
      </c>
      <c r="C1275" s="19"/>
      <c r="D1275" s="7">
        <v>27</v>
      </c>
      <c r="E1275" s="9" t="s">
        <v>3742</v>
      </c>
      <c r="F1275" s="9" t="s">
        <v>5933</v>
      </c>
      <c r="G1275" s="9" t="s">
        <v>3743</v>
      </c>
      <c r="H1275" s="7">
        <v>1</v>
      </c>
      <c r="I1275" s="10">
        <v>42936.665613425917</v>
      </c>
      <c r="J1275" s="10">
        <v>43570.587951388887</v>
      </c>
      <c r="K1275" s="9" t="s">
        <v>3744</v>
      </c>
    </row>
    <row r="1276" spans="1:11" ht="16" customHeight="1" x14ac:dyDescent="0.15">
      <c r="A1276" s="7">
        <v>94813478</v>
      </c>
      <c r="B1276" s="8" t="str">
        <f>HYPERLINK("https://github.com/antham/strumt","https://github.com/antham/strumt")</f>
        <v>https://github.com/antham/strumt</v>
      </c>
      <c r="C1276" s="19"/>
      <c r="D1276" s="7">
        <v>27</v>
      </c>
      <c r="E1276" s="9" t="s">
        <v>3745</v>
      </c>
      <c r="F1276" s="9" t="s">
        <v>5934</v>
      </c>
      <c r="G1276" s="9" t="s">
        <v>3746</v>
      </c>
      <c r="H1276" s="7">
        <v>2</v>
      </c>
      <c r="I1276" s="10">
        <v>42905.814768518518</v>
      </c>
      <c r="J1276" s="10">
        <v>43556.109224537038</v>
      </c>
      <c r="K1276" s="9" t="s">
        <v>3747</v>
      </c>
    </row>
    <row r="1277" spans="1:11" ht="16" customHeight="1" x14ac:dyDescent="0.15">
      <c r="A1277" s="7">
        <v>63480823</v>
      </c>
      <c r="B1277" s="8" t="str">
        <f>HYPERLINK("https://github.com/mozillazg/go-slugify","https://github.com/mozillazg/go-slugify")</f>
        <v>https://github.com/mozillazg/go-slugify</v>
      </c>
      <c r="C1277" s="19"/>
      <c r="D1277" s="7">
        <v>26</v>
      </c>
      <c r="E1277" s="9" t="s">
        <v>3748</v>
      </c>
      <c r="F1277" s="9" t="s">
        <v>5935</v>
      </c>
      <c r="G1277" s="9" t="s">
        <v>3749</v>
      </c>
      <c r="H1277" s="7">
        <v>3</v>
      </c>
      <c r="I1277" s="10">
        <v>42567.496701388889</v>
      </c>
      <c r="J1277" s="10">
        <v>43552.680081018523</v>
      </c>
      <c r="K1277" s="9" t="s">
        <v>3750</v>
      </c>
    </row>
    <row r="1278" spans="1:11" ht="16" customHeight="1" x14ac:dyDescent="0.15">
      <c r="A1278" s="7">
        <v>61212469</v>
      </c>
      <c r="B1278" s="8" t="str">
        <f>HYPERLINK("https://github.com/usk81/generic","https://github.com/usk81/generic")</f>
        <v>https://github.com/usk81/generic</v>
      </c>
      <c r="C1278" s="19"/>
      <c r="D1278" s="7">
        <v>26</v>
      </c>
      <c r="E1278" s="9" t="s">
        <v>3751</v>
      </c>
      <c r="F1278" s="9" t="s">
        <v>5936</v>
      </c>
      <c r="G1278" s="9" t="s">
        <v>3752</v>
      </c>
      <c r="H1278" s="7">
        <v>2</v>
      </c>
      <c r="I1278" s="10">
        <v>42536.583749999998</v>
      </c>
      <c r="J1278" s="10">
        <v>43556.572557870371</v>
      </c>
      <c r="K1278" s="9" t="s">
        <v>3753</v>
      </c>
    </row>
    <row r="1279" spans="1:11" ht="16" customHeight="1" x14ac:dyDescent="0.15">
      <c r="A1279" s="7">
        <v>83373783</v>
      </c>
      <c r="B1279" s="8" t="str">
        <f>HYPERLINK("https://github.com/zpatrick/rclient","https://github.com/zpatrick/rclient")</f>
        <v>https://github.com/zpatrick/rclient</v>
      </c>
      <c r="C1279" s="19"/>
      <c r="D1279" s="7">
        <v>26</v>
      </c>
      <c r="E1279" s="9" t="s">
        <v>3754</v>
      </c>
      <c r="F1279" s="9" t="s">
        <v>5937</v>
      </c>
      <c r="G1279" s="9" t="s">
        <v>3755</v>
      </c>
      <c r="H1279" s="7">
        <v>2</v>
      </c>
      <c r="I1279" s="10">
        <v>42794.046817129631</v>
      </c>
      <c r="J1279" s="10">
        <v>43570.775370370371</v>
      </c>
      <c r="K1279" s="9" t="s">
        <v>3756</v>
      </c>
    </row>
    <row r="1280" spans="1:11" ht="16" customHeight="1" x14ac:dyDescent="0.15">
      <c r="A1280" s="7">
        <v>19786672</v>
      </c>
      <c r="B1280" s="8" t="str">
        <f>HYPERLINK("https://github.com/bit4bit/gami","https://github.com/bit4bit/gami")</f>
        <v>https://github.com/bit4bit/gami</v>
      </c>
      <c r="C1280" s="19"/>
      <c r="D1280" s="7">
        <v>26</v>
      </c>
      <c r="E1280" s="9" t="s">
        <v>3757</v>
      </c>
      <c r="F1280" s="9" t="s">
        <v>5938</v>
      </c>
      <c r="G1280" s="9" t="s">
        <v>3758</v>
      </c>
      <c r="H1280" s="7">
        <v>19</v>
      </c>
      <c r="I1280" s="10">
        <v>41773.674733796302</v>
      </c>
      <c r="J1280" s="10">
        <v>43469.090046296304</v>
      </c>
      <c r="K1280" s="9" t="s">
        <v>3759</v>
      </c>
    </row>
    <row r="1281" spans="1:11" ht="16" customHeight="1" x14ac:dyDescent="0.15">
      <c r="A1281" s="7">
        <v>1189344</v>
      </c>
      <c r="B1281" s="8" t="str">
        <f>HYPERLINK("https://github.com/rdrdr/hamcrest","https://github.com/rdrdr/hamcrest")</f>
        <v>https://github.com/rdrdr/hamcrest</v>
      </c>
      <c r="C1281" s="19"/>
      <c r="D1281" s="7">
        <v>26</v>
      </c>
      <c r="E1281" s="9" t="s">
        <v>3760</v>
      </c>
      <c r="F1281" s="9" t="s">
        <v>5939</v>
      </c>
      <c r="G1281" s="9" t="s">
        <v>3761</v>
      </c>
      <c r="H1281" s="7">
        <v>3</v>
      </c>
      <c r="I1281" s="10">
        <v>40534.201203703713</v>
      </c>
      <c r="J1281" s="10">
        <v>43468.435347222221</v>
      </c>
      <c r="K1281" s="9" t="s">
        <v>3762</v>
      </c>
    </row>
    <row r="1282" spans="1:11" ht="16" customHeight="1" x14ac:dyDescent="0.15">
      <c r="A1282" s="7">
        <v>46753215</v>
      </c>
      <c r="B1282" s="8" t="str">
        <f>HYPERLINK("https://github.com/rickb777/date","https://github.com/rickb777/date")</f>
        <v>https://github.com/rickb777/date</v>
      </c>
      <c r="C1282" s="19"/>
      <c r="D1282" s="7">
        <v>26</v>
      </c>
      <c r="E1282" s="9" t="s">
        <v>3763</v>
      </c>
      <c r="F1282" s="9" t="s">
        <v>5940</v>
      </c>
      <c r="G1282" s="9" t="s">
        <v>3764</v>
      </c>
      <c r="H1282" s="7">
        <v>7</v>
      </c>
      <c r="I1282" s="10">
        <v>42331.957025462973</v>
      </c>
      <c r="J1282" s="10">
        <v>43579.915949074071</v>
      </c>
      <c r="K1282" s="9" t="s">
        <v>3765</v>
      </c>
    </row>
    <row r="1283" spans="1:11" ht="16" customHeight="1" x14ac:dyDescent="0.15">
      <c r="A1283" s="7">
        <v>114611101</v>
      </c>
      <c r="B1283" s="8" t="str">
        <f>HYPERLINK("https://github.com/oaStuff/clusteredBigCache","https://github.com/oaStuff/clusteredBigCache")</f>
        <v>https://github.com/oaStuff/clusteredBigCache</v>
      </c>
      <c r="C1283" s="19"/>
      <c r="D1283" s="7">
        <v>26</v>
      </c>
      <c r="E1283" s="9" t="s">
        <v>3766</v>
      </c>
      <c r="F1283" s="9" t="s">
        <v>5941</v>
      </c>
      <c r="G1283" s="9" t="s">
        <v>3767</v>
      </c>
      <c r="H1283" s="7">
        <v>3</v>
      </c>
      <c r="I1283" s="10">
        <v>43087.32508101852</v>
      </c>
      <c r="J1283" s="10">
        <v>43563.347372685188</v>
      </c>
      <c r="K1283" s="9" t="s">
        <v>3768</v>
      </c>
    </row>
    <row r="1284" spans="1:11" ht="16" customHeight="1" x14ac:dyDescent="0.15">
      <c r="A1284" s="7">
        <v>27312091</v>
      </c>
      <c r="B1284" s="8" t="str">
        <f>HYPERLINK("https://github.com/ian-kent/purl","https://github.com/ian-kent/purl")</f>
        <v>https://github.com/ian-kent/purl</v>
      </c>
      <c r="C1284" s="19"/>
      <c r="D1284" s="7">
        <v>26</v>
      </c>
      <c r="E1284" s="9" t="s">
        <v>3769</v>
      </c>
      <c r="F1284" s="9" t="s">
        <v>5942</v>
      </c>
      <c r="G1284" s="9" t="s">
        <v>3770</v>
      </c>
      <c r="H1284" s="7">
        <v>2</v>
      </c>
      <c r="I1284" s="10">
        <v>41972.795844907407</v>
      </c>
      <c r="J1284" s="10">
        <v>43560.489687499998</v>
      </c>
      <c r="K1284" s="9" t="s">
        <v>3771</v>
      </c>
    </row>
    <row r="1285" spans="1:11" ht="16" customHeight="1" x14ac:dyDescent="0.15">
      <c r="A1285" s="7">
        <v>115413677</v>
      </c>
      <c r="B1285" s="8" t="str">
        <f>HYPERLINK("https://github.com/ddo/rq","https://github.com/ddo/rq")</f>
        <v>https://github.com/ddo/rq</v>
      </c>
      <c r="C1285" s="19"/>
      <c r="D1285" s="7">
        <v>25</v>
      </c>
      <c r="E1285" s="9" t="s">
        <v>3772</v>
      </c>
      <c r="F1285" s="9" t="s">
        <v>5943</v>
      </c>
      <c r="G1285" s="9" t="s">
        <v>3773</v>
      </c>
      <c r="H1285" s="7">
        <v>2</v>
      </c>
      <c r="I1285" s="10">
        <v>43095.450312499997</v>
      </c>
      <c r="J1285" s="10">
        <v>43538.72184027778</v>
      </c>
      <c r="K1285" s="9" t="s">
        <v>3774</v>
      </c>
    </row>
    <row r="1286" spans="1:11" ht="16" customHeight="1" x14ac:dyDescent="0.15">
      <c r="A1286" s="7">
        <v>25282984</v>
      </c>
      <c r="B1286" s="8" t="str">
        <f>HYPERLINK("https://github.com/goanywhere/rex","https://github.com/goanywhere/rex")</f>
        <v>https://github.com/goanywhere/rex</v>
      </c>
      <c r="C1286" s="19"/>
      <c r="D1286" s="7">
        <v>25</v>
      </c>
      <c r="E1286" s="9" t="s">
        <v>3775</v>
      </c>
      <c r="F1286" s="9" t="s">
        <v>5944</v>
      </c>
      <c r="G1286" s="9" t="s">
        <v>3776</v>
      </c>
      <c r="H1286" s="7">
        <v>0</v>
      </c>
      <c r="I1286" s="10">
        <v>41928.101597222223</v>
      </c>
      <c r="J1286" s="10">
        <v>43546.606296296297</v>
      </c>
      <c r="K1286" s="9" t="s">
        <v>3777</v>
      </c>
    </row>
    <row r="1287" spans="1:11" ht="16" customHeight="1" x14ac:dyDescent="0.15">
      <c r="A1287" s="7">
        <v>93875831</v>
      </c>
      <c r="B1287" s="8" t="str">
        <f>HYPERLINK("https://github.com/rafaeljesus/retry-go","https://github.com/rafaeljesus/retry-go")</f>
        <v>https://github.com/rafaeljesus/retry-go</v>
      </c>
      <c r="C1287" s="19"/>
      <c r="D1287" s="7">
        <v>25</v>
      </c>
      <c r="E1287" s="9" t="s">
        <v>3778</v>
      </c>
      <c r="F1287" s="9" t="s">
        <v>5945</v>
      </c>
      <c r="G1287" s="9" t="s">
        <v>3779</v>
      </c>
      <c r="H1287" s="7">
        <v>4</v>
      </c>
      <c r="I1287" s="10">
        <v>42895.671956018523</v>
      </c>
      <c r="J1287" s="10">
        <v>43557.448506944442</v>
      </c>
      <c r="K1287" s="9" t="s">
        <v>3780</v>
      </c>
    </row>
    <row r="1288" spans="1:11" ht="16" customHeight="1" x14ac:dyDescent="0.15">
      <c r="A1288" s="7">
        <v>92257475</v>
      </c>
      <c r="B1288" s="8" t="str">
        <f>HYPERLINK("https://github.com/tenntenn/gpath","https://github.com/tenntenn/gpath")</f>
        <v>https://github.com/tenntenn/gpath</v>
      </c>
      <c r="C1288" s="19"/>
      <c r="D1288" s="7">
        <v>25</v>
      </c>
      <c r="E1288" s="9" t="s">
        <v>3781</v>
      </c>
      <c r="F1288" s="9" t="s">
        <v>5946</v>
      </c>
      <c r="G1288" s="9" t="s">
        <v>3782</v>
      </c>
      <c r="H1288" s="7">
        <v>0</v>
      </c>
      <c r="I1288" s="10">
        <v>42879.266875000001</v>
      </c>
      <c r="J1288" s="10">
        <v>43389.739131944443</v>
      </c>
      <c r="K1288" s="9" t="s">
        <v>3783</v>
      </c>
    </row>
    <row r="1289" spans="1:11" ht="16" customHeight="1" x14ac:dyDescent="0.15">
      <c r="A1289" s="7">
        <v>120235324</v>
      </c>
      <c r="B1289" s="8" t="str">
        <f>HYPERLINK("https://github.com/hexdigest/gounit","https://github.com/hexdigest/gounit")</f>
        <v>https://github.com/hexdigest/gounit</v>
      </c>
      <c r="C1289" s="19"/>
      <c r="D1289" s="7">
        <v>25</v>
      </c>
      <c r="E1289" s="9" t="s">
        <v>3784</v>
      </c>
      <c r="F1289" s="9" t="s">
        <v>5947</v>
      </c>
      <c r="G1289" s="9" t="s">
        <v>3785</v>
      </c>
      <c r="H1289" s="7">
        <v>4</v>
      </c>
      <c r="I1289" s="10">
        <v>43136.005902777782</v>
      </c>
      <c r="J1289" s="10">
        <v>43579.765856481477</v>
      </c>
      <c r="K1289" s="9" t="s">
        <v>3786</v>
      </c>
    </row>
    <row r="1290" spans="1:11" ht="16" customHeight="1" x14ac:dyDescent="0.15">
      <c r="A1290" s="7">
        <v>47140910</v>
      </c>
      <c r="B1290" s="8" t="str">
        <f>HYPERLINK("https://github.com/hyperboloide/pdfgen","https://github.com/hyperboloide/pdfgen")</f>
        <v>https://github.com/hyperboloide/pdfgen</v>
      </c>
      <c r="C1290" s="19"/>
      <c r="D1290" s="7">
        <v>25</v>
      </c>
      <c r="E1290" s="9" t="s">
        <v>3787</v>
      </c>
      <c r="F1290" s="9" t="s">
        <v>5948</v>
      </c>
      <c r="G1290" s="9" t="s">
        <v>3788</v>
      </c>
      <c r="H1290" s="7">
        <v>2</v>
      </c>
      <c r="I1290" s="10">
        <v>42338.810717592591</v>
      </c>
      <c r="J1290" s="10">
        <v>43572.117928240739</v>
      </c>
      <c r="K1290" s="9" t="s">
        <v>3789</v>
      </c>
    </row>
    <row r="1291" spans="1:11" ht="16" customHeight="1" x14ac:dyDescent="0.15">
      <c r="A1291" s="7">
        <v>23939547</v>
      </c>
      <c r="B1291" s="8" t="str">
        <f>HYPERLINK("https://github.com/sebest/logrusly","https://github.com/sebest/logrusly")</f>
        <v>https://github.com/sebest/logrusly</v>
      </c>
      <c r="C1291" s="19"/>
      <c r="D1291" s="7">
        <v>25</v>
      </c>
      <c r="E1291" s="9" t="s">
        <v>3790</v>
      </c>
      <c r="F1291" s="9" t="s">
        <v>5949</v>
      </c>
      <c r="G1291" s="9" t="s">
        <v>3791</v>
      </c>
      <c r="H1291" s="7">
        <v>11</v>
      </c>
      <c r="I1291" s="10">
        <v>41893.977210648147</v>
      </c>
      <c r="J1291" s="10">
        <v>43537.61546296296</v>
      </c>
      <c r="K1291" s="9" t="s">
        <v>3792</v>
      </c>
    </row>
    <row r="1292" spans="1:11" ht="16" customHeight="1" x14ac:dyDescent="0.15">
      <c r="A1292" s="7">
        <v>87002120</v>
      </c>
      <c r="B1292" s="8" t="str">
        <f>HYPERLINK("https://github.com/alexeyco/binder","https://github.com/alexeyco/binder")</f>
        <v>https://github.com/alexeyco/binder</v>
      </c>
      <c r="C1292" s="19"/>
      <c r="D1292" s="7">
        <v>25</v>
      </c>
      <c r="E1292" s="9" t="s">
        <v>3793</v>
      </c>
      <c r="F1292" s="9" t="s">
        <v>5950</v>
      </c>
      <c r="G1292" s="9" t="s">
        <v>3794</v>
      </c>
      <c r="H1292" s="7">
        <v>4</v>
      </c>
      <c r="I1292" s="10">
        <v>42827.718657407408</v>
      </c>
      <c r="J1292" s="10">
        <v>43534.757326388892</v>
      </c>
      <c r="K1292" s="9" t="s">
        <v>3795</v>
      </c>
    </row>
    <row r="1293" spans="1:11" ht="16" customHeight="1" x14ac:dyDescent="0.15">
      <c r="A1293" s="7">
        <v>107387321</v>
      </c>
      <c r="B1293" s="8" t="str">
        <f>HYPERLINK("https://github.com/emvi/gondolier","https://github.com/emvi/gondolier")</f>
        <v>https://github.com/emvi/gondolier</v>
      </c>
      <c r="C1293" s="19"/>
      <c r="D1293" s="7">
        <v>25</v>
      </c>
      <c r="E1293" s="9" t="s">
        <v>3796</v>
      </c>
      <c r="F1293" s="9" t="s">
        <v>5951</v>
      </c>
      <c r="G1293" s="9" t="s">
        <v>3797</v>
      </c>
      <c r="H1293" s="7">
        <v>1</v>
      </c>
      <c r="I1293" s="10">
        <v>43026.398599537039</v>
      </c>
      <c r="J1293" s="10">
        <v>43551.062071759261</v>
      </c>
      <c r="K1293" s="9" t="s">
        <v>3798</v>
      </c>
    </row>
    <row r="1294" spans="1:11" ht="16" customHeight="1" x14ac:dyDescent="0.15">
      <c r="A1294" s="7">
        <v>111165010</v>
      </c>
      <c r="B1294" s="8" t="str">
        <f>HYPERLINK("https://github.com/nikogura/gomason","https://github.com/nikogura/gomason")</f>
        <v>https://github.com/nikogura/gomason</v>
      </c>
      <c r="C1294" s="19"/>
      <c r="D1294" s="7">
        <v>25</v>
      </c>
      <c r="E1294" s="9" t="s">
        <v>3799</v>
      </c>
      <c r="F1294" s="9" t="s">
        <v>5952</v>
      </c>
      <c r="G1294" s="9" t="s">
        <v>3800</v>
      </c>
      <c r="H1294" s="7">
        <v>3</v>
      </c>
      <c r="I1294" s="10">
        <v>43057.04109953704</v>
      </c>
      <c r="J1294" s="10">
        <v>43572.958645833343</v>
      </c>
      <c r="K1294" s="9" t="s">
        <v>3801</v>
      </c>
    </row>
    <row r="1295" spans="1:11" ht="16" customHeight="1" x14ac:dyDescent="0.15">
      <c r="A1295" s="7">
        <v>19111936</v>
      </c>
      <c r="B1295" s="8" t="str">
        <f>HYPERLINK("https://github.com/jyotiska/go-webcolors","https://github.com/jyotiska/go-webcolors")</f>
        <v>https://github.com/jyotiska/go-webcolors</v>
      </c>
      <c r="C1295" s="19"/>
      <c r="D1295" s="7">
        <v>24</v>
      </c>
      <c r="E1295" s="9" t="s">
        <v>3802</v>
      </c>
      <c r="F1295" s="9" t="s">
        <v>5953</v>
      </c>
      <c r="G1295" s="9" t="s">
        <v>3803</v>
      </c>
      <c r="H1295" s="7">
        <v>3</v>
      </c>
      <c r="I1295" s="10">
        <v>41753.612060185187</v>
      </c>
      <c r="J1295" s="10">
        <v>43531.498865740738</v>
      </c>
      <c r="K1295" s="9" t="s">
        <v>3804</v>
      </c>
    </row>
    <row r="1296" spans="1:11" ht="16" customHeight="1" x14ac:dyDescent="0.15">
      <c r="A1296" s="7">
        <v>7111548</v>
      </c>
      <c r="B1296" s="8" t="str">
        <f>HYPERLINK("https://github.com/goodsign/snowball","https://github.com/goodsign/snowball")</f>
        <v>https://github.com/goodsign/snowball</v>
      </c>
      <c r="C1296" s="19"/>
      <c r="D1296" s="7">
        <v>24</v>
      </c>
      <c r="E1296" s="9" t="s">
        <v>3805</v>
      </c>
      <c r="F1296" s="9" t="s">
        <v>5954</v>
      </c>
      <c r="G1296" s="9" t="s">
        <v>3806</v>
      </c>
      <c r="H1296" s="7">
        <v>1</v>
      </c>
      <c r="I1296" s="10">
        <v>41254.529386574082</v>
      </c>
      <c r="J1296" s="10">
        <v>43556.546273148153</v>
      </c>
      <c r="K1296" s="9" t="s">
        <v>3807</v>
      </c>
    </row>
    <row r="1297" spans="1:11" ht="16" customHeight="1" x14ac:dyDescent="0.15">
      <c r="A1297" s="7">
        <v>70079787</v>
      </c>
      <c r="B1297" s="8" t="str">
        <f>HYPERLINK("https://github.com/zegl/goriak","https://github.com/zegl/goriak")</f>
        <v>https://github.com/zegl/goriak</v>
      </c>
      <c r="C1297" s="19"/>
      <c r="D1297" s="7">
        <v>24</v>
      </c>
      <c r="E1297" s="9" t="s">
        <v>3808</v>
      </c>
      <c r="F1297" s="9" t="s">
        <v>5955</v>
      </c>
      <c r="G1297" s="9" t="s">
        <v>3809</v>
      </c>
      <c r="H1297" s="7">
        <v>3</v>
      </c>
      <c r="I1297" s="10">
        <v>42648.700196759259</v>
      </c>
      <c r="J1297" s="10">
        <v>43539.020532407398</v>
      </c>
      <c r="K1297" s="9" t="s">
        <v>3810</v>
      </c>
    </row>
    <row r="1298" spans="1:11" ht="16" customHeight="1" x14ac:dyDescent="0.15">
      <c r="A1298" s="7">
        <v>47938889</v>
      </c>
      <c r="B1298" s="8" t="str">
        <f>HYPERLINK("https://github.com/zhulik/go_mediainfo","https://github.com/zhulik/go_mediainfo")</f>
        <v>https://github.com/zhulik/go_mediainfo</v>
      </c>
      <c r="C1298" s="19"/>
      <c r="D1298" s="7">
        <v>24</v>
      </c>
      <c r="E1298" s="9" t="s">
        <v>3811</v>
      </c>
      <c r="F1298" s="9" t="s">
        <v>5956</v>
      </c>
      <c r="G1298" s="9" t="s">
        <v>3812</v>
      </c>
      <c r="H1298" s="7">
        <v>8</v>
      </c>
      <c r="I1298" s="10">
        <v>42351.932905092603</v>
      </c>
      <c r="J1298" s="10">
        <v>43551.870462962957</v>
      </c>
      <c r="K1298" s="9" t="s">
        <v>3813</v>
      </c>
    </row>
    <row r="1299" spans="1:11" ht="16" customHeight="1" x14ac:dyDescent="0.15">
      <c r="A1299" s="7">
        <v>28446762</v>
      </c>
      <c r="B1299" s="8" t="str">
        <f>HYPERLINK("https://github.com/aisk/vox","https://github.com/aisk/vox")</f>
        <v>https://github.com/aisk/vox</v>
      </c>
      <c r="C1299" s="19"/>
      <c r="D1299" s="7">
        <v>24</v>
      </c>
      <c r="E1299" s="9" t="s">
        <v>3814</v>
      </c>
      <c r="F1299" s="9" t="s">
        <v>5957</v>
      </c>
      <c r="G1299" s="9" t="s">
        <v>3815</v>
      </c>
      <c r="H1299" s="7">
        <v>3</v>
      </c>
      <c r="I1299" s="10">
        <v>41997.473703703698</v>
      </c>
      <c r="J1299" s="10">
        <v>43578.274131944447</v>
      </c>
      <c r="K1299" s="9" t="s">
        <v>3816</v>
      </c>
    </row>
    <row r="1300" spans="1:11" ht="16" customHeight="1" x14ac:dyDescent="0.15">
      <c r="A1300" s="7">
        <v>71887624</v>
      </c>
      <c r="B1300" s="8" t="str">
        <f>HYPERLINK("https://github.com/korandiz/v4l","https://github.com/korandiz/v4l")</f>
        <v>https://github.com/korandiz/v4l</v>
      </c>
      <c r="C1300" s="19"/>
      <c r="D1300" s="7">
        <v>24</v>
      </c>
      <c r="E1300" s="9" t="s">
        <v>3817</v>
      </c>
      <c r="F1300" s="9" t="s">
        <v>5958</v>
      </c>
      <c r="G1300" s="9" t="s">
        <v>3818</v>
      </c>
      <c r="H1300" s="7">
        <v>7</v>
      </c>
      <c r="I1300" s="10">
        <v>42668.451678240737</v>
      </c>
      <c r="J1300" s="10">
        <v>43536.290613425917</v>
      </c>
      <c r="K1300" s="9" t="s">
        <v>3819</v>
      </c>
    </row>
    <row r="1301" spans="1:11" ht="16" customHeight="1" x14ac:dyDescent="0.15">
      <c r="A1301" s="7">
        <v>33842431</v>
      </c>
      <c r="B1301" s="8" t="str">
        <f>HYPERLINK("https://github.com/avelino/slugify","https://github.com/avelino/slugify")</f>
        <v>https://github.com/avelino/slugify</v>
      </c>
      <c r="C1301" s="19"/>
      <c r="D1301" s="7">
        <v>24</v>
      </c>
      <c r="E1301" s="9" t="s">
        <v>3820</v>
      </c>
      <c r="F1301" s="9" t="s">
        <v>5959</v>
      </c>
      <c r="G1301" s="9" t="s">
        <v>3821</v>
      </c>
      <c r="H1301" s="7">
        <v>2</v>
      </c>
      <c r="I1301" s="10">
        <v>42107.079513888893</v>
      </c>
      <c r="J1301" s="10">
        <v>43431.900104166663</v>
      </c>
      <c r="K1301" s="9" t="s">
        <v>3822</v>
      </c>
    </row>
    <row r="1302" spans="1:11" ht="16" customHeight="1" x14ac:dyDescent="0.15">
      <c r="A1302" s="7">
        <v>19042786</v>
      </c>
      <c r="B1302" s="8" t="str">
        <f>HYPERLINK("https://github.com/koofr/graval","https://github.com/koofr/graval")</f>
        <v>https://github.com/koofr/graval</v>
      </c>
      <c r="C1302" s="19"/>
      <c r="D1302" s="7">
        <v>24</v>
      </c>
      <c r="E1302" s="9" t="s">
        <v>3823</v>
      </c>
      <c r="F1302" s="9" t="s">
        <v>5960</v>
      </c>
      <c r="G1302" s="9" t="s">
        <v>3824</v>
      </c>
      <c r="H1302" s="7">
        <v>5</v>
      </c>
      <c r="I1302" s="10">
        <v>41751.803680555553</v>
      </c>
      <c r="J1302" s="10">
        <v>43573.184351851851</v>
      </c>
      <c r="K1302" s="9" t="s">
        <v>3825</v>
      </c>
    </row>
    <row r="1303" spans="1:11" ht="16" customHeight="1" x14ac:dyDescent="0.15">
      <c r="A1303" s="7">
        <v>6010559</v>
      </c>
      <c r="B1303" s="8" t="str">
        <f>HYPERLINK("https://github.com/rookii/paicehusk","https://github.com/rookii/paicehusk")</f>
        <v>https://github.com/rookii/paicehusk</v>
      </c>
      <c r="C1303" s="19"/>
      <c r="D1303" s="7">
        <v>24</v>
      </c>
      <c r="E1303" s="9" t="s">
        <v>3826</v>
      </c>
      <c r="F1303" s="9" t="s">
        <v>5961</v>
      </c>
      <c r="G1303" s="9" t="s">
        <v>3827</v>
      </c>
      <c r="H1303" s="7">
        <v>5</v>
      </c>
      <c r="I1303" s="10">
        <v>41181.67150462963</v>
      </c>
      <c r="J1303" s="10">
        <v>43384.034548611111</v>
      </c>
      <c r="K1303" s="9" t="s">
        <v>3828</v>
      </c>
    </row>
    <row r="1304" spans="1:11" ht="16" customHeight="1" x14ac:dyDescent="0.15">
      <c r="A1304" s="7">
        <v>40518397</v>
      </c>
      <c r="B1304" s="8" t="str">
        <f>HYPERLINK("https://github.com/marioidival/bro","https://github.com/marioidival/bro")</f>
        <v>https://github.com/marioidival/bro</v>
      </c>
      <c r="C1304" s="19"/>
      <c r="D1304" s="7">
        <v>24</v>
      </c>
      <c r="E1304" s="9" t="s">
        <v>3829</v>
      </c>
      <c r="F1304" s="9" t="s">
        <v>5962</v>
      </c>
      <c r="G1304" s="9" t="s">
        <v>3830</v>
      </c>
      <c r="H1304" s="7">
        <v>4</v>
      </c>
      <c r="I1304" s="10">
        <v>42227.128842592603</v>
      </c>
      <c r="J1304" s="10">
        <v>43522.81108796296</v>
      </c>
      <c r="K1304" s="9" t="s">
        <v>3831</v>
      </c>
    </row>
    <row r="1305" spans="1:11" ht="16" customHeight="1" x14ac:dyDescent="0.15">
      <c r="A1305" s="7">
        <v>94678405</v>
      </c>
      <c r="B1305" s="8" t="str">
        <f>HYPERLINK("https://github.com/rafaeljesus/parallel-fn","https://github.com/rafaeljesus/parallel-fn")</f>
        <v>https://github.com/rafaeljesus/parallel-fn</v>
      </c>
      <c r="C1305" s="19"/>
      <c r="D1305" s="7">
        <v>24</v>
      </c>
      <c r="E1305" s="9" t="s">
        <v>3832</v>
      </c>
      <c r="F1305" s="9" t="s">
        <v>5963</v>
      </c>
      <c r="G1305" s="9" t="s">
        <v>3833</v>
      </c>
      <c r="H1305" s="7">
        <v>1</v>
      </c>
      <c r="I1305" s="10">
        <v>42904.408263888887</v>
      </c>
      <c r="J1305" s="10">
        <v>43501.12394675926</v>
      </c>
      <c r="K1305" s="9" t="s">
        <v>3834</v>
      </c>
    </row>
    <row r="1306" spans="1:11" ht="16" customHeight="1" x14ac:dyDescent="0.15">
      <c r="A1306" s="7">
        <v>8834393</v>
      </c>
      <c r="B1306" s="8" t="str">
        <f>HYPERLINK("https://github.com/dgruber/drmaa","https://github.com/dgruber/drmaa")</f>
        <v>https://github.com/dgruber/drmaa</v>
      </c>
      <c r="C1306" s="19"/>
      <c r="D1306" s="7">
        <v>24</v>
      </c>
      <c r="E1306" s="9" t="s">
        <v>3835</v>
      </c>
      <c r="F1306" s="9" t="s">
        <v>5964</v>
      </c>
      <c r="G1306" s="9" t="s">
        <v>3836</v>
      </c>
      <c r="H1306" s="7">
        <v>16</v>
      </c>
      <c r="I1306" s="10">
        <v>41350.540300925917</v>
      </c>
      <c r="J1306" s="10">
        <v>43578.820162037038</v>
      </c>
      <c r="K1306" s="9" t="s">
        <v>3837</v>
      </c>
    </row>
    <row r="1307" spans="1:11" ht="16" customHeight="1" x14ac:dyDescent="0.15">
      <c r="A1307" s="7">
        <v>48707296</v>
      </c>
      <c r="B1307" s="8" t="str">
        <f>HYPERLINK("https://github.com/OwnLocal/goes","https://github.com/OwnLocal/goes")</f>
        <v>https://github.com/OwnLocal/goes</v>
      </c>
      <c r="C1307" s="19"/>
      <c r="D1307" s="7">
        <v>24</v>
      </c>
      <c r="E1307" s="9" t="s">
        <v>2897</v>
      </c>
      <c r="F1307" s="9" t="s">
        <v>5645</v>
      </c>
      <c r="G1307" s="9" t="s">
        <v>2898</v>
      </c>
      <c r="H1307" s="7">
        <v>9</v>
      </c>
      <c r="I1307" s="10">
        <v>42366.786145833343</v>
      </c>
      <c r="J1307" s="10">
        <v>43535.381493055553</v>
      </c>
      <c r="K1307" s="9" t="s">
        <v>3838</v>
      </c>
    </row>
    <row r="1308" spans="1:11" ht="16" customHeight="1" x14ac:dyDescent="0.15">
      <c r="A1308" s="7">
        <v>10138934</v>
      </c>
      <c r="B1308" s="8" t="str">
        <f>HYPERLINK("https://github.com/cihangir/neo4j","https://github.com/cihangir/neo4j")</f>
        <v>https://github.com/cihangir/neo4j</v>
      </c>
      <c r="C1308" s="19"/>
      <c r="D1308" s="7">
        <v>24</v>
      </c>
      <c r="E1308" s="9" t="s">
        <v>3839</v>
      </c>
      <c r="F1308" s="9" t="s">
        <v>5965</v>
      </c>
      <c r="G1308" s="9" t="s">
        <v>3840</v>
      </c>
      <c r="H1308" s="7">
        <v>4</v>
      </c>
      <c r="I1308" s="10">
        <v>41412.370844907397</v>
      </c>
      <c r="J1308" s="10">
        <v>43404.342476851853</v>
      </c>
      <c r="K1308" s="9" t="s">
        <v>3841</v>
      </c>
    </row>
    <row r="1309" spans="1:11" ht="16" customHeight="1" x14ac:dyDescent="0.15">
      <c r="A1309" s="7">
        <v>113921082</v>
      </c>
      <c r="B1309" s="8" t="str">
        <f>HYPERLINK("https://github.com/hexdigest/prep","https://github.com/hexdigest/prep")</f>
        <v>https://github.com/hexdigest/prep</v>
      </c>
      <c r="C1309" s="19"/>
      <c r="D1309" s="7">
        <v>24</v>
      </c>
      <c r="E1309" s="9" t="s">
        <v>3842</v>
      </c>
      <c r="F1309" s="9" t="s">
        <v>5966</v>
      </c>
      <c r="G1309" s="9" t="s">
        <v>3843</v>
      </c>
      <c r="H1309" s="7">
        <v>1</v>
      </c>
      <c r="I1309" s="10">
        <v>43080.991412037038</v>
      </c>
      <c r="J1309" s="10">
        <v>43579.766724537039</v>
      </c>
      <c r="K1309" s="9" t="s">
        <v>3844</v>
      </c>
    </row>
    <row r="1310" spans="1:11" ht="16" customHeight="1" x14ac:dyDescent="0.15">
      <c r="A1310" s="7">
        <v>28749541</v>
      </c>
      <c r="B1310" s="8" t="str">
        <f>HYPERLINK("https://github.com/pravasan/pravasan","https://github.com/pravasan/pravasan")</f>
        <v>https://github.com/pravasan/pravasan</v>
      </c>
      <c r="C1310" s="19"/>
      <c r="D1310" s="7">
        <v>24</v>
      </c>
      <c r="E1310" s="9" t="s">
        <v>3845</v>
      </c>
      <c r="F1310" s="9" t="s">
        <v>5967</v>
      </c>
      <c r="G1310" s="9" t="s">
        <v>3846</v>
      </c>
      <c r="H1310" s="7">
        <v>5</v>
      </c>
      <c r="I1310" s="10">
        <v>42007.71603009259</v>
      </c>
      <c r="J1310" s="10">
        <v>43546.579571759263</v>
      </c>
      <c r="K1310" s="9" t="s">
        <v>3847</v>
      </c>
    </row>
    <row r="1311" spans="1:11" ht="16" customHeight="1" x14ac:dyDescent="0.15">
      <c r="A1311" s="7">
        <v>121938724</v>
      </c>
      <c r="B1311" s="8" t="str">
        <f>HYPERLINK("https://github.com/ufoscout/go-up","https://github.com/ufoscout/go-up")</f>
        <v>https://github.com/ufoscout/go-up</v>
      </c>
      <c r="C1311" s="19"/>
      <c r="D1311" s="7">
        <v>24</v>
      </c>
      <c r="E1311" s="9" t="s">
        <v>3848</v>
      </c>
      <c r="F1311" s="9" t="s">
        <v>5968</v>
      </c>
      <c r="G1311" s="9" t="s">
        <v>3849</v>
      </c>
      <c r="H1311" s="7">
        <v>1</v>
      </c>
      <c r="I1311" s="10">
        <v>43149.409722222219</v>
      </c>
      <c r="J1311" s="10">
        <v>43553.807592592602</v>
      </c>
      <c r="K1311" s="9" t="s">
        <v>3850</v>
      </c>
    </row>
    <row r="1312" spans="1:11" ht="16" customHeight="1" x14ac:dyDescent="0.15">
      <c r="A1312" s="7">
        <v>119030622</v>
      </c>
      <c r="B1312" s="8" t="str">
        <f>HYPERLINK("https://github.com/tosone/minimp3","https://github.com/tosone/minimp3")</f>
        <v>https://github.com/tosone/minimp3</v>
      </c>
      <c r="C1312" s="19"/>
      <c r="D1312" s="7">
        <v>24</v>
      </c>
      <c r="E1312" s="9" t="s">
        <v>3851</v>
      </c>
      <c r="F1312" s="9" t="s">
        <v>5969</v>
      </c>
      <c r="G1312" s="9" t="s">
        <v>3852</v>
      </c>
      <c r="H1312" s="7">
        <v>6</v>
      </c>
      <c r="I1312" s="10">
        <v>43126.382303240738</v>
      </c>
      <c r="J1312" s="10">
        <v>43578.065162037034</v>
      </c>
      <c r="K1312" s="9" t="s">
        <v>3853</v>
      </c>
    </row>
    <row r="1313" spans="1:11" ht="16" customHeight="1" x14ac:dyDescent="0.15">
      <c r="A1313" s="7">
        <v>156291371</v>
      </c>
      <c r="B1313" s="8" t="str">
        <f>HYPERLINK("https://github.com/seborama/fuego","https://github.com/seborama/fuego")</f>
        <v>https://github.com/seborama/fuego</v>
      </c>
      <c r="C1313" s="19"/>
      <c r="D1313" s="7">
        <v>24</v>
      </c>
      <c r="E1313" s="9" t="s">
        <v>3854</v>
      </c>
      <c r="F1313" s="9" t="s">
        <v>5970</v>
      </c>
      <c r="G1313" s="9" t="s">
        <v>3855</v>
      </c>
      <c r="H1313" s="7">
        <v>2</v>
      </c>
      <c r="I1313" s="10">
        <v>43409.933437500003</v>
      </c>
      <c r="J1313" s="10">
        <v>43563.907881944448</v>
      </c>
      <c r="K1313" s="9" t="s">
        <v>3856</v>
      </c>
    </row>
    <row r="1314" spans="1:11" ht="16" customHeight="1" x14ac:dyDescent="0.15">
      <c r="A1314" s="7">
        <v>6118064</v>
      </c>
      <c r="B1314" s="8" t="str">
        <f>HYPERLINK("https://github.com/ftrvxmtrx/tga","https://github.com/ftrvxmtrx/tga")</f>
        <v>https://github.com/ftrvxmtrx/tga</v>
      </c>
      <c r="C1314" s="19"/>
      <c r="D1314" s="7">
        <v>23</v>
      </c>
      <c r="E1314" s="9" t="s">
        <v>3857</v>
      </c>
      <c r="F1314" s="9" t="s">
        <v>5971</v>
      </c>
      <c r="G1314" s="9" t="s">
        <v>3858</v>
      </c>
      <c r="H1314" s="7">
        <v>10</v>
      </c>
      <c r="I1314" s="10">
        <v>41190.048148148147</v>
      </c>
      <c r="J1314" s="10">
        <v>43578.87636574074</v>
      </c>
      <c r="K1314" s="9" t="s">
        <v>3859</v>
      </c>
    </row>
    <row r="1315" spans="1:11" ht="16" customHeight="1" x14ac:dyDescent="0.15">
      <c r="A1315" s="7">
        <v>19831537</v>
      </c>
      <c r="B1315" s="8" t="str">
        <f>HYPERLINK("https://github.com/artyom/autoflags","https://github.com/artyom/autoflags")</f>
        <v>https://github.com/artyom/autoflags</v>
      </c>
      <c r="C1315" s="19"/>
      <c r="D1315" s="7">
        <v>23</v>
      </c>
      <c r="E1315" s="9" t="s">
        <v>3860</v>
      </c>
      <c r="F1315" s="9" t="s">
        <v>5972</v>
      </c>
      <c r="G1315" s="9" t="s">
        <v>3861</v>
      </c>
      <c r="H1315" s="7">
        <v>1</v>
      </c>
      <c r="I1315" s="10">
        <v>41774.792002314818</v>
      </c>
      <c r="J1315" s="10">
        <v>43553.481979166667</v>
      </c>
      <c r="K1315" s="9" t="s">
        <v>3862</v>
      </c>
    </row>
    <row r="1316" spans="1:11" ht="16" customHeight="1" x14ac:dyDescent="0.15">
      <c r="A1316" s="7">
        <v>129464544</v>
      </c>
      <c r="B1316" s="8" t="str">
        <f>HYPERLINK("https://github.com/leandro-lugaresi/hub","https://github.com/leandro-lugaresi/hub")</f>
        <v>https://github.com/leandro-lugaresi/hub</v>
      </c>
      <c r="C1316" s="19"/>
      <c r="D1316" s="7">
        <v>23</v>
      </c>
      <c r="E1316" s="9" t="s">
        <v>66</v>
      </c>
      <c r="F1316" s="9" t="s">
        <v>5973</v>
      </c>
      <c r="G1316" s="9" t="s">
        <v>3863</v>
      </c>
      <c r="H1316" s="7">
        <v>1</v>
      </c>
      <c r="I1316" s="10">
        <v>43203.991122685176</v>
      </c>
      <c r="J1316" s="10">
        <v>43577.810046296298</v>
      </c>
      <c r="K1316" s="9" t="s">
        <v>3864</v>
      </c>
    </row>
    <row r="1317" spans="1:11" ht="16" customHeight="1" x14ac:dyDescent="0.15">
      <c r="A1317" s="7">
        <v>106391348</v>
      </c>
      <c r="B1317" s="8" t="str">
        <f>HYPERLINK("https://github.com/Xamber/Varis","https://github.com/Xamber/Varis")</f>
        <v>https://github.com/Xamber/Varis</v>
      </c>
      <c r="C1317" s="19"/>
      <c r="D1317" s="7">
        <v>23</v>
      </c>
      <c r="E1317" s="9" t="s">
        <v>3865</v>
      </c>
      <c r="F1317" s="9" t="s">
        <v>5974</v>
      </c>
      <c r="G1317" s="9" t="s">
        <v>3866</v>
      </c>
      <c r="H1317" s="7">
        <v>5</v>
      </c>
      <c r="I1317" s="10">
        <v>43018.363506944443</v>
      </c>
      <c r="J1317" s="10">
        <v>43566.29488425926</v>
      </c>
      <c r="K1317" s="9" t="s">
        <v>3867</v>
      </c>
    </row>
    <row r="1318" spans="1:11" ht="16" customHeight="1" x14ac:dyDescent="0.15">
      <c r="A1318" s="7">
        <v>117086481</v>
      </c>
      <c r="B1318" s="8" t="str">
        <f>HYPERLINK("https://github.com/marusama/cyclicbarrier","https://github.com/marusama/cyclicbarrier")</f>
        <v>https://github.com/marusama/cyclicbarrier</v>
      </c>
      <c r="C1318" s="19"/>
      <c r="D1318" s="7">
        <v>23</v>
      </c>
      <c r="E1318" s="9" t="s">
        <v>3868</v>
      </c>
      <c r="F1318" s="9" t="s">
        <v>5975</v>
      </c>
      <c r="G1318" s="9" t="s">
        <v>3869</v>
      </c>
      <c r="H1318" s="7">
        <v>1</v>
      </c>
      <c r="I1318" s="10">
        <v>43111.44358796296</v>
      </c>
      <c r="J1318" s="10">
        <v>43522.108414351853</v>
      </c>
      <c r="K1318" s="9" t="s">
        <v>3870</v>
      </c>
    </row>
    <row r="1319" spans="1:11" ht="16" customHeight="1" x14ac:dyDescent="0.15">
      <c r="A1319" s="7">
        <v>22663801</v>
      </c>
      <c r="B1319" s="8" t="str">
        <f>HYPERLINK("https://github.com/robfig/bind","https://github.com/robfig/bind")</f>
        <v>https://github.com/robfig/bind</v>
      </c>
      <c r="C1319" s="19"/>
      <c r="D1319" s="7">
        <v>23</v>
      </c>
      <c r="E1319" s="9" t="s">
        <v>3871</v>
      </c>
      <c r="F1319" s="9"/>
      <c r="G1319" s="16"/>
      <c r="H1319" s="7">
        <v>3</v>
      </c>
      <c r="I1319" s="10">
        <v>41857.009143518517</v>
      </c>
      <c r="J1319" s="10">
        <v>43471.271921296298</v>
      </c>
      <c r="K1319" s="9" t="s">
        <v>3872</v>
      </c>
    </row>
    <row r="1320" spans="1:11" ht="16" customHeight="1" x14ac:dyDescent="0.15">
      <c r="A1320" s="7">
        <v>144363215</v>
      </c>
      <c r="B1320" s="8" t="str">
        <f>HYPERLINK("https://github.com/robinjoseph08/go-pg-migrations","https://github.com/robinjoseph08/go-pg-migrations")</f>
        <v>https://github.com/robinjoseph08/go-pg-migrations</v>
      </c>
      <c r="C1320" s="19"/>
      <c r="D1320" s="7">
        <v>23</v>
      </c>
      <c r="E1320" s="9" t="s">
        <v>3873</v>
      </c>
      <c r="F1320" s="9" t="s">
        <v>5976</v>
      </c>
      <c r="G1320" s="9" t="s">
        <v>3874</v>
      </c>
      <c r="H1320" s="7">
        <v>5</v>
      </c>
      <c r="I1320" s="10">
        <v>43323.291817129633</v>
      </c>
      <c r="J1320" s="10">
        <v>43570.452939814822</v>
      </c>
      <c r="K1320" s="9" t="s">
        <v>3875</v>
      </c>
    </row>
    <row r="1321" spans="1:11" ht="16" customHeight="1" x14ac:dyDescent="0.15">
      <c r="A1321" s="7">
        <v>143220850</v>
      </c>
      <c r="B1321" s="8" t="str">
        <f>HYPERLINK("https://github.com/zpatrick/rbac","https://github.com/zpatrick/rbac")</f>
        <v>https://github.com/zpatrick/rbac</v>
      </c>
      <c r="C1321" s="19"/>
      <c r="D1321" s="7">
        <v>23</v>
      </c>
      <c r="E1321" s="9" t="s">
        <v>3876</v>
      </c>
      <c r="F1321" s="9" t="s">
        <v>5977</v>
      </c>
      <c r="G1321" s="9" t="s">
        <v>3877</v>
      </c>
      <c r="H1321" s="7">
        <v>0</v>
      </c>
      <c r="I1321" s="10">
        <v>43314.007685185177</v>
      </c>
      <c r="J1321" s="10">
        <v>43572.50204861111</v>
      </c>
      <c r="K1321" s="9" t="s">
        <v>3878</v>
      </c>
    </row>
    <row r="1322" spans="1:11" ht="16" customHeight="1" x14ac:dyDescent="0.15">
      <c r="A1322" s="7">
        <v>23698113</v>
      </c>
      <c r="B1322" s="8" t="str">
        <f>HYPERLINK("https://github.com/e-dard/godist","https://github.com/e-dard/godist")</f>
        <v>https://github.com/e-dard/godist</v>
      </c>
      <c r="C1322" s="19"/>
      <c r="D1322" s="7">
        <v>22</v>
      </c>
      <c r="E1322" s="9" t="s">
        <v>3879</v>
      </c>
      <c r="F1322" s="9" t="s">
        <v>5978</v>
      </c>
      <c r="G1322" s="9" t="s">
        <v>3880</v>
      </c>
      <c r="H1322" s="7">
        <v>5</v>
      </c>
      <c r="I1322" s="10">
        <v>41887.40892361111</v>
      </c>
      <c r="J1322" s="10">
        <v>43487.790509259263</v>
      </c>
      <c r="K1322" s="9" t="s">
        <v>3881</v>
      </c>
    </row>
    <row r="1323" spans="1:11" ht="16" customHeight="1" x14ac:dyDescent="0.15">
      <c r="A1323" s="7">
        <v>51270570</v>
      </c>
      <c r="B1323" s="8" t="str">
        <f>HYPERLINK("https://github.com/schachmat/ingo","https://github.com/schachmat/ingo")</f>
        <v>https://github.com/schachmat/ingo</v>
      </c>
      <c r="C1323" s="19"/>
      <c r="D1323" s="7">
        <v>22</v>
      </c>
      <c r="E1323" s="9" t="s">
        <v>3882</v>
      </c>
      <c r="F1323" s="9" t="s">
        <v>5979</v>
      </c>
      <c r="G1323" s="9" t="s">
        <v>3883</v>
      </c>
      <c r="H1323" s="7">
        <v>3</v>
      </c>
      <c r="I1323" s="10">
        <v>42407.956712962958</v>
      </c>
      <c r="J1323" s="10">
        <v>43515.2890625</v>
      </c>
      <c r="K1323" s="9" t="s">
        <v>3884</v>
      </c>
    </row>
    <row r="1324" spans="1:11" ht="16" customHeight="1" x14ac:dyDescent="0.15">
      <c r="A1324" s="7">
        <v>70957315</v>
      </c>
      <c r="B1324" s="8" t="str">
        <f>HYPERLINK("https://github.com/appleboy/drone-jenkins","https://github.com/appleboy/drone-jenkins")</f>
        <v>https://github.com/appleboy/drone-jenkins</v>
      </c>
      <c r="C1324" s="19"/>
      <c r="D1324" s="7">
        <v>22</v>
      </c>
      <c r="E1324" s="9" t="s">
        <v>3885</v>
      </c>
      <c r="F1324" s="9" t="s">
        <v>5980</v>
      </c>
      <c r="G1324" s="9" t="s">
        <v>3886</v>
      </c>
      <c r="H1324" s="7">
        <v>6</v>
      </c>
      <c r="I1324" s="10">
        <v>42658.036840277768</v>
      </c>
      <c r="J1324" s="10">
        <v>43576.966261574067</v>
      </c>
      <c r="K1324" s="9" t="s">
        <v>3887</v>
      </c>
    </row>
    <row r="1325" spans="1:11" ht="16" customHeight="1" x14ac:dyDescent="0.15">
      <c r="A1325" s="7">
        <v>1880841</v>
      </c>
      <c r="B1325" s="8" t="str">
        <f>HYPERLINK("https://github.com/tv42/mockhttp","https://github.com/tv42/mockhttp")</f>
        <v>https://github.com/tv42/mockhttp</v>
      </c>
      <c r="C1325" s="19"/>
      <c r="D1325" s="7">
        <v>22</v>
      </c>
      <c r="E1325" s="9" t="s">
        <v>3888</v>
      </c>
      <c r="F1325" s="9" t="s">
        <v>5981</v>
      </c>
      <c r="G1325" s="9" t="s">
        <v>3889</v>
      </c>
      <c r="H1325" s="7">
        <v>5</v>
      </c>
      <c r="I1325" s="10">
        <v>40705.668761574067</v>
      </c>
      <c r="J1325" s="10">
        <v>43339.730532407397</v>
      </c>
      <c r="K1325" s="9" t="s">
        <v>3890</v>
      </c>
    </row>
    <row r="1326" spans="1:11" ht="16" customHeight="1" x14ac:dyDescent="0.15">
      <c r="A1326" s="7">
        <v>61066944</v>
      </c>
      <c r="B1326" s="8" t="str">
        <f>HYPERLINK("https://github.com/viant/dsunit","https://github.com/viant/dsunit")</f>
        <v>https://github.com/viant/dsunit</v>
      </c>
      <c r="C1326" s="19"/>
      <c r="D1326" s="7">
        <v>22</v>
      </c>
      <c r="E1326" s="9" t="s">
        <v>3891</v>
      </c>
      <c r="F1326" s="9" t="s">
        <v>5982</v>
      </c>
      <c r="G1326" s="9" t="s">
        <v>3892</v>
      </c>
      <c r="H1326" s="7">
        <v>3</v>
      </c>
      <c r="I1326" s="10">
        <v>42534.847824074073</v>
      </c>
      <c r="J1326" s="10">
        <v>43579.166956018518</v>
      </c>
      <c r="K1326" s="9" t="s">
        <v>3893</v>
      </c>
    </row>
    <row r="1327" spans="1:11" ht="16" customHeight="1" x14ac:dyDescent="0.15">
      <c r="A1327" s="7">
        <v>66950621</v>
      </c>
      <c r="B1327" s="8" t="str">
        <f>HYPERLINK("https://github.com/dveselov/mystem","https://github.com/dveselov/mystem")</f>
        <v>https://github.com/dveselov/mystem</v>
      </c>
      <c r="C1327" s="19"/>
      <c r="D1327" s="7">
        <v>22</v>
      </c>
      <c r="E1327" s="9" t="s">
        <v>3894</v>
      </c>
      <c r="F1327" s="9" t="s">
        <v>5983</v>
      </c>
      <c r="G1327" s="9" t="s">
        <v>3895</v>
      </c>
      <c r="H1327" s="7">
        <v>3</v>
      </c>
      <c r="I1327" s="10">
        <v>42612.621979166674</v>
      </c>
      <c r="J1327" s="10">
        <v>43577.339236111111</v>
      </c>
      <c r="K1327" s="9" t="s">
        <v>3896</v>
      </c>
    </row>
    <row r="1328" spans="1:11" ht="16" customHeight="1" x14ac:dyDescent="0.15">
      <c r="A1328" s="7">
        <v>96021474</v>
      </c>
      <c r="B1328" s="8" t="str">
        <f>HYPERLINK("https://github.com/agoalofalife/event","https://github.com/agoalofalife/event")</f>
        <v>https://github.com/agoalofalife/event</v>
      </c>
      <c r="C1328" s="19"/>
      <c r="D1328" s="7">
        <v>22</v>
      </c>
      <c r="E1328" s="9" t="s">
        <v>3897</v>
      </c>
      <c r="F1328" s="9" t="s">
        <v>5984</v>
      </c>
      <c r="G1328" s="9" t="s">
        <v>3898</v>
      </c>
      <c r="H1328" s="7">
        <v>5</v>
      </c>
      <c r="I1328" s="10">
        <v>42918.513842592591</v>
      </c>
      <c r="J1328" s="10">
        <v>43548.354016203702</v>
      </c>
      <c r="K1328" s="9" t="s">
        <v>3899</v>
      </c>
    </row>
    <row r="1329" spans="1:11" ht="16" customHeight="1" x14ac:dyDescent="0.15">
      <c r="A1329" s="7">
        <v>126892982</v>
      </c>
      <c r="B1329" s="8" t="str">
        <f>HYPERLINK("https://github.com/hishamkaram/geoserver","https://github.com/hishamkaram/geoserver")</f>
        <v>https://github.com/hishamkaram/geoserver</v>
      </c>
      <c r="C1329" s="19"/>
      <c r="D1329" s="7">
        <v>22</v>
      </c>
      <c r="E1329" s="9" t="s">
        <v>3900</v>
      </c>
      <c r="F1329" s="9" t="s">
        <v>5985</v>
      </c>
      <c r="G1329" s="9" t="s">
        <v>3901</v>
      </c>
      <c r="H1329" s="7">
        <v>3</v>
      </c>
      <c r="I1329" s="10">
        <v>43185.900567129633</v>
      </c>
      <c r="J1329" s="10">
        <v>43553.120416666658</v>
      </c>
      <c r="K1329" s="9" t="s">
        <v>3902</v>
      </c>
    </row>
    <row r="1330" spans="1:11" ht="16" customHeight="1" x14ac:dyDescent="0.15">
      <c r="A1330" s="7">
        <v>11358791</v>
      </c>
      <c r="B1330" s="8" t="str">
        <f>HYPERLINK("https://github.com/mccoyst/vorbis","https://github.com/mccoyst/vorbis")</f>
        <v>https://github.com/mccoyst/vorbis</v>
      </c>
      <c r="C1330" s="19"/>
      <c r="D1330" s="7">
        <v>22</v>
      </c>
      <c r="E1330" s="9" t="s">
        <v>3903</v>
      </c>
      <c r="F1330" s="9" t="s">
        <v>5986</v>
      </c>
      <c r="G1330" s="9" t="s">
        <v>3904</v>
      </c>
      <c r="H1330" s="7">
        <v>4</v>
      </c>
      <c r="I1330" s="10">
        <v>41467.115034722221</v>
      </c>
      <c r="J1330" s="10">
        <v>43554.743472222217</v>
      </c>
      <c r="K1330" s="9" t="s">
        <v>3905</v>
      </c>
    </row>
    <row r="1331" spans="1:11" ht="16" customHeight="1" x14ac:dyDescent="0.15">
      <c r="A1331" s="7">
        <v>25101373</v>
      </c>
      <c r="B1331" s="8" t="str">
        <f>HYPERLINK("https://github.com/michiwend/goplaceholder","https://github.com/michiwend/goplaceholder")</f>
        <v>https://github.com/michiwend/goplaceholder</v>
      </c>
      <c r="C1331" s="19"/>
      <c r="D1331" s="7">
        <v>21</v>
      </c>
      <c r="E1331" s="9" t="s">
        <v>3906</v>
      </c>
      <c r="F1331" s="9" t="s">
        <v>5987</v>
      </c>
      <c r="G1331" s="9" t="s">
        <v>3907</v>
      </c>
      <c r="H1331" s="7">
        <v>5</v>
      </c>
      <c r="I1331" s="10">
        <v>41924.035254629627</v>
      </c>
      <c r="J1331" s="10">
        <v>43423.032986111109</v>
      </c>
      <c r="K1331" s="9" t="s">
        <v>3908</v>
      </c>
    </row>
    <row r="1332" spans="1:11" ht="16" customHeight="1" x14ac:dyDescent="0.15">
      <c r="A1332" s="7">
        <v>85677193</v>
      </c>
      <c r="B1332" s="8" t="str">
        <f>HYPERLINK("https://github.com/emersion/go-vcard","https://github.com/emersion/go-vcard")</f>
        <v>https://github.com/emersion/go-vcard</v>
      </c>
      <c r="C1332" s="19"/>
      <c r="D1332" s="7">
        <v>21</v>
      </c>
      <c r="E1332" s="9" t="s">
        <v>3909</v>
      </c>
      <c r="F1332" s="9" t="s">
        <v>5988</v>
      </c>
      <c r="G1332" s="9" t="s">
        <v>3910</v>
      </c>
      <c r="H1332" s="7">
        <v>10</v>
      </c>
      <c r="I1332" s="10">
        <v>42815.354583333326</v>
      </c>
      <c r="J1332" s="10">
        <v>43550.925069444442</v>
      </c>
      <c r="K1332" s="9" t="s">
        <v>3911</v>
      </c>
    </row>
    <row r="1333" spans="1:11" ht="16" customHeight="1" x14ac:dyDescent="0.15">
      <c r="A1333" s="7">
        <v>19902156</v>
      </c>
      <c r="B1333" s="8" t="str">
        <f>HYPERLINK("https://github.com/siddontang/go-log","https://github.com/siddontang/go-log")</f>
        <v>https://github.com/siddontang/go-log</v>
      </c>
      <c r="C1333" s="19"/>
      <c r="D1333" s="7">
        <v>21</v>
      </c>
      <c r="E1333" s="9" t="s">
        <v>3581</v>
      </c>
      <c r="F1333" s="9" t="s">
        <v>5989</v>
      </c>
      <c r="G1333" s="9" t="s">
        <v>3912</v>
      </c>
      <c r="H1333" s="7">
        <v>11</v>
      </c>
      <c r="I1333" s="10">
        <v>41777.154108796298</v>
      </c>
      <c r="J1333" s="10">
        <v>43576.892881944441</v>
      </c>
      <c r="K1333" s="9" t="s">
        <v>3913</v>
      </c>
    </row>
    <row r="1334" spans="1:11" ht="16" customHeight="1" x14ac:dyDescent="0.15">
      <c r="A1334" s="7">
        <v>108679849</v>
      </c>
      <c r="B1334" s="8" t="str">
        <f>HYPERLINK("https://github.com/teris-io/log","https://github.com/teris-io/log")</f>
        <v>https://github.com/teris-io/log</v>
      </c>
      <c r="C1334" s="19"/>
      <c r="D1334" s="7">
        <v>21</v>
      </c>
      <c r="E1334" s="9" t="s">
        <v>1353</v>
      </c>
      <c r="F1334" s="9" t="s">
        <v>5990</v>
      </c>
      <c r="G1334" s="9" t="s">
        <v>3914</v>
      </c>
      <c r="H1334" s="7">
        <v>2</v>
      </c>
      <c r="I1334" s="10">
        <v>43036.831886574073</v>
      </c>
      <c r="J1334" s="10">
        <v>43507.421041666668</v>
      </c>
      <c r="K1334" s="9" t="s">
        <v>3915</v>
      </c>
    </row>
    <row r="1335" spans="1:11" ht="16" customHeight="1" x14ac:dyDescent="0.15">
      <c r="A1335" s="7">
        <v>163147649</v>
      </c>
      <c r="B1335" s="8" t="str">
        <f>HYPERLINK("https://github.com/arthurkushman/pgo","https://github.com/arthurkushman/pgo")</f>
        <v>https://github.com/arthurkushman/pgo</v>
      </c>
      <c r="C1335" s="19"/>
      <c r="D1335" s="7">
        <v>20</v>
      </c>
      <c r="E1335" s="9" t="s">
        <v>3916</v>
      </c>
      <c r="F1335" s="9" t="s">
        <v>5991</v>
      </c>
      <c r="G1335" s="9" t="s">
        <v>3917</v>
      </c>
      <c r="H1335" s="7">
        <v>6</v>
      </c>
      <c r="I1335" s="10">
        <v>43460.291516203702</v>
      </c>
      <c r="J1335" s="10">
        <v>43579.784884259258</v>
      </c>
      <c r="K1335" s="9" t="s">
        <v>3918</v>
      </c>
    </row>
    <row r="1336" spans="1:11" ht="16" customHeight="1" x14ac:dyDescent="0.15">
      <c r="A1336" s="7">
        <v>51949955</v>
      </c>
      <c r="B1336" s="8" t="str">
        <f>HYPERLINK("https://github.com/alxrm/ugo","https://github.com/alxrm/ugo")</f>
        <v>https://github.com/alxrm/ugo</v>
      </c>
      <c r="C1336" s="19"/>
      <c r="D1336" s="7">
        <v>20</v>
      </c>
      <c r="E1336" s="9" t="s">
        <v>3919</v>
      </c>
      <c r="F1336" s="9" t="s">
        <v>5992</v>
      </c>
      <c r="G1336" s="9" t="s">
        <v>3920</v>
      </c>
      <c r="H1336" s="7">
        <v>4</v>
      </c>
      <c r="I1336" s="10">
        <v>42417.820798611108</v>
      </c>
      <c r="J1336" s="10">
        <v>43579.412592592591</v>
      </c>
      <c r="K1336" s="9" t="s">
        <v>3921</v>
      </c>
    </row>
    <row r="1337" spans="1:11" ht="16" customHeight="1" x14ac:dyDescent="0.15">
      <c r="A1337" s="7">
        <v>97790875</v>
      </c>
      <c r="B1337" s="8" t="str">
        <f>HYPERLINK("https://github.com/linxGnu/goseaweedfs","https://github.com/linxGnu/goseaweedfs")</f>
        <v>https://github.com/linxGnu/goseaweedfs</v>
      </c>
      <c r="C1337" s="19"/>
      <c r="D1337" s="7">
        <v>20</v>
      </c>
      <c r="E1337" s="9" t="s">
        <v>3922</v>
      </c>
      <c r="F1337" s="9" t="s">
        <v>5993</v>
      </c>
      <c r="G1337" s="9" t="s">
        <v>3923</v>
      </c>
      <c r="H1337" s="7">
        <v>7</v>
      </c>
      <c r="I1337" s="10">
        <v>42936.191423611112</v>
      </c>
      <c r="J1337" s="10">
        <v>43573.438009259262</v>
      </c>
      <c r="K1337" s="9" t="s">
        <v>3924</v>
      </c>
    </row>
    <row r="1338" spans="1:11" ht="16" customHeight="1" x14ac:dyDescent="0.15">
      <c r="A1338" s="7">
        <v>25850333</v>
      </c>
      <c r="B1338" s="8" t="str">
        <f>HYPERLINK("https://github.com/rapito/go-shopify","https://github.com/rapito/go-shopify")</f>
        <v>https://github.com/rapito/go-shopify</v>
      </c>
      <c r="C1338" s="19"/>
      <c r="D1338" s="7">
        <v>20</v>
      </c>
      <c r="E1338" s="9" t="s">
        <v>3925</v>
      </c>
      <c r="F1338" s="9" t="s">
        <v>5994</v>
      </c>
      <c r="G1338" s="9" t="s">
        <v>3926</v>
      </c>
      <c r="H1338" s="7">
        <v>5</v>
      </c>
      <c r="I1338" s="10">
        <v>41940.120428240742</v>
      </c>
      <c r="J1338" s="10">
        <v>43576.537939814807</v>
      </c>
      <c r="K1338" s="9" t="s">
        <v>3927</v>
      </c>
    </row>
    <row r="1339" spans="1:11" ht="16" customHeight="1" x14ac:dyDescent="0.15">
      <c r="A1339" s="7">
        <v>63105711</v>
      </c>
      <c r="B1339" s="8" t="str">
        <f>HYPERLINK("https://github.com/nikepan/govkbot","https://github.com/nikepan/govkbot")</f>
        <v>https://github.com/nikepan/govkbot</v>
      </c>
      <c r="C1339" s="19"/>
      <c r="D1339" s="7">
        <v>20</v>
      </c>
      <c r="E1339" s="9" t="s">
        <v>3928</v>
      </c>
      <c r="F1339" s="9" t="s">
        <v>5995</v>
      </c>
      <c r="G1339" s="9" t="s">
        <v>3929</v>
      </c>
      <c r="H1339" s="7">
        <v>2</v>
      </c>
      <c r="I1339" s="10">
        <v>42562.923541666663</v>
      </c>
      <c r="J1339" s="10">
        <v>43565.910486111112</v>
      </c>
      <c r="K1339" s="9" t="s">
        <v>3930</v>
      </c>
    </row>
    <row r="1340" spans="1:11" ht="16" customHeight="1" x14ac:dyDescent="0.15">
      <c r="A1340" s="7">
        <v>35128576</v>
      </c>
      <c r="B1340" s="8" t="str">
        <f>HYPERLINK("https://github.com/unix4fun/naclpipe","https://github.com/unix4fun/naclpipe")</f>
        <v>https://github.com/unix4fun/naclpipe</v>
      </c>
      <c r="C1340" s="19"/>
      <c r="D1340" s="7">
        <v>20</v>
      </c>
      <c r="E1340" s="9" t="s">
        <v>3931</v>
      </c>
      <c r="F1340" s="9" t="s">
        <v>5996</v>
      </c>
      <c r="G1340" s="9" t="s">
        <v>3932</v>
      </c>
      <c r="H1340" s="7">
        <v>0</v>
      </c>
      <c r="I1340" s="10">
        <v>42129.969895833332</v>
      </c>
      <c r="J1340" s="10">
        <v>43422.61074074074</v>
      </c>
      <c r="K1340" s="9" t="s">
        <v>3933</v>
      </c>
    </row>
    <row r="1341" spans="1:11" ht="16" customHeight="1" x14ac:dyDescent="0.15">
      <c r="A1341" s="7">
        <v>160403485</v>
      </c>
      <c r="B1341" s="8" t="str">
        <f>HYPERLINK("https://github.com/go-nio/nio","https://github.com/go-nio/nio")</f>
        <v>https://github.com/go-nio/nio</v>
      </c>
      <c r="C1341" s="19"/>
      <c r="D1341" s="7">
        <v>20</v>
      </c>
      <c r="E1341" s="9" t="s">
        <v>3934</v>
      </c>
      <c r="F1341" s="9" t="s">
        <v>5997</v>
      </c>
      <c r="G1341" s="9" t="s">
        <v>3935</v>
      </c>
      <c r="H1341" s="7">
        <v>2</v>
      </c>
      <c r="I1341" s="10">
        <v>43438.781793981478</v>
      </c>
      <c r="J1341" s="10">
        <v>43579.494814814818</v>
      </c>
      <c r="K1341" s="9" t="s">
        <v>3936</v>
      </c>
    </row>
    <row r="1342" spans="1:11" ht="16" customHeight="1" x14ac:dyDescent="0.15">
      <c r="A1342" s="7">
        <v>154891082</v>
      </c>
      <c r="B1342" s="8" t="str">
        <f>HYPERLINK("https://github.com/kinbiko/jsonassert","https://github.com/kinbiko/jsonassert")</f>
        <v>https://github.com/kinbiko/jsonassert</v>
      </c>
      <c r="C1342" s="19"/>
      <c r="D1342" s="7">
        <v>20</v>
      </c>
      <c r="E1342" s="9" t="s">
        <v>3937</v>
      </c>
      <c r="F1342" s="9" t="s">
        <v>5998</v>
      </c>
      <c r="G1342" s="9" t="s">
        <v>3938</v>
      </c>
      <c r="H1342" s="7">
        <v>2</v>
      </c>
      <c r="I1342" s="10">
        <v>43399.854872685188</v>
      </c>
      <c r="J1342" s="10">
        <v>43559.383587962962</v>
      </c>
      <c r="K1342" s="9" t="s">
        <v>3939</v>
      </c>
    </row>
    <row r="1343" spans="1:11" ht="16" customHeight="1" x14ac:dyDescent="0.15">
      <c r="A1343" s="7">
        <v>4208509</v>
      </c>
      <c r="B1343" s="8" t="str">
        <f>HYPERLINK("https://github.com/dskinner/damsel","https://github.com/dskinner/damsel")</f>
        <v>https://github.com/dskinner/damsel</v>
      </c>
      <c r="C1343" s="19"/>
      <c r="D1343" s="7">
        <v>20</v>
      </c>
      <c r="E1343" s="9" t="s">
        <v>3940</v>
      </c>
      <c r="F1343" s="9" t="s">
        <v>5999</v>
      </c>
      <c r="G1343" s="9" t="s">
        <v>3941</v>
      </c>
      <c r="H1343" s="7">
        <v>3</v>
      </c>
      <c r="I1343" s="10">
        <v>41031.963055555563</v>
      </c>
      <c r="J1343" s="10">
        <v>43309.643634259257</v>
      </c>
      <c r="K1343" s="9" t="s">
        <v>3942</v>
      </c>
    </row>
    <row r="1344" spans="1:11" ht="16" customHeight="1" x14ac:dyDescent="0.15">
      <c r="A1344" s="7">
        <v>77410680</v>
      </c>
      <c r="B1344" s="8" t="str">
        <f>HYPERLINK("https://github.com/striker2000/petrovich","https://github.com/striker2000/petrovich")</f>
        <v>https://github.com/striker2000/petrovich</v>
      </c>
      <c r="C1344" s="19"/>
      <c r="D1344" s="7">
        <v>20</v>
      </c>
      <c r="E1344" s="9" t="s">
        <v>3943</v>
      </c>
      <c r="F1344" s="9" t="s">
        <v>6000</v>
      </c>
      <c r="G1344" s="9" t="s">
        <v>3944</v>
      </c>
      <c r="H1344" s="7">
        <v>1</v>
      </c>
      <c r="I1344" s="10">
        <v>42730.951828703714</v>
      </c>
      <c r="J1344" s="10">
        <v>43527.862337962957</v>
      </c>
      <c r="K1344" s="9" t="s">
        <v>3945</v>
      </c>
    </row>
    <row r="1345" spans="1:11" ht="16" customHeight="1" x14ac:dyDescent="0.15">
      <c r="A1345" s="7">
        <v>103957459</v>
      </c>
      <c r="B1345" s="8" t="str">
        <f>HYPERLINK("https://github.com/free/concurrent-writer","https://github.com/free/concurrent-writer")</f>
        <v>https://github.com/free/concurrent-writer</v>
      </c>
      <c r="C1345" s="19"/>
      <c r="D1345" s="7">
        <v>20</v>
      </c>
      <c r="E1345" s="9" t="s">
        <v>3946</v>
      </c>
      <c r="F1345" s="9" t="s">
        <v>6001</v>
      </c>
      <c r="G1345" s="9" t="s">
        <v>3947</v>
      </c>
      <c r="H1345" s="7">
        <v>3</v>
      </c>
      <c r="I1345" s="10">
        <v>42996.645821759259</v>
      </c>
      <c r="J1345" s="10">
        <v>43543.833854166667</v>
      </c>
      <c r="K1345" s="9" t="s">
        <v>3948</v>
      </c>
    </row>
    <row r="1346" spans="1:11" ht="16" customHeight="1" x14ac:dyDescent="0.15">
      <c r="A1346" s="7">
        <v>79909237</v>
      </c>
      <c r="B1346" s="8" t="str">
        <f>HYPERLINK("https://github.com/mrLSD/go-benchmark-app","https://github.com/mrLSD/go-benchmark-app")</f>
        <v>https://github.com/mrLSD/go-benchmark-app</v>
      </c>
      <c r="C1346" s="19"/>
      <c r="D1346" s="7">
        <v>19</v>
      </c>
      <c r="E1346" s="9" t="s">
        <v>3949</v>
      </c>
      <c r="F1346" s="9" t="s">
        <v>6002</v>
      </c>
      <c r="G1346" s="9" t="s">
        <v>3950</v>
      </c>
      <c r="H1346" s="7">
        <v>2</v>
      </c>
      <c r="I1346" s="10">
        <v>42759.516759259262</v>
      </c>
      <c r="J1346" s="10">
        <v>43458.581134259257</v>
      </c>
      <c r="K1346" s="9" t="s">
        <v>3951</v>
      </c>
    </row>
    <row r="1347" spans="1:11" ht="16" customHeight="1" x14ac:dyDescent="0.15">
      <c r="A1347" s="7">
        <v>79425566</v>
      </c>
      <c r="B1347" s="8" t="str">
        <f>HYPERLINK("https://github.com/hbagdi/go-unsplash","https://github.com/hbagdi/go-unsplash")</f>
        <v>https://github.com/hbagdi/go-unsplash</v>
      </c>
      <c r="C1347" s="19"/>
      <c r="D1347" s="7">
        <v>19</v>
      </c>
      <c r="E1347" s="9" t="s">
        <v>3952</v>
      </c>
      <c r="F1347" s="9" t="s">
        <v>6003</v>
      </c>
      <c r="G1347" s="9" t="s">
        <v>3953</v>
      </c>
      <c r="H1347" s="7">
        <v>5</v>
      </c>
      <c r="I1347" s="10">
        <v>42754.294490740736</v>
      </c>
      <c r="J1347" s="10">
        <v>43528.338553240741</v>
      </c>
      <c r="K1347" s="9" t="s">
        <v>3954</v>
      </c>
    </row>
    <row r="1348" spans="1:11" ht="16" customHeight="1" x14ac:dyDescent="0.15">
      <c r="A1348" s="7">
        <v>30477574</v>
      </c>
      <c r="B1348" s="8" t="str">
        <f>HYPERLINK("https://github.com/neuegram/Ghost","https://github.com/neuegram/Ghost")</f>
        <v>https://github.com/neuegram/Ghost</v>
      </c>
      <c r="C1348" s="19"/>
      <c r="D1348" s="7">
        <v>19</v>
      </c>
      <c r="E1348" s="9" t="s">
        <v>3955</v>
      </c>
      <c r="F1348" s="9" t="s">
        <v>6004</v>
      </c>
      <c r="G1348" s="9" t="s">
        <v>3956</v>
      </c>
      <c r="H1348" s="7">
        <v>2</v>
      </c>
      <c r="I1348" s="10">
        <v>42043.084768518522</v>
      </c>
      <c r="J1348" s="10">
        <v>43315.797847222217</v>
      </c>
      <c r="K1348" s="9" t="s">
        <v>3957</v>
      </c>
    </row>
    <row r="1349" spans="1:11" ht="16" customHeight="1" x14ac:dyDescent="0.15">
      <c r="A1349" s="7">
        <v>7111911</v>
      </c>
      <c r="B1349" s="8" t="str">
        <f>HYPERLINK("https://github.com/goodsign/icu","https://github.com/goodsign/icu")</f>
        <v>https://github.com/goodsign/icu</v>
      </c>
      <c r="C1349" s="19"/>
      <c r="D1349" s="7">
        <v>19</v>
      </c>
      <c r="E1349" s="9" t="s">
        <v>3958</v>
      </c>
      <c r="F1349" s="9" t="s">
        <v>6005</v>
      </c>
      <c r="G1349" s="9" t="s">
        <v>3959</v>
      </c>
      <c r="H1349" s="7">
        <v>3</v>
      </c>
      <c r="I1349" s="10">
        <v>41254.548391203702</v>
      </c>
      <c r="J1349" s="10">
        <v>43556.547476851847</v>
      </c>
      <c r="K1349" s="9" t="s">
        <v>3960</v>
      </c>
    </row>
    <row r="1350" spans="1:11" ht="16" customHeight="1" x14ac:dyDescent="0.15">
      <c r="A1350" s="7">
        <v>91796036</v>
      </c>
      <c r="B1350" s="8" t="str">
        <f>HYPERLINK("https://github.com/JakeHL/Goid","https://github.com/JakeHL/Goid")</f>
        <v>https://github.com/JakeHL/Goid</v>
      </c>
      <c r="C1350" s="19"/>
      <c r="D1350" s="7">
        <v>19</v>
      </c>
      <c r="E1350" s="9" t="s">
        <v>3961</v>
      </c>
      <c r="F1350" s="9" t="s">
        <v>6006</v>
      </c>
      <c r="G1350" s="9" t="s">
        <v>3962</v>
      </c>
      <c r="H1350" s="7">
        <v>1</v>
      </c>
      <c r="I1350" s="10">
        <v>42874.444965277777</v>
      </c>
      <c r="J1350" s="10">
        <v>43546.603703703702</v>
      </c>
      <c r="K1350" s="9" t="s">
        <v>3963</v>
      </c>
    </row>
    <row r="1351" spans="1:11" ht="16" customHeight="1" x14ac:dyDescent="0.15">
      <c r="A1351" s="7">
        <v>113131102</v>
      </c>
      <c r="B1351" s="8" t="str">
        <f>HYPERLINK("https://github.com/wzshiming/gotype","https://github.com/wzshiming/gotype")</f>
        <v>https://github.com/wzshiming/gotype</v>
      </c>
      <c r="C1351" s="19"/>
      <c r="D1351" s="7">
        <v>19</v>
      </c>
      <c r="E1351" s="9" t="s">
        <v>3964</v>
      </c>
      <c r="F1351" s="9" t="s">
        <v>6007</v>
      </c>
      <c r="G1351" s="9" t="s">
        <v>3965</v>
      </c>
      <c r="H1351" s="7">
        <v>1</v>
      </c>
      <c r="I1351" s="10">
        <v>43074.173460648148</v>
      </c>
      <c r="J1351" s="10">
        <v>43569.322523148148</v>
      </c>
      <c r="K1351" s="9" t="s">
        <v>3966</v>
      </c>
    </row>
    <row r="1352" spans="1:11" ht="16" customHeight="1" x14ac:dyDescent="0.15">
      <c r="A1352" s="7">
        <v>127228215</v>
      </c>
      <c r="B1352" s="8" t="str">
        <f>HYPERLINK("https://github.com/gabrie30/ghorg","https://github.com/gabrie30/ghorg")</f>
        <v>https://github.com/gabrie30/ghorg</v>
      </c>
      <c r="C1352" s="19"/>
      <c r="D1352" s="7">
        <v>19</v>
      </c>
      <c r="E1352" s="9" t="s">
        <v>3967</v>
      </c>
      <c r="F1352" s="9" t="s">
        <v>6008</v>
      </c>
      <c r="G1352" s="9" t="s">
        <v>3968</v>
      </c>
      <c r="H1352" s="7">
        <v>8</v>
      </c>
      <c r="I1352" s="10">
        <v>43188.120196759257</v>
      </c>
      <c r="J1352" s="10">
        <v>43550.063946759263</v>
      </c>
      <c r="K1352" s="9" t="s">
        <v>3969</v>
      </c>
    </row>
    <row r="1353" spans="1:11" ht="16" customHeight="1" x14ac:dyDescent="0.15">
      <c r="A1353" s="7">
        <v>34824455</v>
      </c>
      <c r="B1353" s="8" t="str">
        <f>HYPERLINK("https://github.com/sasbury/mini","https://github.com/sasbury/mini")</f>
        <v>https://github.com/sasbury/mini</v>
      </c>
      <c r="C1353" s="19"/>
      <c r="D1353" s="7">
        <v>19</v>
      </c>
      <c r="E1353" s="9" t="s">
        <v>3970</v>
      </c>
      <c r="F1353" s="9" t="s">
        <v>6009</v>
      </c>
      <c r="G1353" s="9" t="s">
        <v>3971</v>
      </c>
      <c r="H1353" s="7">
        <v>5</v>
      </c>
      <c r="I1353" s="10">
        <v>42123.99486111111</v>
      </c>
      <c r="J1353" s="10">
        <v>43460.977847222217</v>
      </c>
      <c r="K1353" s="9" t="s">
        <v>3972</v>
      </c>
    </row>
    <row r="1354" spans="1:11" ht="16" customHeight="1" x14ac:dyDescent="0.15">
      <c r="A1354" s="7">
        <v>46200033</v>
      </c>
      <c r="B1354" s="8" t="str">
        <f>HYPERLINK("https://github.com/go-playground/generate","https://github.com/go-playground/generate")</f>
        <v>https://github.com/go-playground/generate</v>
      </c>
      <c r="C1354" s="19"/>
      <c r="D1354" s="7">
        <v>18</v>
      </c>
      <c r="E1354" s="9" t="s">
        <v>3973</v>
      </c>
      <c r="F1354" s="9" t="s">
        <v>6010</v>
      </c>
      <c r="G1354" s="9" t="s">
        <v>3974</v>
      </c>
      <c r="H1354" s="7">
        <v>4</v>
      </c>
      <c r="I1354" s="10">
        <v>42323.077824074076</v>
      </c>
      <c r="J1354" s="10">
        <v>43552.699432870373</v>
      </c>
      <c r="K1354" s="9" t="s">
        <v>3975</v>
      </c>
    </row>
    <row r="1355" spans="1:11" ht="16" customHeight="1" x14ac:dyDescent="0.15">
      <c r="A1355" s="7">
        <v>22771832</v>
      </c>
      <c r="B1355" s="8" t="str">
        <f>HYPERLINK("https://github.com/imdario/medeina","https://github.com/imdario/medeina")</f>
        <v>https://github.com/imdario/medeina</v>
      </c>
      <c r="C1355" s="19"/>
      <c r="D1355" s="7">
        <v>18</v>
      </c>
      <c r="E1355" s="9" t="s">
        <v>3976</v>
      </c>
      <c r="F1355" s="9" t="s">
        <v>6011</v>
      </c>
      <c r="G1355" s="9" t="s">
        <v>3977</v>
      </c>
      <c r="H1355" s="7">
        <v>1</v>
      </c>
      <c r="I1355" s="10">
        <v>41859.88622685185</v>
      </c>
      <c r="J1355" s="10">
        <v>43310.416481481479</v>
      </c>
      <c r="K1355" s="9" t="s">
        <v>3978</v>
      </c>
    </row>
    <row r="1356" spans="1:11" ht="16" customHeight="1" x14ac:dyDescent="0.15">
      <c r="A1356" s="7">
        <v>84757077</v>
      </c>
      <c r="B1356" s="8" t="str">
        <f>HYPERLINK("https://github.com/nicklaw5/go-respond","https://github.com/nicklaw5/go-respond")</f>
        <v>https://github.com/nicklaw5/go-respond</v>
      </c>
      <c r="C1356" s="19"/>
      <c r="D1356" s="7">
        <v>18</v>
      </c>
      <c r="E1356" s="9" t="s">
        <v>3979</v>
      </c>
      <c r="F1356" s="9" t="s">
        <v>6012</v>
      </c>
      <c r="G1356" s="9" t="s">
        <v>3980</v>
      </c>
      <c r="H1356" s="7">
        <v>3</v>
      </c>
      <c r="I1356" s="10">
        <v>42806.875625000001</v>
      </c>
      <c r="J1356" s="10">
        <v>43552.218263888892</v>
      </c>
      <c r="K1356" s="9" t="s">
        <v>3981</v>
      </c>
    </row>
    <row r="1357" spans="1:11" ht="16" customHeight="1" x14ac:dyDescent="0.15">
      <c r="A1357" s="7">
        <v>46057115</v>
      </c>
      <c r="B1357" s="8" t="str">
        <f>HYPERLINK("https://github.com/grsmv/goweek","https://github.com/grsmv/goweek")</f>
        <v>https://github.com/grsmv/goweek</v>
      </c>
      <c r="C1357" s="19"/>
      <c r="D1357" s="7">
        <v>18</v>
      </c>
      <c r="E1357" s="9" t="s">
        <v>3982</v>
      </c>
      <c r="F1357" s="9" t="s">
        <v>6013</v>
      </c>
      <c r="G1357" s="9" t="s">
        <v>3983</v>
      </c>
      <c r="H1357" s="7">
        <v>6</v>
      </c>
      <c r="I1357" s="10">
        <v>42320.591504629629</v>
      </c>
      <c r="J1357" s="10">
        <v>43514.010254629633</v>
      </c>
      <c r="K1357" s="9" t="s">
        <v>3984</v>
      </c>
    </row>
    <row r="1358" spans="1:11" ht="16" customHeight="1" x14ac:dyDescent="0.15">
      <c r="A1358" s="7">
        <v>48540048</v>
      </c>
      <c r="B1358" s="8" t="str">
        <f>HYPERLINK("https://github.com/RichardKnop/go-fixtures","https://github.com/RichardKnop/go-fixtures")</f>
        <v>https://github.com/RichardKnop/go-fixtures</v>
      </c>
      <c r="C1358" s="19"/>
      <c r="D1358" s="7">
        <v>18</v>
      </c>
      <c r="E1358" s="9" t="s">
        <v>3985</v>
      </c>
      <c r="F1358" s="9" t="s">
        <v>6014</v>
      </c>
      <c r="G1358" s="9" t="s">
        <v>3986</v>
      </c>
      <c r="H1358" s="7">
        <v>7</v>
      </c>
      <c r="I1358" s="10">
        <v>42362.47760416667</v>
      </c>
      <c r="J1358" s="10">
        <v>43561.260405092587</v>
      </c>
      <c r="K1358" s="9" t="s">
        <v>3987</v>
      </c>
    </row>
    <row r="1359" spans="1:11" ht="16" customHeight="1" x14ac:dyDescent="0.15">
      <c r="A1359" s="7">
        <v>40230999</v>
      </c>
      <c r="B1359" s="8" t="str">
        <f>HYPERLINK("https://github.com/soniah/awsenv","https://github.com/soniah/awsenv")</f>
        <v>https://github.com/soniah/awsenv</v>
      </c>
      <c r="C1359" s="19"/>
      <c r="D1359" s="7">
        <v>18</v>
      </c>
      <c r="E1359" s="9" t="s">
        <v>3988</v>
      </c>
      <c r="F1359" s="9" t="s">
        <v>6015</v>
      </c>
      <c r="G1359" s="9" t="s">
        <v>3989</v>
      </c>
      <c r="H1359" s="7">
        <v>4</v>
      </c>
      <c r="I1359" s="10">
        <v>42221.306527777779</v>
      </c>
      <c r="J1359" s="10">
        <v>43513.377916666657</v>
      </c>
      <c r="K1359" s="9" t="s">
        <v>3990</v>
      </c>
    </row>
    <row r="1360" spans="1:11" ht="16" customHeight="1" x14ac:dyDescent="0.15">
      <c r="A1360" s="7">
        <v>109108663</v>
      </c>
      <c r="B1360" s="8" t="str">
        <f>HYPERLINK("https://github.com/razonyang/fastrouter","https://github.com/razonyang/fastrouter")</f>
        <v>https://github.com/razonyang/fastrouter</v>
      </c>
      <c r="C1360" s="19"/>
      <c r="D1360" s="7">
        <v>18</v>
      </c>
      <c r="E1360" s="9" t="s">
        <v>3991</v>
      </c>
      <c r="F1360" s="9" t="s">
        <v>6016</v>
      </c>
      <c r="G1360" s="9" t="s">
        <v>3992</v>
      </c>
      <c r="H1360" s="7">
        <v>3</v>
      </c>
      <c r="I1360" s="10">
        <v>43040.370046296302</v>
      </c>
      <c r="J1360" s="10">
        <v>43507.94568287037</v>
      </c>
      <c r="K1360" s="9" t="s">
        <v>3993</v>
      </c>
    </row>
    <row r="1361" spans="1:11" ht="16" customHeight="1" x14ac:dyDescent="0.15">
      <c r="A1361" s="7">
        <v>45543540</v>
      </c>
      <c r="B1361" s="8" t="str">
        <f>HYPERLINK("https://github.com/wlbr/feiertage","https://github.com/wlbr/feiertage")</f>
        <v>https://github.com/wlbr/feiertage</v>
      </c>
      <c r="C1361" s="19"/>
      <c r="D1361" s="7">
        <v>18</v>
      </c>
      <c r="E1361" s="9" t="s">
        <v>3994</v>
      </c>
      <c r="F1361" s="9" t="s">
        <v>6017</v>
      </c>
      <c r="G1361" s="9" t="s">
        <v>3995</v>
      </c>
      <c r="H1361" s="7">
        <v>3</v>
      </c>
      <c r="I1361" s="10">
        <v>42312.59684027778</v>
      </c>
      <c r="J1361" s="10">
        <v>43538.882557870369</v>
      </c>
      <c r="K1361" s="9" t="s">
        <v>3996</v>
      </c>
    </row>
    <row r="1362" spans="1:11" ht="16" customHeight="1" x14ac:dyDescent="0.15">
      <c r="A1362" s="7">
        <v>155902319</v>
      </c>
      <c r="B1362" s="8" t="str">
        <f>HYPERLINK("https://github.com/ockam-network/did","https://github.com/ockam-network/did")</f>
        <v>https://github.com/ockam-network/did</v>
      </c>
      <c r="C1362" s="19"/>
      <c r="D1362" s="7">
        <v>18</v>
      </c>
      <c r="E1362" s="9" t="s">
        <v>3997</v>
      </c>
      <c r="F1362" s="9" t="s">
        <v>6018</v>
      </c>
      <c r="G1362" s="9" t="s">
        <v>3998</v>
      </c>
      <c r="H1362" s="7">
        <v>2</v>
      </c>
      <c r="I1362" s="10">
        <v>43406.742523148147</v>
      </c>
      <c r="J1362" s="10">
        <v>43560.847361111111</v>
      </c>
      <c r="K1362" s="9" t="s">
        <v>3999</v>
      </c>
    </row>
    <row r="1363" spans="1:11" ht="16" customHeight="1" x14ac:dyDescent="0.15">
      <c r="A1363" s="7">
        <v>15201075</v>
      </c>
      <c r="B1363" s="8" t="str">
        <f>HYPERLINK("https://github.com/rkoesters/xdg","https://github.com/rkoesters/xdg")</f>
        <v>https://github.com/rkoesters/xdg</v>
      </c>
      <c r="C1363" s="19"/>
      <c r="D1363" s="7">
        <v>18</v>
      </c>
      <c r="E1363" s="9" t="s">
        <v>3742</v>
      </c>
      <c r="F1363" s="9" t="s">
        <v>6019</v>
      </c>
      <c r="G1363" s="9" t="s">
        <v>4000</v>
      </c>
      <c r="H1363" s="7">
        <v>7</v>
      </c>
      <c r="I1363" s="10">
        <v>41623.411006944443</v>
      </c>
      <c r="J1363" s="10">
        <v>43559.215497685182</v>
      </c>
      <c r="K1363" s="9" t="s">
        <v>4001</v>
      </c>
    </row>
    <row r="1364" spans="1:11" ht="16" customHeight="1" x14ac:dyDescent="0.15">
      <c r="A1364" s="7">
        <v>105765300</v>
      </c>
      <c r="B1364" s="8" t="str">
        <f>HYPERLINK("https://github.com/e-XpertSolutions/go-cluster","https://github.com/e-XpertSolutions/go-cluster")</f>
        <v>https://github.com/e-XpertSolutions/go-cluster</v>
      </c>
      <c r="C1364" s="19"/>
      <c r="D1364" s="7">
        <v>18</v>
      </c>
      <c r="E1364" s="9" t="s">
        <v>4002</v>
      </c>
      <c r="F1364" s="9" t="s">
        <v>6020</v>
      </c>
      <c r="G1364" s="9" t="s">
        <v>4003</v>
      </c>
      <c r="H1364" s="7">
        <v>3</v>
      </c>
      <c r="I1364" s="10">
        <v>43012.517268518517</v>
      </c>
      <c r="J1364" s="10">
        <v>43514.688831018517</v>
      </c>
      <c r="K1364" s="9" t="s">
        <v>4004</v>
      </c>
    </row>
    <row r="1365" spans="1:11" ht="16" customHeight="1" x14ac:dyDescent="0.15">
      <c r="A1365" s="7">
        <v>44119979</v>
      </c>
      <c r="B1365" s="8" t="str">
        <f>HYPERLINK("https://github.com/amoghe/distillog","https://github.com/amoghe/distillog")</f>
        <v>https://github.com/amoghe/distillog</v>
      </c>
      <c r="C1365" s="19"/>
      <c r="D1365" s="7">
        <v>18</v>
      </c>
      <c r="E1365" s="9" t="s">
        <v>4005</v>
      </c>
      <c r="F1365" s="9" t="s">
        <v>6021</v>
      </c>
      <c r="G1365" s="9" t="s">
        <v>4006</v>
      </c>
      <c r="H1365" s="7">
        <v>5</v>
      </c>
      <c r="I1365" s="10">
        <v>42289.689131944448</v>
      </c>
      <c r="J1365" s="10">
        <v>43574.928437499999</v>
      </c>
      <c r="K1365" s="9" t="s">
        <v>4007</v>
      </c>
    </row>
    <row r="1366" spans="1:11" ht="16" customHeight="1" x14ac:dyDescent="0.15">
      <c r="A1366" s="7">
        <v>122115544</v>
      </c>
      <c r="B1366" s="8" t="str">
        <f>HYPERLINK("https://github.com/algoGuy/EasyMIDI","https://github.com/algoGuy/EasyMIDI")</f>
        <v>https://github.com/algoGuy/EasyMIDI</v>
      </c>
      <c r="C1366" s="19"/>
      <c r="D1366" s="7">
        <v>18</v>
      </c>
      <c r="E1366" s="9" t="s">
        <v>4008</v>
      </c>
      <c r="F1366" s="9" t="s">
        <v>6022</v>
      </c>
      <c r="G1366" s="9" t="s">
        <v>4009</v>
      </c>
      <c r="H1366" s="7">
        <v>4</v>
      </c>
      <c r="I1366" s="10">
        <v>43150.845937500002</v>
      </c>
      <c r="J1366" s="10">
        <v>43551.075694444437</v>
      </c>
      <c r="K1366" s="9" t="s">
        <v>4010</v>
      </c>
    </row>
    <row r="1367" spans="1:11" ht="16" customHeight="1" x14ac:dyDescent="0.15">
      <c r="A1367" s="7">
        <v>18466251</v>
      </c>
      <c r="B1367" s="8" t="str">
        <f>HYPERLINK("https://github.com/amscanne/golang-micro-benchmarks","https://github.com/amscanne/golang-micro-benchmarks")</f>
        <v>https://github.com/amscanne/golang-micro-benchmarks</v>
      </c>
      <c r="C1367" s="19"/>
      <c r="D1367" s="7">
        <v>17</v>
      </c>
      <c r="E1367" s="9" t="s">
        <v>4011</v>
      </c>
      <c r="F1367" s="9" t="s">
        <v>6023</v>
      </c>
      <c r="G1367" s="9" t="s">
        <v>4012</v>
      </c>
      <c r="H1367" s="7">
        <v>1</v>
      </c>
      <c r="I1367" s="10">
        <v>41734.515335648153</v>
      </c>
      <c r="J1367" s="10">
        <v>43555.638368055559</v>
      </c>
      <c r="K1367" s="9" t="s">
        <v>4013</v>
      </c>
    </row>
    <row r="1368" spans="1:11" ht="16" customHeight="1" x14ac:dyDescent="0.15">
      <c r="A1368" s="7">
        <v>80907602</v>
      </c>
      <c r="B1368" s="8" t="str">
        <f>HYPERLINK("https://github.com/utahta/go-cronowriter","https://github.com/utahta/go-cronowriter")</f>
        <v>https://github.com/utahta/go-cronowriter</v>
      </c>
      <c r="C1368" s="19"/>
      <c r="D1368" s="7">
        <v>17</v>
      </c>
      <c r="E1368" s="9" t="s">
        <v>4014</v>
      </c>
      <c r="F1368" s="9" t="s">
        <v>6024</v>
      </c>
      <c r="G1368" s="9" t="s">
        <v>4015</v>
      </c>
      <c r="H1368" s="7">
        <v>1</v>
      </c>
      <c r="I1368" s="10">
        <v>42770.377025462964</v>
      </c>
      <c r="J1368" s="10">
        <v>43528.610254629632</v>
      </c>
      <c r="K1368" s="9" t="s">
        <v>4016</v>
      </c>
    </row>
    <row r="1369" spans="1:11" ht="16" customHeight="1" x14ac:dyDescent="0.15">
      <c r="A1369" s="7">
        <v>115398388</v>
      </c>
      <c r="B1369" s="8" t="str">
        <f>HYPERLINK("https://github.com/crazcalm/term-quiz","https://github.com/crazcalm/term-quiz")</f>
        <v>https://github.com/crazcalm/term-quiz</v>
      </c>
      <c r="C1369" s="19"/>
      <c r="D1369" s="7">
        <v>17</v>
      </c>
      <c r="E1369" s="9" t="s">
        <v>4017</v>
      </c>
      <c r="F1369" s="9" t="s">
        <v>6025</v>
      </c>
      <c r="G1369" s="9" t="s">
        <v>4018</v>
      </c>
      <c r="H1369" s="7">
        <v>3</v>
      </c>
      <c r="I1369" s="10">
        <v>43095.317129629628</v>
      </c>
      <c r="J1369" s="10">
        <v>43532.346782407411</v>
      </c>
      <c r="K1369" s="9" t="s">
        <v>4019</v>
      </c>
    </row>
    <row r="1370" spans="1:11" ht="16" customHeight="1" x14ac:dyDescent="0.15">
      <c r="A1370" s="7">
        <v>131777684</v>
      </c>
      <c r="B1370" s="8" t="str">
        <f>HYPERLINK("https://github.com/bhmj/jsonslice","https://github.com/bhmj/jsonslice")</f>
        <v>https://github.com/bhmj/jsonslice</v>
      </c>
      <c r="C1370" s="19"/>
      <c r="D1370" s="7">
        <v>17</v>
      </c>
      <c r="E1370" s="9" t="s">
        <v>4020</v>
      </c>
      <c r="F1370" s="9" t="s">
        <v>6026</v>
      </c>
      <c r="G1370" s="9" t="s">
        <v>4021</v>
      </c>
      <c r="H1370" s="7">
        <v>1</v>
      </c>
      <c r="I1370" s="10">
        <v>43222.023090277777</v>
      </c>
      <c r="J1370" s="10">
        <v>43560.501840277779</v>
      </c>
      <c r="K1370" s="9" t="s">
        <v>4022</v>
      </c>
    </row>
    <row r="1371" spans="1:11" ht="16" customHeight="1" x14ac:dyDescent="0.15">
      <c r="A1371" s="7">
        <v>77556305</v>
      </c>
      <c r="B1371" s="8" t="str">
        <f>HYPERLINK("https://github.com/polera/publicip","https://github.com/polera/publicip")</f>
        <v>https://github.com/polera/publicip</v>
      </c>
      <c r="C1371" s="19"/>
      <c r="D1371" s="7">
        <v>17</v>
      </c>
      <c r="E1371" s="9" t="s">
        <v>4023</v>
      </c>
      <c r="F1371" s="9" t="s">
        <v>6027</v>
      </c>
      <c r="G1371" s="9" t="s">
        <v>4024</v>
      </c>
      <c r="H1371" s="7">
        <v>2</v>
      </c>
      <c r="I1371" s="10">
        <v>42732.813275462962</v>
      </c>
      <c r="J1371" s="10">
        <v>43486.192847222221</v>
      </c>
      <c r="K1371" s="9" t="s">
        <v>4025</v>
      </c>
    </row>
    <row r="1372" spans="1:11" ht="16" customHeight="1" x14ac:dyDescent="0.15">
      <c r="A1372" s="7">
        <v>101149056</v>
      </c>
      <c r="B1372" s="8" t="str">
        <f>HYPERLINK("https://github.com/ssgreg/journald","https://github.com/ssgreg/journald")</f>
        <v>https://github.com/ssgreg/journald</v>
      </c>
      <c r="C1372" s="19"/>
      <c r="D1372" s="7">
        <v>17</v>
      </c>
      <c r="E1372" s="9" t="s">
        <v>4026</v>
      </c>
      <c r="F1372" s="9" t="s">
        <v>6028</v>
      </c>
      <c r="G1372" s="9" t="s">
        <v>4027</v>
      </c>
      <c r="H1372" s="7">
        <v>0</v>
      </c>
      <c r="I1372" s="10">
        <v>42970.295937499999</v>
      </c>
      <c r="J1372" s="10">
        <v>43465.113402777781</v>
      </c>
      <c r="K1372" s="9" t="s">
        <v>4028</v>
      </c>
    </row>
    <row r="1373" spans="1:11" ht="16" customHeight="1" x14ac:dyDescent="0.15">
      <c r="A1373" s="7">
        <v>134302156</v>
      </c>
      <c r="B1373" s="8" t="str">
        <f>HYPERLINK("https://github.com/auyer/steganography","https://github.com/auyer/steganography")</f>
        <v>https://github.com/auyer/steganography</v>
      </c>
      <c r="C1373" s="19"/>
      <c r="D1373" s="7">
        <v>17</v>
      </c>
      <c r="E1373" s="9" t="s">
        <v>4029</v>
      </c>
      <c r="F1373" s="9" t="s">
        <v>6029</v>
      </c>
      <c r="G1373" s="9" t="s">
        <v>4030</v>
      </c>
      <c r="H1373" s="7">
        <v>4</v>
      </c>
      <c r="I1373" s="10">
        <v>43241.727500000001</v>
      </c>
      <c r="J1373" s="10">
        <v>43567.667627314811</v>
      </c>
      <c r="K1373" s="9" t="s">
        <v>4031</v>
      </c>
    </row>
    <row r="1374" spans="1:11" ht="16" customHeight="1" x14ac:dyDescent="0.15">
      <c r="A1374" s="7">
        <v>102645557</v>
      </c>
      <c r="B1374" s="8" t="str">
        <f>HYPERLINK("https://github.com/shettyh/threadpool","https://github.com/shettyh/threadpool")</f>
        <v>https://github.com/shettyh/threadpool</v>
      </c>
      <c r="C1374" s="19"/>
      <c r="D1374" s="7">
        <v>17</v>
      </c>
      <c r="E1374" s="9" t="s">
        <v>4032</v>
      </c>
      <c r="F1374" s="9" t="s">
        <v>6030</v>
      </c>
      <c r="G1374" s="9" t="s">
        <v>4033</v>
      </c>
      <c r="H1374" s="7">
        <v>3</v>
      </c>
      <c r="I1374" s="10">
        <v>42984.781701388893</v>
      </c>
      <c r="J1374" s="10">
        <v>43579.278136574067</v>
      </c>
      <c r="K1374" s="9" t="s">
        <v>4034</v>
      </c>
    </row>
    <row r="1375" spans="1:11" ht="16" customHeight="1" x14ac:dyDescent="0.15">
      <c r="A1375" s="7">
        <v>25951961</v>
      </c>
      <c r="B1375" s="8" t="str">
        <f>HYPERLINK("https://github.com/rapito/go-spotify","https://github.com/rapito/go-spotify")</f>
        <v>https://github.com/rapito/go-spotify</v>
      </c>
      <c r="C1375" s="19"/>
      <c r="D1375" s="7">
        <v>16</v>
      </c>
      <c r="E1375" s="9" t="s">
        <v>4035</v>
      </c>
      <c r="F1375" s="9" t="s">
        <v>6031</v>
      </c>
      <c r="G1375" s="9" t="s">
        <v>4036</v>
      </c>
      <c r="H1375" s="7">
        <v>1</v>
      </c>
      <c r="I1375" s="10">
        <v>41942.119490740741</v>
      </c>
      <c r="J1375" s="10">
        <v>43348.378877314812</v>
      </c>
      <c r="K1375" s="9" t="s">
        <v>4037</v>
      </c>
    </row>
    <row r="1376" spans="1:11" ht="16" customHeight="1" x14ac:dyDescent="0.15">
      <c r="A1376" s="7">
        <v>62173717</v>
      </c>
      <c r="B1376" s="8" t="str">
        <f>HYPERLINK("https://github.com/knspriggs/go-twitch","https://github.com/knspriggs/go-twitch")</f>
        <v>https://github.com/knspriggs/go-twitch</v>
      </c>
      <c r="C1376" s="19"/>
      <c r="D1376" s="7">
        <v>16</v>
      </c>
      <c r="E1376" s="9" t="s">
        <v>4038</v>
      </c>
      <c r="F1376" s="9" t="s">
        <v>6032</v>
      </c>
      <c r="G1376" s="9" t="s">
        <v>4039</v>
      </c>
      <c r="H1376" s="7">
        <v>3</v>
      </c>
      <c r="I1376" s="10">
        <v>42549.87122685185</v>
      </c>
      <c r="J1376" s="10">
        <v>43550.146458333344</v>
      </c>
      <c r="K1376" s="9" t="s">
        <v>4040</v>
      </c>
    </row>
    <row r="1377" spans="1:11" ht="16" customHeight="1" x14ac:dyDescent="0.15">
      <c r="A1377" s="7">
        <v>34981569</v>
      </c>
      <c r="B1377" s="8" t="str">
        <f>HYPERLINK("https://github.com/nstratos/go-myanimelist","https://github.com/nstratos/go-myanimelist")</f>
        <v>https://github.com/nstratos/go-myanimelist</v>
      </c>
      <c r="C1377" s="19"/>
      <c r="D1377" s="7">
        <v>16</v>
      </c>
      <c r="E1377" s="9" t="s">
        <v>4041</v>
      </c>
      <c r="F1377" s="9" t="s">
        <v>6033</v>
      </c>
      <c r="G1377" s="9" t="s">
        <v>4042</v>
      </c>
      <c r="H1377" s="7">
        <v>2</v>
      </c>
      <c r="I1377" s="10">
        <v>42127.421585648153</v>
      </c>
      <c r="J1377" s="10">
        <v>43540.734571759262</v>
      </c>
      <c r="K1377" s="9" t="s">
        <v>4043</v>
      </c>
    </row>
    <row r="1378" spans="1:11" ht="16" customHeight="1" x14ac:dyDescent="0.15">
      <c r="A1378" s="7">
        <v>21257617</v>
      </c>
      <c r="B1378" s="8" t="str">
        <f>HYPERLINK("https://github.com/velour/velour","https://github.com/velour/velour")</f>
        <v>https://github.com/velour/velour</v>
      </c>
      <c r="C1378" s="19"/>
      <c r="D1378" s="7">
        <v>16</v>
      </c>
      <c r="E1378" s="9" t="s">
        <v>4044</v>
      </c>
      <c r="F1378" s="9" t="s">
        <v>6034</v>
      </c>
      <c r="G1378" s="9" t="s">
        <v>4045</v>
      </c>
      <c r="H1378" s="7">
        <v>4</v>
      </c>
      <c r="I1378" s="10">
        <v>41816.959629629629</v>
      </c>
      <c r="J1378" s="10">
        <v>43404.816481481481</v>
      </c>
      <c r="K1378" s="9" t="s">
        <v>4046</v>
      </c>
    </row>
    <row r="1379" spans="1:11" ht="16" customHeight="1" x14ac:dyDescent="0.15">
      <c r="A1379" s="7">
        <v>122375722</v>
      </c>
      <c r="B1379" s="8" t="str">
        <f>HYPERLINK("https://github.com/hexdigest/gounit-vim","https://github.com/hexdigest/gounit-vim")</f>
        <v>https://github.com/hexdigest/gounit-vim</v>
      </c>
      <c r="C1379" s="19"/>
      <c r="D1379" s="7">
        <v>16</v>
      </c>
      <c r="E1379" s="9" t="s">
        <v>4047</v>
      </c>
      <c r="F1379" s="9" t="s">
        <v>6035</v>
      </c>
      <c r="G1379" s="9" t="s">
        <v>4048</v>
      </c>
      <c r="H1379" s="7">
        <v>0</v>
      </c>
      <c r="I1379" s="10">
        <v>43152.768946759257</v>
      </c>
      <c r="J1379" s="10">
        <v>43529.046296296299</v>
      </c>
      <c r="K1379" s="9" t="s">
        <v>4049</v>
      </c>
    </row>
    <row r="1380" spans="1:11" ht="16" customHeight="1" x14ac:dyDescent="0.15">
      <c r="A1380" s="7">
        <v>155061556</v>
      </c>
      <c r="B1380" s="8" t="str">
        <f>HYPERLINK("https://github.com/faceair/jio","https://github.com/faceair/jio")</f>
        <v>https://github.com/faceair/jio</v>
      </c>
      <c r="C1380" s="19"/>
      <c r="D1380" s="7">
        <v>16</v>
      </c>
      <c r="E1380" s="9" t="s">
        <v>4050</v>
      </c>
      <c r="F1380" s="9" t="s">
        <v>6036</v>
      </c>
      <c r="G1380" s="9" t="s">
        <v>4051</v>
      </c>
      <c r="H1380" s="7">
        <v>3</v>
      </c>
      <c r="I1380" s="10">
        <v>43401.460243055553</v>
      </c>
      <c r="J1380" s="10">
        <v>43572.476122685177</v>
      </c>
      <c r="K1380" s="9" t="s">
        <v>4052</v>
      </c>
    </row>
    <row r="1381" spans="1:11" ht="16" customHeight="1" x14ac:dyDescent="0.15">
      <c r="A1381" s="7">
        <v>33969976</v>
      </c>
      <c r="B1381" s="8" t="str">
        <f>HYPERLINK("https://github.com/naegelejd/brewerydb","https://github.com/naegelejd/brewerydb")</f>
        <v>https://github.com/naegelejd/brewerydb</v>
      </c>
      <c r="C1381" s="19"/>
      <c r="D1381" s="7">
        <v>16</v>
      </c>
      <c r="E1381" s="9" t="s">
        <v>4053</v>
      </c>
      <c r="F1381" s="9" t="s">
        <v>6037</v>
      </c>
      <c r="G1381" s="9" t="s">
        <v>4054</v>
      </c>
      <c r="H1381" s="7">
        <v>0</v>
      </c>
      <c r="I1381" s="10">
        <v>42109.124780092592</v>
      </c>
      <c r="J1381" s="10">
        <v>43556.215254629627</v>
      </c>
      <c r="K1381" s="9" t="s">
        <v>4055</v>
      </c>
    </row>
    <row r="1382" spans="1:11" ht="16" customHeight="1" x14ac:dyDescent="0.15">
      <c r="A1382" s="7">
        <v>110886422</v>
      </c>
      <c r="B1382" s="8" t="str">
        <f>HYPERLINK("https://github.com/ianlopshire/go-fixedwidth","https://github.com/ianlopshire/go-fixedwidth")</f>
        <v>https://github.com/ianlopshire/go-fixedwidth</v>
      </c>
      <c r="C1382" s="19"/>
      <c r="D1382" s="7">
        <v>16</v>
      </c>
      <c r="E1382" s="9" t="s">
        <v>4056</v>
      </c>
      <c r="F1382" s="9" t="s">
        <v>6038</v>
      </c>
      <c r="G1382" s="9" t="s">
        <v>4057</v>
      </c>
      <c r="H1382" s="7">
        <v>7</v>
      </c>
      <c r="I1382" s="10">
        <v>43054.878981481481</v>
      </c>
      <c r="J1382" s="10">
        <v>43578.514849537038</v>
      </c>
      <c r="K1382" s="9" t="s">
        <v>4058</v>
      </c>
    </row>
    <row r="1383" spans="1:11" ht="16" customHeight="1" x14ac:dyDescent="0.15">
      <c r="A1383" s="7">
        <v>59423019</v>
      </c>
      <c r="B1383" s="8" t="str">
        <f>HYPERLINK("https://github.com/wlbr/templify","https://github.com/wlbr/templify")</f>
        <v>https://github.com/wlbr/templify</v>
      </c>
      <c r="C1383" s="19"/>
      <c r="D1383" s="7">
        <v>16</v>
      </c>
      <c r="E1383" s="9" t="s">
        <v>4059</v>
      </c>
      <c r="F1383" s="9" t="s">
        <v>6039</v>
      </c>
      <c r="G1383" s="9" t="s">
        <v>4060</v>
      </c>
      <c r="H1383" s="7">
        <v>3</v>
      </c>
      <c r="I1383" s="10">
        <v>42512.696377314824</v>
      </c>
      <c r="J1383" s="10">
        <v>43559.126886574071</v>
      </c>
      <c r="K1383" s="9" t="s">
        <v>4061</v>
      </c>
    </row>
    <row r="1384" spans="1:11" ht="16" customHeight="1" x14ac:dyDescent="0.15">
      <c r="A1384" s="7">
        <v>108708663</v>
      </c>
      <c r="B1384" s="8" t="str">
        <f>HYPERLINK("https://github.com/aerogo/packet","https://github.com/aerogo/packet")</f>
        <v>https://github.com/aerogo/packet</v>
      </c>
      <c r="C1384" s="19"/>
      <c r="D1384" s="7">
        <v>16</v>
      </c>
      <c r="E1384" s="9" t="s">
        <v>4062</v>
      </c>
      <c r="F1384" s="9" t="s">
        <v>6040</v>
      </c>
      <c r="G1384" s="9" t="s">
        <v>4063</v>
      </c>
      <c r="H1384" s="7">
        <v>5</v>
      </c>
      <c r="I1384" s="10">
        <v>43037.240787037037</v>
      </c>
      <c r="J1384" s="10">
        <v>43579.290185185193</v>
      </c>
      <c r="K1384" s="9" t="s">
        <v>4064</v>
      </c>
    </row>
    <row r="1385" spans="1:11" ht="16" customHeight="1" x14ac:dyDescent="0.15">
      <c r="A1385" s="7">
        <v>25471841</v>
      </c>
      <c r="B1385" s="8" t="str">
        <f>HYPERLINK("https://github.com/jbrodriguez/mlog","https://github.com/jbrodriguez/mlog")</f>
        <v>https://github.com/jbrodriguez/mlog</v>
      </c>
      <c r="C1385" s="19"/>
      <c r="D1385" s="7">
        <v>16</v>
      </c>
      <c r="E1385" s="9" t="s">
        <v>4065</v>
      </c>
      <c r="F1385" s="9" t="s">
        <v>6041</v>
      </c>
      <c r="G1385" s="9" t="s">
        <v>4066</v>
      </c>
      <c r="H1385" s="7">
        <v>12</v>
      </c>
      <c r="I1385" s="10">
        <v>41932.629467592589</v>
      </c>
      <c r="J1385" s="10">
        <v>43453.792581018519</v>
      </c>
      <c r="K1385" s="9" t="s">
        <v>4067</v>
      </c>
    </row>
    <row r="1386" spans="1:11" ht="16" customHeight="1" x14ac:dyDescent="0.15">
      <c r="A1386" s="7">
        <v>170883193</v>
      </c>
      <c r="B1386" s="8" t="str">
        <f>HYPERLINK("https://github.com/kamilsk/breaker","https://github.com/kamilsk/breaker")</f>
        <v>https://github.com/kamilsk/breaker</v>
      </c>
      <c r="C1386" s="19"/>
      <c r="D1386" s="7">
        <v>16</v>
      </c>
      <c r="E1386" s="9" t="s">
        <v>4068</v>
      </c>
      <c r="F1386" s="9" t="s">
        <v>6042</v>
      </c>
      <c r="G1386" s="9" t="s">
        <v>4069</v>
      </c>
      <c r="H1386" s="7">
        <v>0</v>
      </c>
      <c r="I1386" s="10">
        <v>43511.630833333344</v>
      </c>
      <c r="J1386" s="10">
        <v>43570.798611111109</v>
      </c>
      <c r="K1386" s="9" t="s">
        <v>4070</v>
      </c>
    </row>
    <row r="1387" spans="1:11" ht="16" customHeight="1" x14ac:dyDescent="0.15">
      <c r="A1387" s="7">
        <v>65305991</v>
      </c>
      <c r="B1387" s="8" t="str">
        <f>HYPERLINK("https://github.com/db47h/ngaro","https://github.com/db47h/ngaro")</f>
        <v>https://github.com/db47h/ngaro</v>
      </c>
      <c r="C1387" s="19"/>
      <c r="D1387" s="7">
        <v>16</v>
      </c>
      <c r="E1387" s="9" t="s">
        <v>4071</v>
      </c>
      <c r="F1387" s="9" t="s">
        <v>6043</v>
      </c>
      <c r="G1387" s="9" t="s">
        <v>4072</v>
      </c>
      <c r="H1387" s="7">
        <v>1</v>
      </c>
      <c r="I1387" s="10">
        <v>42591.641550925917</v>
      </c>
      <c r="J1387" s="10">
        <v>43525.621446759258</v>
      </c>
      <c r="K1387" s="9" t="s">
        <v>4073</v>
      </c>
    </row>
    <row r="1388" spans="1:11" ht="16" customHeight="1" x14ac:dyDescent="0.15">
      <c r="A1388" s="7">
        <v>104077592</v>
      </c>
      <c r="B1388" s="8" t="str">
        <f>HYPERLINK("https://github.com/stackerzzq/xj2go","https://github.com/stackerzzq/xj2go")</f>
        <v>https://github.com/stackerzzq/xj2go</v>
      </c>
      <c r="C1388" s="19"/>
      <c r="D1388" s="7">
        <v>16</v>
      </c>
      <c r="E1388" s="9" t="s">
        <v>4074</v>
      </c>
      <c r="F1388" s="9" t="s">
        <v>6044</v>
      </c>
      <c r="G1388" s="9" t="s">
        <v>4075</v>
      </c>
      <c r="H1388" s="7">
        <v>3</v>
      </c>
      <c r="I1388" s="10">
        <v>42997.556215277778</v>
      </c>
      <c r="J1388" s="10">
        <v>43549.69804398148</v>
      </c>
      <c r="K1388" s="9" t="s">
        <v>4076</v>
      </c>
    </row>
    <row r="1389" spans="1:11" ht="16" customHeight="1" x14ac:dyDescent="0.15">
      <c r="A1389" s="7">
        <v>71943139</v>
      </c>
      <c r="B1389" s="8" t="str">
        <f>HYPERLINK("https://github.com/XML-Comp/XML-Comp","https://github.com/XML-Comp/XML-Comp")</f>
        <v>https://github.com/XML-Comp/XML-Comp</v>
      </c>
      <c r="C1389" s="19"/>
      <c r="D1389" s="7">
        <v>15</v>
      </c>
      <c r="E1389" s="9" t="s">
        <v>4077</v>
      </c>
      <c r="F1389" s="9" t="s">
        <v>6045</v>
      </c>
      <c r="G1389" s="9" t="s">
        <v>4078</v>
      </c>
      <c r="H1389" s="7">
        <v>8</v>
      </c>
      <c r="I1389" s="10">
        <v>42668.923055555562</v>
      </c>
      <c r="J1389" s="10">
        <v>43502.94458333333</v>
      </c>
      <c r="K1389" s="9" t="s">
        <v>4079</v>
      </c>
    </row>
    <row r="1390" spans="1:11" ht="16" customHeight="1" x14ac:dyDescent="0.15">
      <c r="A1390" s="7">
        <v>99513690</v>
      </c>
      <c r="B1390" s="8" t="str">
        <f>HYPERLINK("https://github.com/mxpv/patreon-go","https://github.com/mxpv/patreon-go")</f>
        <v>https://github.com/mxpv/patreon-go</v>
      </c>
      <c r="C1390" s="19"/>
      <c r="D1390" s="7">
        <v>15</v>
      </c>
      <c r="E1390" s="9" t="s">
        <v>4080</v>
      </c>
      <c r="F1390" s="9" t="s">
        <v>6046</v>
      </c>
      <c r="G1390" s="9" t="s">
        <v>4081</v>
      </c>
      <c r="H1390" s="7">
        <v>5</v>
      </c>
      <c r="I1390" s="10">
        <v>42953.885578703703</v>
      </c>
      <c r="J1390" s="10">
        <v>43564.345509259263</v>
      </c>
      <c r="K1390" s="9" t="s">
        <v>4082</v>
      </c>
    </row>
    <row r="1391" spans="1:11" ht="16" customHeight="1" x14ac:dyDescent="0.15">
      <c r="A1391" s="7">
        <v>115111788</v>
      </c>
      <c r="B1391" s="8" t="str">
        <f>HYPERLINK("https://github.com/aandryashin/selenoid","https://github.com/aandryashin/selenoid")</f>
        <v>https://github.com/aandryashin/selenoid</v>
      </c>
      <c r="C1391" s="19"/>
      <c r="D1391" s="7">
        <v>15</v>
      </c>
      <c r="E1391" s="9" t="s">
        <v>1042</v>
      </c>
      <c r="F1391" s="9" t="s">
        <v>5028</v>
      </c>
      <c r="G1391" s="9" t="s">
        <v>1043</v>
      </c>
      <c r="H1391" s="7">
        <v>0</v>
      </c>
      <c r="I1391" s="10">
        <v>43091.503229166658</v>
      </c>
      <c r="J1391" s="10">
        <v>43559.705196759263</v>
      </c>
      <c r="K1391" s="9" t="s">
        <v>4083</v>
      </c>
    </row>
    <row r="1392" spans="1:11" ht="16" customHeight="1" x14ac:dyDescent="0.15">
      <c r="A1392" s="7">
        <v>5318484</v>
      </c>
      <c r="B1392" s="8" t="str">
        <f>HYPERLINK("https://github.com/rjohnsondev/golibstemmer","https://github.com/rjohnsondev/golibstemmer")</f>
        <v>https://github.com/rjohnsondev/golibstemmer</v>
      </c>
      <c r="C1392" s="19"/>
      <c r="D1392" s="7">
        <v>15</v>
      </c>
      <c r="E1392" s="9" t="s">
        <v>4084</v>
      </c>
      <c r="F1392" s="9" t="s">
        <v>6047</v>
      </c>
      <c r="G1392" s="9" t="s">
        <v>4085</v>
      </c>
      <c r="H1392" s="7">
        <v>4</v>
      </c>
      <c r="I1392" s="10">
        <v>41127.813252314823</v>
      </c>
      <c r="J1392" s="10">
        <v>43310.934733796297</v>
      </c>
      <c r="K1392" s="9" t="s">
        <v>4086</v>
      </c>
    </row>
    <row r="1393" spans="1:11" ht="16" customHeight="1" x14ac:dyDescent="0.15">
      <c r="A1393" s="7">
        <v>41634108</v>
      </c>
      <c r="B1393" s="8" t="str">
        <f>HYPERLINK("https://github.com/aphistic/gomol","https://github.com/aphistic/gomol")</f>
        <v>https://github.com/aphistic/gomol</v>
      </c>
      <c r="C1393" s="19"/>
      <c r="D1393" s="7">
        <v>15</v>
      </c>
      <c r="E1393" s="9" t="s">
        <v>4087</v>
      </c>
      <c r="F1393" s="9" t="s">
        <v>6048</v>
      </c>
      <c r="G1393" s="9" t="s">
        <v>4088</v>
      </c>
      <c r="H1393" s="7">
        <v>0</v>
      </c>
      <c r="I1393" s="10">
        <v>42246.660949074067</v>
      </c>
      <c r="J1393" s="10">
        <v>43576.903368055559</v>
      </c>
      <c r="K1393" s="9" t="s">
        <v>4089</v>
      </c>
    </row>
    <row r="1394" spans="1:11" ht="16" customHeight="1" x14ac:dyDescent="0.15">
      <c r="A1394" s="7">
        <v>87474667</v>
      </c>
      <c r="B1394" s="8" t="str">
        <f>HYPERLINK("https://github.com/lucasgomide/snitch","https://github.com/lucasgomide/snitch")</f>
        <v>https://github.com/lucasgomide/snitch</v>
      </c>
      <c r="C1394" s="19"/>
      <c r="D1394" s="7">
        <v>15</v>
      </c>
      <c r="E1394" s="9" t="s">
        <v>4090</v>
      </c>
      <c r="F1394" s="9" t="s">
        <v>6049</v>
      </c>
      <c r="G1394" s="9" t="s">
        <v>4091</v>
      </c>
      <c r="H1394" s="7">
        <v>1</v>
      </c>
      <c r="I1394" s="10">
        <v>42831.876446759263</v>
      </c>
      <c r="J1394" s="10">
        <v>43310.580451388887</v>
      </c>
      <c r="K1394" s="9" t="s">
        <v>4092</v>
      </c>
    </row>
    <row r="1395" spans="1:11" ht="16" customHeight="1" x14ac:dyDescent="0.15">
      <c r="A1395" s="7">
        <v>143763518</v>
      </c>
      <c r="B1395" s="8" t="str">
        <f>HYPERLINK("https://github.com/sbabiv/xml2map","https://github.com/sbabiv/xml2map")</f>
        <v>https://github.com/sbabiv/xml2map</v>
      </c>
      <c r="C1395" s="19"/>
      <c r="D1395" s="7">
        <v>15</v>
      </c>
      <c r="E1395" s="9" t="s">
        <v>4093</v>
      </c>
      <c r="F1395" s="9" t="s">
        <v>6050</v>
      </c>
      <c r="G1395" s="9" t="s">
        <v>4094</v>
      </c>
      <c r="H1395" s="7">
        <v>4</v>
      </c>
      <c r="I1395" s="10">
        <v>43318.74428240741</v>
      </c>
      <c r="J1395" s="10">
        <v>43579.39707175926</v>
      </c>
      <c r="K1395" s="9" t="s">
        <v>4095</v>
      </c>
    </row>
    <row r="1396" spans="1:11" ht="16" customHeight="1" x14ac:dyDescent="0.15">
      <c r="A1396" s="7">
        <v>121042058</v>
      </c>
      <c r="B1396" s="8" t="str">
        <f>HYPERLINK("https://github.com/gobuffalo/validate","https://github.com/gobuffalo/validate")</f>
        <v>https://github.com/gobuffalo/validate</v>
      </c>
      <c r="C1396" s="19"/>
      <c r="D1396" s="7">
        <v>15</v>
      </c>
      <c r="E1396" s="9" t="s">
        <v>3119</v>
      </c>
      <c r="F1396" s="9" t="s">
        <v>5851</v>
      </c>
      <c r="G1396" s="9" t="s">
        <v>3502</v>
      </c>
      <c r="H1396" s="7">
        <v>11</v>
      </c>
      <c r="I1396" s="10">
        <v>43141.767997685187</v>
      </c>
      <c r="J1396" s="10">
        <v>43568.291307870371</v>
      </c>
      <c r="K1396" s="9" t="s">
        <v>4096</v>
      </c>
    </row>
    <row r="1397" spans="1:11" ht="16" customHeight="1" x14ac:dyDescent="0.15">
      <c r="A1397" s="7">
        <v>62585134</v>
      </c>
      <c r="B1397" s="8" t="str">
        <f>HYPERLINK("https://github.com/kirillDanshin/dlog","https://github.com/kirillDanshin/dlog")</f>
        <v>https://github.com/kirillDanshin/dlog</v>
      </c>
      <c r="C1397" s="19"/>
      <c r="D1397" s="7">
        <v>15</v>
      </c>
      <c r="E1397" s="9" t="s">
        <v>4097</v>
      </c>
      <c r="F1397" s="9" t="s">
        <v>6051</v>
      </c>
      <c r="G1397" s="9" t="s">
        <v>4098</v>
      </c>
      <c r="H1397" s="7">
        <v>1</v>
      </c>
      <c r="I1397" s="10">
        <v>42555.832743055558</v>
      </c>
      <c r="J1397" s="10">
        <v>43526.01189814815</v>
      </c>
      <c r="K1397" s="9" t="s">
        <v>4099</v>
      </c>
    </row>
    <row r="1398" spans="1:11" ht="16" customHeight="1" x14ac:dyDescent="0.15">
      <c r="A1398" s="7">
        <v>139835016</v>
      </c>
      <c r="B1398" s="8" t="str">
        <f>HYPERLINK("https://github.com/Fs02/wire","https://github.com/Fs02/wire")</f>
        <v>https://github.com/Fs02/wire</v>
      </c>
      <c r="C1398" s="19"/>
      <c r="D1398" s="7">
        <v>15</v>
      </c>
      <c r="E1398" s="9" t="s">
        <v>4100</v>
      </c>
      <c r="F1398" s="9" t="s">
        <v>6052</v>
      </c>
      <c r="G1398" s="9" t="s">
        <v>4101</v>
      </c>
      <c r="H1398" s="7">
        <v>2</v>
      </c>
      <c r="I1398" s="10">
        <v>43286.446111111109</v>
      </c>
      <c r="J1398" s="10">
        <v>43576.877152777779</v>
      </c>
      <c r="K1398" s="9" t="s">
        <v>4102</v>
      </c>
    </row>
    <row r="1399" spans="1:11" ht="16" customHeight="1" x14ac:dyDescent="0.15">
      <c r="A1399" s="7">
        <v>95908667</v>
      </c>
      <c r="B1399" s="8" t="str">
        <f>HYPERLINK("https://github.com/StudioSol/async","https://github.com/StudioSol/async")</f>
        <v>https://github.com/StudioSol/async</v>
      </c>
      <c r="C1399" s="19"/>
      <c r="D1399" s="7">
        <v>15</v>
      </c>
      <c r="E1399" s="9" t="s">
        <v>4103</v>
      </c>
      <c r="F1399" s="9" t="s">
        <v>6053</v>
      </c>
      <c r="G1399" s="9" t="s">
        <v>4104</v>
      </c>
      <c r="H1399" s="7">
        <v>4</v>
      </c>
      <c r="I1399" s="10">
        <v>42916.714270833327</v>
      </c>
      <c r="J1399" s="10">
        <v>43558.920474537037</v>
      </c>
      <c r="K1399" s="9" t="s">
        <v>4105</v>
      </c>
    </row>
    <row r="1400" spans="1:11" ht="16" customHeight="1" x14ac:dyDescent="0.15">
      <c r="A1400" s="7">
        <v>35420738</v>
      </c>
      <c r="B1400" s="8" t="str">
        <f>HYPERLINK("https://github.com/TreyBastian/colourize","https://github.com/TreyBastian/colourize")</f>
        <v>https://github.com/TreyBastian/colourize</v>
      </c>
      <c r="C1400" s="19"/>
      <c r="D1400" s="7">
        <v>15</v>
      </c>
      <c r="E1400" s="9" t="s">
        <v>4106</v>
      </c>
      <c r="F1400" s="9" t="s">
        <v>6054</v>
      </c>
      <c r="G1400" s="9" t="s">
        <v>4107</v>
      </c>
      <c r="H1400" s="7">
        <v>2</v>
      </c>
      <c r="I1400" s="10">
        <v>42135.492812500001</v>
      </c>
      <c r="J1400" s="10">
        <v>43515.893564814818</v>
      </c>
      <c r="K1400" s="9" t="s">
        <v>4108</v>
      </c>
    </row>
    <row r="1401" spans="1:11" ht="16" customHeight="1" x14ac:dyDescent="0.15">
      <c r="A1401" s="7">
        <v>87284067</v>
      </c>
      <c r="B1401" s="8" t="str">
        <f>HYPERLINK("https://github.com/yaronsumel/filler","https://github.com/yaronsumel/filler")</f>
        <v>https://github.com/yaronsumel/filler</v>
      </c>
      <c r="C1401" s="19"/>
      <c r="D1401" s="7">
        <v>14</v>
      </c>
      <c r="E1401" s="9" t="s">
        <v>4109</v>
      </c>
      <c r="F1401" s="9" t="s">
        <v>6055</v>
      </c>
      <c r="G1401" s="9" t="s">
        <v>4110</v>
      </c>
      <c r="H1401" s="7">
        <v>2</v>
      </c>
      <c r="I1401" s="10">
        <v>42830.343101851853</v>
      </c>
      <c r="J1401" s="10">
        <v>43392.835034722222</v>
      </c>
      <c r="K1401" s="9" t="s">
        <v>4111</v>
      </c>
    </row>
    <row r="1402" spans="1:11" ht="16" customHeight="1" x14ac:dyDescent="0.15">
      <c r="A1402" s="7">
        <v>95293551</v>
      </c>
      <c r="B1402" s="8" t="str">
        <f>HYPERLINK("https://github.com/mozillazg/go-httpheader","https://github.com/mozillazg/go-httpheader")</f>
        <v>https://github.com/mozillazg/go-httpheader</v>
      </c>
      <c r="C1402" s="19"/>
      <c r="D1402" s="7">
        <v>14</v>
      </c>
      <c r="E1402" s="9" t="s">
        <v>4112</v>
      </c>
      <c r="F1402" s="9" t="s">
        <v>6056</v>
      </c>
      <c r="G1402" s="9" t="s">
        <v>4113</v>
      </c>
      <c r="H1402" s="7">
        <v>3</v>
      </c>
      <c r="I1402" s="10">
        <v>42910.477847222217</v>
      </c>
      <c r="J1402" s="10">
        <v>43407.347685185188</v>
      </c>
      <c r="K1402" s="9" t="s">
        <v>4114</v>
      </c>
    </row>
    <row r="1403" spans="1:11" ht="16" customHeight="1" x14ac:dyDescent="0.15">
      <c r="A1403" s="7">
        <v>27038892</v>
      </c>
      <c r="B1403" s="8" t="str">
        <f>HYPERLINK("https://github.com/sostronk/go-steam","https://github.com/sostronk/go-steam")</f>
        <v>https://github.com/sostronk/go-steam</v>
      </c>
      <c r="C1403" s="19"/>
      <c r="D1403" s="7">
        <v>14</v>
      </c>
      <c r="E1403" s="9" t="s">
        <v>4115</v>
      </c>
      <c r="F1403" s="9" t="s">
        <v>6057</v>
      </c>
      <c r="G1403" s="9" t="s">
        <v>4116</v>
      </c>
      <c r="H1403" s="7">
        <v>3</v>
      </c>
      <c r="I1403" s="10">
        <v>41966.690925925926</v>
      </c>
      <c r="J1403" s="10">
        <v>43574.942210648151</v>
      </c>
      <c r="K1403" s="9" t="s">
        <v>4117</v>
      </c>
    </row>
    <row r="1404" spans="1:11" ht="16" customHeight="1" x14ac:dyDescent="0.15">
      <c r="A1404" s="7">
        <v>46257096</v>
      </c>
      <c r="B1404" s="8" t="str">
        <f>HYPERLINK("https://github.com/sunwxg/golibwireshark","https://github.com/sunwxg/golibwireshark")</f>
        <v>https://github.com/sunwxg/golibwireshark</v>
      </c>
      <c r="C1404" s="19"/>
      <c r="D1404" s="7">
        <v>14</v>
      </c>
      <c r="E1404" s="9" t="s">
        <v>4118</v>
      </c>
      <c r="F1404" s="9"/>
      <c r="G1404" s="16"/>
      <c r="H1404" s="7">
        <v>3</v>
      </c>
      <c r="I1404" s="10">
        <v>42324.283807870372</v>
      </c>
      <c r="J1404" s="10">
        <v>43528.893877314818</v>
      </c>
      <c r="K1404" s="9" t="s">
        <v>4119</v>
      </c>
    </row>
    <row r="1405" spans="1:11" ht="16" customHeight="1" x14ac:dyDescent="0.15">
      <c r="A1405" s="7">
        <v>18795391</v>
      </c>
      <c r="B1405" s="8" t="str">
        <f>HYPERLINK("https://github.com/jimrobinson/kvbench","https://github.com/jimrobinson/kvbench")</f>
        <v>https://github.com/jimrobinson/kvbench</v>
      </c>
      <c r="C1405" s="19"/>
      <c r="D1405" s="7">
        <v>14</v>
      </c>
      <c r="E1405" s="9" t="s">
        <v>4120</v>
      </c>
      <c r="F1405" s="9" t="s">
        <v>6058</v>
      </c>
      <c r="G1405" s="9" t="s">
        <v>4121</v>
      </c>
      <c r="H1405" s="7">
        <v>1</v>
      </c>
      <c r="I1405" s="10">
        <v>41744.416284722232</v>
      </c>
      <c r="J1405" s="10">
        <v>43383.615416666667</v>
      </c>
      <c r="K1405" s="9" t="s">
        <v>4122</v>
      </c>
    </row>
    <row r="1406" spans="1:11" ht="16" customHeight="1" x14ac:dyDescent="0.15">
      <c r="A1406" s="7">
        <v>102362669</v>
      </c>
      <c r="B1406" s="8" t="str">
        <f>HYPERLINK("https://github.com/verygoodsoftwarenotvirus/blanket","https://github.com/verygoodsoftwarenotvirus/blanket")</f>
        <v>https://github.com/verygoodsoftwarenotvirus/blanket</v>
      </c>
      <c r="C1406" s="19"/>
      <c r="D1406" s="7">
        <v>14</v>
      </c>
      <c r="E1406" s="9" t="s">
        <v>4123</v>
      </c>
      <c r="F1406" s="9" t="s">
        <v>6059</v>
      </c>
      <c r="G1406" s="9" t="s">
        <v>4124</v>
      </c>
      <c r="H1406" s="7">
        <v>1</v>
      </c>
      <c r="I1406" s="10">
        <v>42982.54824074074</v>
      </c>
      <c r="J1406" s="10">
        <v>43549.215798611112</v>
      </c>
      <c r="K1406" s="9" t="s">
        <v>4125</v>
      </c>
    </row>
    <row r="1407" spans="1:11" ht="16" customHeight="1" x14ac:dyDescent="0.15">
      <c r="A1407" s="7">
        <v>149437718</v>
      </c>
      <c r="B1407" s="8" t="str">
        <f>HYPERLINK("https://github.com/ik5/gostrutils","https://github.com/ik5/gostrutils")</f>
        <v>https://github.com/ik5/gostrutils</v>
      </c>
      <c r="C1407" s="19"/>
      <c r="D1407" s="7">
        <v>14</v>
      </c>
      <c r="E1407" s="9" t="s">
        <v>4126</v>
      </c>
      <c r="F1407" s="9" t="s">
        <v>6060</v>
      </c>
      <c r="G1407" s="9" t="s">
        <v>4127</v>
      </c>
      <c r="H1407" s="7">
        <v>2</v>
      </c>
      <c r="I1407" s="10">
        <v>43362.462627314817</v>
      </c>
      <c r="J1407" s="10">
        <v>43563.626192129632</v>
      </c>
      <c r="K1407" s="9" t="s">
        <v>4128</v>
      </c>
    </row>
    <row r="1408" spans="1:11" ht="16" customHeight="1" x14ac:dyDescent="0.15">
      <c r="A1408" s="7">
        <v>89628525</v>
      </c>
      <c r="B1408" s="8" t="str">
        <f>HYPERLINK("https://github.com/nullne/evaluator","https://github.com/nullne/evaluator")</f>
        <v>https://github.com/nullne/evaluator</v>
      </c>
      <c r="C1408" s="19"/>
      <c r="D1408" s="7">
        <v>14</v>
      </c>
      <c r="E1408" s="9" t="s">
        <v>4129</v>
      </c>
      <c r="F1408" s="9"/>
      <c r="G1408" s="16"/>
      <c r="H1408" s="7">
        <v>0</v>
      </c>
      <c r="I1408" s="10">
        <v>42852.772060185183</v>
      </c>
      <c r="J1408" s="10">
        <v>43539.641562500001</v>
      </c>
      <c r="K1408" s="9" t="s">
        <v>4130</v>
      </c>
    </row>
    <row r="1409" spans="1:11" ht="16" customHeight="1" x14ac:dyDescent="0.15">
      <c r="A1409" s="7">
        <v>102884066</v>
      </c>
      <c r="B1409" s="8" t="str">
        <f>HYPERLINK("https://github.com/codeship/codeship-go","https://github.com/codeship/codeship-go")</f>
        <v>https://github.com/codeship/codeship-go</v>
      </c>
      <c r="C1409" s="19"/>
      <c r="D1409" s="7">
        <v>14</v>
      </c>
      <c r="E1409" s="9" t="s">
        <v>4131</v>
      </c>
      <c r="F1409" s="9" t="s">
        <v>6061</v>
      </c>
      <c r="G1409" s="9" t="s">
        <v>4132</v>
      </c>
      <c r="H1409" s="7">
        <v>3</v>
      </c>
      <c r="I1409" s="10">
        <v>42986.701377314806</v>
      </c>
      <c r="J1409" s="10">
        <v>43560.581736111111</v>
      </c>
      <c r="K1409" s="9" t="s">
        <v>4133</v>
      </c>
    </row>
    <row r="1410" spans="1:11" ht="16" customHeight="1" x14ac:dyDescent="0.15">
      <c r="A1410" s="7">
        <v>135977273</v>
      </c>
      <c r="B1410" s="8" t="str">
        <f>HYPERLINK("https://github.com/pantrif/url-shortener","https://github.com/pantrif/url-shortener")</f>
        <v>https://github.com/pantrif/url-shortener</v>
      </c>
      <c r="C1410" s="19"/>
      <c r="D1410" s="7">
        <v>14</v>
      </c>
      <c r="E1410" s="9" t="s">
        <v>4134</v>
      </c>
      <c r="F1410" s="9" t="s">
        <v>6062</v>
      </c>
      <c r="G1410" s="9" t="s">
        <v>4135</v>
      </c>
      <c r="H1410" s="7">
        <v>2</v>
      </c>
      <c r="I1410" s="10">
        <v>43255.248437499999</v>
      </c>
      <c r="J1410" s="10">
        <v>43560.690347222233</v>
      </c>
      <c r="K1410" s="9" t="s">
        <v>4136</v>
      </c>
    </row>
    <row r="1411" spans="1:11" ht="16" customHeight="1" x14ac:dyDescent="0.15">
      <c r="A1411" s="7">
        <v>134830868</v>
      </c>
      <c r="B1411" s="8" t="str">
        <f>HYPERLINK("https://github.com/osamingo/gosh","https://github.com/osamingo/gosh")</f>
        <v>https://github.com/osamingo/gosh</v>
      </c>
      <c r="C1411" s="19"/>
      <c r="D1411" s="7">
        <v>14</v>
      </c>
      <c r="E1411" s="9" t="s">
        <v>4137</v>
      </c>
      <c r="F1411" s="9" t="s">
        <v>6063</v>
      </c>
      <c r="G1411" s="9" t="s">
        <v>4138</v>
      </c>
      <c r="H1411" s="7">
        <v>1</v>
      </c>
      <c r="I1411" s="10">
        <v>43245.372164351851</v>
      </c>
      <c r="J1411" s="10">
        <v>43557.219953703701</v>
      </c>
      <c r="K1411" s="9" t="s">
        <v>4139</v>
      </c>
    </row>
    <row r="1412" spans="1:11" ht="16" customHeight="1" x14ac:dyDescent="0.15">
      <c r="A1412" s="7">
        <v>104001262</v>
      </c>
      <c r="B1412" s="8" t="str">
        <f>HYPERLINK("https://github.com/maguro/pbf","https://github.com/maguro/pbf")</f>
        <v>https://github.com/maguro/pbf</v>
      </c>
      <c r="C1412" s="19"/>
      <c r="D1412" s="7">
        <v>14</v>
      </c>
      <c r="E1412" s="9" t="s">
        <v>4140</v>
      </c>
      <c r="F1412" s="9" t="s">
        <v>6064</v>
      </c>
      <c r="G1412" s="9" t="s">
        <v>4141</v>
      </c>
      <c r="H1412" s="7">
        <v>1</v>
      </c>
      <c r="I1412" s="10">
        <v>42996.967569444438</v>
      </c>
      <c r="J1412" s="10">
        <v>43574.482511574082</v>
      </c>
      <c r="K1412" s="9" t="s">
        <v>4142</v>
      </c>
    </row>
    <row r="1413" spans="1:11" ht="16" customHeight="1" x14ac:dyDescent="0.15">
      <c r="A1413" s="7">
        <v>117443737</v>
      </c>
      <c r="B1413" s="8" t="str">
        <f>HYPERLINK("https://github.com/gentee/gentee","https://github.com/gentee/gentee")</f>
        <v>https://github.com/gentee/gentee</v>
      </c>
      <c r="C1413" s="19"/>
      <c r="D1413" s="7">
        <v>14</v>
      </c>
      <c r="E1413" s="9" t="s">
        <v>4143</v>
      </c>
      <c r="F1413" s="9" t="s">
        <v>6065</v>
      </c>
      <c r="G1413" s="9" t="s">
        <v>4144</v>
      </c>
      <c r="H1413" s="7">
        <v>0</v>
      </c>
      <c r="I1413" s="10">
        <v>43114.659085648149</v>
      </c>
      <c r="J1413" s="10">
        <v>43580.115844907406</v>
      </c>
      <c r="K1413" s="9" t="s">
        <v>4145</v>
      </c>
    </row>
    <row r="1414" spans="1:11" ht="16" customHeight="1" x14ac:dyDescent="0.15">
      <c r="A1414" s="7">
        <v>101388126</v>
      </c>
      <c r="B1414" s="8" t="str">
        <f>HYPERLINK("https://github.com/zoumo/goset","https://github.com/zoumo/goset")</f>
        <v>https://github.com/zoumo/goset</v>
      </c>
      <c r="C1414" s="19"/>
      <c r="D1414" s="7">
        <v>14</v>
      </c>
      <c r="E1414" s="9" t="s">
        <v>4146</v>
      </c>
      <c r="F1414" s="9" t="s">
        <v>6066</v>
      </c>
      <c r="G1414" s="9" t="s">
        <v>4147</v>
      </c>
      <c r="H1414" s="7">
        <v>3</v>
      </c>
      <c r="I1414" s="10">
        <v>42972.389930555553</v>
      </c>
      <c r="J1414" s="10">
        <v>43546.09642361111</v>
      </c>
      <c r="K1414" s="9" t="s">
        <v>4148</v>
      </c>
    </row>
    <row r="1415" spans="1:11" ht="16" customHeight="1" x14ac:dyDescent="0.15">
      <c r="A1415" s="7">
        <v>147979190</v>
      </c>
      <c r="B1415" s="8" t="str">
        <f>HYPERLINK("https://github.com/JoshuaDoes/gofuckyourself","https://github.com/JoshuaDoes/gofuckyourself")</f>
        <v>https://github.com/JoshuaDoes/gofuckyourself</v>
      </c>
      <c r="C1415" s="19"/>
      <c r="D1415" s="7">
        <v>13</v>
      </c>
      <c r="E1415" s="9" t="s">
        <v>4149</v>
      </c>
      <c r="F1415" s="9" t="s">
        <v>6067</v>
      </c>
      <c r="G1415" s="9" t="s">
        <v>4150</v>
      </c>
      <c r="H1415" s="7">
        <v>1</v>
      </c>
      <c r="I1415" s="10">
        <v>43352.005162037043</v>
      </c>
      <c r="J1415" s="10">
        <v>43558.930856481478</v>
      </c>
      <c r="K1415" s="9" t="s">
        <v>4151</v>
      </c>
    </row>
    <row r="1416" spans="1:11" ht="16" customHeight="1" x14ac:dyDescent="0.15">
      <c r="A1416" s="7">
        <v>25470929</v>
      </c>
      <c r="B1416" s="8" t="str">
        <f>HYPERLINK("https://github.com/jbrodriguez/go-tmdb","https://github.com/jbrodriguez/go-tmdb")</f>
        <v>https://github.com/jbrodriguez/go-tmdb</v>
      </c>
      <c r="C1416" s="19"/>
      <c r="D1416" s="7">
        <v>13</v>
      </c>
      <c r="E1416" s="9" t="s">
        <v>4152</v>
      </c>
      <c r="F1416" s="9"/>
      <c r="G1416" s="16"/>
      <c r="H1416" s="7">
        <v>1</v>
      </c>
      <c r="I1416" s="10">
        <v>41932.615393518521</v>
      </c>
      <c r="J1416" s="10">
        <v>43576.537939814807</v>
      </c>
      <c r="K1416" s="9" t="s">
        <v>4153</v>
      </c>
    </row>
    <row r="1417" spans="1:11" ht="16" customHeight="1" x14ac:dyDescent="0.15">
      <c r="A1417" s="7">
        <v>47507340</v>
      </c>
      <c r="B1417" s="8" t="str">
        <f>HYPERLINK("https://github.com/pyros2097/go-embed","https://github.com/pyros2097/go-embed")</f>
        <v>https://github.com/pyros2097/go-embed</v>
      </c>
      <c r="C1417" s="19"/>
      <c r="D1417" s="7">
        <v>13</v>
      </c>
      <c r="E1417" s="9" t="s">
        <v>4154</v>
      </c>
      <c r="F1417" s="9" t="s">
        <v>6068</v>
      </c>
      <c r="G1417" s="9" t="s">
        <v>4155</v>
      </c>
      <c r="H1417" s="7">
        <v>2</v>
      </c>
      <c r="I1417" s="10">
        <v>42344.74895833333</v>
      </c>
      <c r="J1417" s="10">
        <v>43538.070567129631</v>
      </c>
      <c r="K1417" s="9" t="s">
        <v>4156</v>
      </c>
    </row>
    <row r="1418" spans="1:11" ht="16" customHeight="1" x14ac:dyDescent="0.15">
      <c r="A1418" s="7">
        <v>96674195</v>
      </c>
      <c r="B1418" s="8" t="str">
        <f>HYPERLINK("https://github.com/artonge/go-gtfs","https://github.com/artonge/go-gtfs")</f>
        <v>https://github.com/artonge/go-gtfs</v>
      </c>
      <c r="C1418" s="19"/>
      <c r="D1418" s="7">
        <v>13</v>
      </c>
      <c r="E1418" s="9" t="s">
        <v>4157</v>
      </c>
      <c r="F1418" s="9" t="s">
        <v>6069</v>
      </c>
      <c r="G1418" s="9" t="s">
        <v>4158</v>
      </c>
      <c r="H1418" s="7">
        <v>7</v>
      </c>
      <c r="I1418" s="10">
        <v>42925.396192129629</v>
      </c>
      <c r="J1418" s="10">
        <v>43546.584930555553</v>
      </c>
      <c r="K1418" s="9" t="s">
        <v>4159</v>
      </c>
    </row>
    <row r="1419" spans="1:11" ht="16" customHeight="1" x14ac:dyDescent="0.15">
      <c r="A1419" s="7">
        <v>24667873</v>
      </c>
      <c r="B1419" s="8" t="str">
        <f>HYPERLINK("https://github.com/xta/okrun","https://github.com/xta/okrun")</f>
        <v>https://github.com/xta/okrun</v>
      </c>
      <c r="C1419" s="19"/>
      <c r="D1419" s="7">
        <v>13</v>
      </c>
      <c r="E1419" s="9" t="s">
        <v>4160</v>
      </c>
      <c r="F1419" s="9" t="s">
        <v>6070</v>
      </c>
      <c r="G1419" s="9" t="s">
        <v>4161</v>
      </c>
      <c r="H1419" s="7">
        <v>2</v>
      </c>
      <c r="I1419" s="10">
        <v>41913.263148148151</v>
      </c>
      <c r="J1419" s="10">
        <v>43322.037048611113</v>
      </c>
      <c r="K1419" s="9" t="s">
        <v>4162</v>
      </c>
    </row>
    <row r="1420" spans="1:11" ht="16" customHeight="1" x14ac:dyDescent="0.15">
      <c r="A1420" s="7">
        <v>150863977</v>
      </c>
      <c r="B1420" s="8" t="str">
        <f>HYPERLINK("https://github.com/hishamkaram/gismanager","https://github.com/hishamkaram/gismanager")</f>
        <v>https://github.com/hishamkaram/gismanager</v>
      </c>
      <c r="C1420" s="19"/>
      <c r="D1420" s="7">
        <v>13</v>
      </c>
      <c r="E1420" s="9" t="s">
        <v>4163</v>
      </c>
      <c r="F1420" s="9" t="s">
        <v>6071</v>
      </c>
      <c r="G1420" s="9" t="s">
        <v>4164</v>
      </c>
      <c r="H1420" s="7">
        <v>5</v>
      </c>
      <c r="I1420" s="10">
        <v>43372.535844907397</v>
      </c>
      <c r="J1420" s="10">
        <v>43559.793483796297</v>
      </c>
      <c r="K1420" s="9" t="s">
        <v>4165</v>
      </c>
    </row>
    <row r="1421" spans="1:11" ht="16" customHeight="1" x14ac:dyDescent="0.15">
      <c r="A1421" s="7">
        <v>99029654</v>
      </c>
      <c r="B1421" s="8" t="str">
        <f>HYPERLINK("https://github.com/C2FO/vfs","https://github.com/C2FO/vfs")</f>
        <v>https://github.com/C2FO/vfs</v>
      </c>
      <c r="C1421" s="19"/>
      <c r="D1421" s="7">
        <v>13</v>
      </c>
      <c r="E1421" s="9" t="s">
        <v>4166</v>
      </c>
      <c r="F1421" s="9" t="s">
        <v>6072</v>
      </c>
      <c r="G1421" s="9" t="s">
        <v>4167</v>
      </c>
      <c r="H1421" s="7">
        <v>3</v>
      </c>
      <c r="I1421" s="10">
        <v>42948.754328703697</v>
      </c>
      <c r="J1421" s="10">
        <v>43571.792743055557</v>
      </c>
      <c r="K1421" s="9" t="s">
        <v>4168</v>
      </c>
    </row>
    <row r="1422" spans="1:11" ht="16" customHeight="1" x14ac:dyDescent="0.15">
      <c r="A1422" s="7">
        <v>85341126</v>
      </c>
      <c r="B1422" s="8" t="str">
        <f>HYPERLINK("https://github.com/rafaeljesus/tempdb","https://github.com/rafaeljesus/tempdb")</f>
        <v>https://github.com/rafaeljesus/tempdb</v>
      </c>
      <c r="C1422" s="19"/>
      <c r="D1422" s="7">
        <v>13</v>
      </c>
      <c r="E1422" s="9" t="s">
        <v>4169</v>
      </c>
      <c r="F1422" s="9" t="s">
        <v>6073</v>
      </c>
      <c r="G1422" s="9" t="s">
        <v>4170</v>
      </c>
      <c r="H1422" s="7">
        <v>1</v>
      </c>
      <c r="I1422" s="10">
        <v>42811.752569444441</v>
      </c>
      <c r="J1422" s="10">
        <v>43400.955138888887</v>
      </c>
      <c r="K1422" s="9" t="s">
        <v>4171</v>
      </c>
    </row>
    <row r="1423" spans="1:11" ht="16" customHeight="1" x14ac:dyDescent="0.15">
      <c r="A1423" s="7">
        <v>36663730</v>
      </c>
      <c r="B1423" s="8" t="str">
        <f>HYPERLINK("https://github.com/chonthu/go-google-analytics","https://github.com/chonthu/go-google-analytics")</f>
        <v>https://github.com/chonthu/go-google-analytics</v>
      </c>
      <c r="C1423" s="19"/>
      <c r="D1423" s="7">
        <v>12</v>
      </c>
      <c r="E1423" s="9" t="s">
        <v>4172</v>
      </c>
      <c r="F1423" s="9" t="s">
        <v>6074</v>
      </c>
      <c r="G1423" s="9" t="s">
        <v>4173</v>
      </c>
      <c r="H1423" s="7">
        <v>2</v>
      </c>
      <c r="I1423" s="10">
        <v>42156.576388888891</v>
      </c>
      <c r="J1423" s="10">
        <v>43546.601817129631</v>
      </c>
      <c r="K1423" s="9" t="s">
        <v>4174</v>
      </c>
    </row>
    <row r="1424" spans="1:11" ht="16" customHeight="1" x14ac:dyDescent="0.15">
      <c r="A1424" s="7">
        <v>20948751</v>
      </c>
      <c r="B1424" s="8" t="str">
        <f>HYPERLINK("https://github.com/beyang/hgo","https://github.com/beyang/hgo")</f>
        <v>https://github.com/beyang/hgo</v>
      </c>
      <c r="C1424" s="19"/>
      <c r="D1424" s="7">
        <v>12</v>
      </c>
      <c r="E1424" s="9" t="s">
        <v>4175</v>
      </c>
      <c r="F1424" s="9" t="s">
        <v>6075</v>
      </c>
      <c r="G1424" s="9" t="s">
        <v>4176</v>
      </c>
      <c r="H1424" s="7">
        <v>2</v>
      </c>
      <c r="I1424" s="10">
        <v>41808.162962962961</v>
      </c>
      <c r="J1424" s="10">
        <v>43309.41810185185</v>
      </c>
      <c r="K1424" s="9" t="s">
        <v>4177</v>
      </c>
    </row>
    <row r="1425" spans="1:11" ht="16" customHeight="1" x14ac:dyDescent="0.15">
      <c r="A1425" s="7">
        <v>55101072</v>
      </c>
      <c r="B1425" s="8" t="str">
        <f>HYPERLINK("https://github.com/koffeinsource/go-imgur","https://github.com/koffeinsource/go-imgur")</f>
        <v>https://github.com/koffeinsource/go-imgur</v>
      </c>
      <c r="C1425" s="19"/>
      <c r="D1425" s="7">
        <v>12</v>
      </c>
      <c r="E1425" s="9" t="s">
        <v>4178</v>
      </c>
      <c r="F1425" s="9" t="s">
        <v>6076</v>
      </c>
      <c r="G1425" s="9" t="s">
        <v>4179</v>
      </c>
      <c r="H1425" s="7">
        <v>1</v>
      </c>
      <c r="I1425" s="10">
        <v>42459.920543981483</v>
      </c>
      <c r="J1425" s="10">
        <v>43546.601377314822</v>
      </c>
      <c r="K1425" s="9" t="s">
        <v>4180</v>
      </c>
    </row>
    <row r="1426" spans="1:11" ht="16" customHeight="1" x14ac:dyDescent="0.15">
      <c r="A1426" s="7">
        <v>39399339</v>
      </c>
      <c r="B1426" s="8" t="str">
        <f>HYPERLINK("https://github.com/go-playground/assert","https://github.com/go-playground/assert")</f>
        <v>https://github.com/go-playground/assert</v>
      </c>
      <c r="C1426" s="19"/>
      <c r="D1426" s="7">
        <v>12</v>
      </c>
      <c r="E1426" s="9" t="s">
        <v>4181</v>
      </c>
      <c r="F1426" s="9" t="s">
        <v>6077</v>
      </c>
      <c r="G1426" s="9" t="s">
        <v>4182</v>
      </c>
      <c r="H1426" s="7">
        <v>2</v>
      </c>
      <c r="I1426" s="10">
        <v>42205.745659722219</v>
      </c>
      <c r="J1426" s="10">
        <v>43470.778113425928</v>
      </c>
      <c r="K1426" s="9" t="s">
        <v>4183</v>
      </c>
    </row>
    <row r="1427" spans="1:11" ht="16" customHeight="1" x14ac:dyDescent="0.15">
      <c r="A1427" s="7">
        <v>12940595</v>
      </c>
      <c r="B1427" s="8" t="str">
        <f>HYPERLINK("https://github.com/GlenKelley/go-collada","https://github.com/GlenKelley/go-collada")</f>
        <v>https://github.com/GlenKelley/go-collada</v>
      </c>
      <c r="C1427" s="19"/>
      <c r="D1427" s="7">
        <v>12</v>
      </c>
      <c r="E1427" s="9" t="s">
        <v>4184</v>
      </c>
      <c r="F1427" s="9" t="s">
        <v>6078</v>
      </c>
      <c r="G1427" s="9" t="s">
        <v>4185</v>
      </c>
      <c r="H1427" s="7">
        <v>2</v>
      </c>
      <c r="I1427" s="10">
        <v>41536.180034722223</v>
      </c>
      <c r="J1427" s="10">
        <v>43268.61309027778</v>
      </c>
      <c r="K1427" s="9" t="s">
        <v>4186</v>
      </c>
    </row>
    <row r="1428" spans="1:11" ht="16" customHeight="1" x14ac:dyDescent="0.15">
      <c r="A1428" s="7">
        <v>50104983</v>
      </c>
      <c r="B1428" s="8" t="str">
        <f>HYPERLINK("https://github.com/diankong/GoDocTooltip","https://github.com/diankong/GoDocTooltip")</f>
        <v>https://github.com/diankong/GoDocTooltip</v>
      </c>
      <c r="C1428" s="19"/>
      <c r="D1428" s="7">
        <v>12</v>
      </c>
      <c r="E1428" s="9" t="s">
        <v>4187</v>
      </c>
      <c r="F1428" s="9" t="s">
        <v>6079</v>
      </c>
      <c r="G1428" s="9" t="s">
        <v>4188</v>
      </c>
      <c r="H1428" s="7">
        <v>1</v>
      </c>
      <c r="I1428" s="10">
        <v>42390.504803240743</v>
      </c>
      <c r="J1428" s="10">
        <v>43335.735937500001</v>
      </c>
      <c r="K1428" s="9" t="s">
        <v>4189</v>
      </c>
    </row>
    <row r="1429" spans="1:11" ht="16" customHeight="1" x14ac:dyDescent="0.15">
      <c r="A1429" s="7">
        <v>101477714</v>
      </c>
      <c r="B1429" s="8" t="str">
        <f>HYPERLINK("https://github.com/PumpkinSeed/structs","https://github.com/PumpkinSeed/structs")</f>
        <v>https://github.com/PumpkinSeed/structs</v>
      </c>
      <c r="C1429" s="19"/>
      <c r="D1429" s="7">
        <v>12</v>
      </c>
      <c r="E1429" s="9" t="s">
        <v>4190</v>
      </c>
      <c r="F1429" s="9" t="s">
        <v>6080</v>
      </c>
      <c r="G1429" s="9" t="s">
        <v>4191</v>
      </c>
      <c r="H1429" s="7">
        <v>1</v>
      </c>
      <c r="I1429" s="10">
        <v>42973.415972222218</v>
      </c>
      <c r="J1429" s="10">
        <v>43531.791967592602</v>
      </c>
      <c r="K1429" s="9" t="s">
        <v>4192</v>
      </c>
    </row>
    <row r="1430" spans="1:11" ht="16" customHeight="1" x14ac:dyDescent="0.15">
      <c r="A1430" s="7">
        <v>59557219</v>
      </c>
      <c r="B1430" s="8" t="str">
        <f>HYPERLINK("https://github.com/abo/rerate","https://github.com/abo/rerate")</f>
        <v>https://github.com/abo/rerate</v>
      </c>
      <c r="C1430" s="19"/>
      <c r="D1430" s="7">
        <v>12</v>
      </c>
      <c r="E1430" s="9" t="s">
        <v>4193</v>
      </c>
      <c r="F1430" s="9" t="s">
        <v>6081</v>
      </c>
      <c r="G1430" s="9" t="s">
        <v>4194</v>
      </c>
      <c r="H1430" s="7">
        <v>3</v>
      </c>
      <c r="I1430" s="10">
        <v>42514.374305555553</v>
      </c>
      <c r="J1430" s="10">
        <v>43463.318726851852</v>
      </c>
      <c r="K1430" s="9" t="s">
        <v>4195</v>
      </c>
    </row>
    <row r="1431" spans="1:11" ht="16" customHeight="1" x14ac:dyDescent="0.15">
      <c r="A1431" s="7">
        <v>41767365</v>
      </c>
      <c r="B1431" s="8" t="str">
        <f>HYPERLINK("https://github.com/farmergreg/textbelt","https://github.com/farmergreg/textbelt")</f>
        <v>https://github.com/farmergreg/textbelt</v>
      </c>
      <c r="C1431" s="19"/>
      <c r="D1431" s="7">
        <v>12</v>
      </c>
      <c r="E1431" s="9" t="s">
        <v>4196</v>
      </c>
      <c r="F1431" s="9" t="s">
        <v>6082</v>
      </c>
      <c r="G1431" s="9" t="s">
        <v>4197</v>
      </c>
      <c r="H1431" s="7">
        <v>0</v>
      </c>
      <c r="I1431" s="10">
        <v>42248.949097222219</v>
      </c>
      <c r="J1431" s="10">
        <v>43309.606724537043</v>
      </c>
      <c r="K1431" s="9" t="s">
        <v>4198</v>
      </c>
    </row>
    <row r="1432" spans="1:11" ht="16" customHeight="1" x14ac:dyDescent="0.15">
      <c r="A1432" s="7">
        <v>94477788</v>
      </c>
      <c r="B1432" s="8" t="str">
        <f>HYPERLINK("https://github.com/nathan-osman/go-sunrise","https://github.com/nathan-osman/go-sunrise")</f>
        <v>https://github.com/nathan-osman/go-sunrise</v>
      </c>
      <c r="C1432" s="19"/>
      <c r="D1432" s="7">
        <v>12</v>
      </c>
      <c r="E1432" s="9" t="s">
        <v>4199</v>
      </c>
      <c r="F1432" s="9" t="s">
        <v>6083</v>
      </c>
      <c r="G1432" s="9" t="s">
        <v>4200</v>
      </c>
      <c r="H1432" s="7">
        <v>2</v>
      </c>
      <c r="I1432" s="10">
        <v>42901.867835648147</v>
      </c>
      <c r="J1432" s="10">
        <v>43574.67114583333</v>
      </c>
      <c r="K1432" s="9" t="s">
        <v>4201</v>
      </c>
    </row>
    <row r="1433" spans="1:11" ht="16" customHeight="1" x14ac:dyDescent="0.15">
      <c r="A1433" s="7">
        <v>70476229</v>
      </c>
      <c r="B1433" s="8" t="str">
        <f>HYPERLINK("https://github.com/yitsushi/go-commander","https://github.com/yitsushi/go-commander")</f>
        <v>https://github.com/yitsushi/go-commander</v>
      </c>
      <c r="C1433" s="19"/>
      <c r="D1433" s="7">
        <v>12</v>
      </c>
      <c r="E1433" s="9" t="s">
        <v>4202</v>
      </c>
      <c r="F1433" s="9" t="s">
        <v>6084</v>
      </c>
      <c r="G1433" s="9" t="s">
        <v>4203</v>
      </c>
      <c r="H1433" s="7">
        <v>4</v>
      </c>
      <c r="I1433" s="10">
        <v>42653.423391203702</v>
      </c>
      <c r="J1433" s="10">
        <v>43553.80746527778</v>
      </c>
      <c r="K1433" s="9" t="s">
        <v>4204</v>
      </c>
    </row>
    <row r="1434" spans="1:11" ht="16" customHeight="1" x14ac:dyDescent="0.15">
      <c r="A1434" s="7">
        <v>61979066</v>
      </c>
      <c r="B1434" s="8" t="str">
        <f>HYPERLINK("https://github.com/lawrencewoodman/roveralls","https://github.com/lawrencewoodman/roveralls")</f>
        <v>https://github.com/lawrencewoodman/roveralls</v>
      </c>
      <c r="C1434" s="19"/>
      <c r="D1434" s="7">
        <v>12</v>
      </c>
      <c r="E1434" s="9" t="s">
        <v>4205</v>
      </c>
      <c r="F1434" s="9" t="s">
        <v>6085</v>
      </c>
      <c r="G1434" s="9" t="s">
        <v>4206</v>
      </c>
      <c r="H1434" s="7">
        <v>2</v>
      </c>
      <c r="I1434" s="10">
        <v>42547.323287037027</v>
      </c>
      <c r="J1434" s="10">
        <v>43580.415127314824</v>
      </c>
      <c r="K1434" s="9" t="s">
        <v>4207</v>
      </c>
    </row>
    <row r="1435" spans="1:11" ht="16" customHeight="1" x14ac:dyDescent="0.15">
      <c r="A1435" s="7">
        <v>61067172</v>
      </c>
      <c r="B1435" s="8" t="str">
        <f>HYPERLINK("https://github.com/viant/bgc","https://github.com/viant/bgc")</f>
        <v>https://github.com/viant/bgc</v>
      </c>
      <c r="C1435" s="19"/>
      <c r="D1435" s="7">
        <v>12</v>
      </c>
      <c r="E1435" s="9" t="s">
        <v>4208</v>
      </c>
      <c r="F1435" s="9" t="s">
        <v>6086</v>
      </c>
      <c r="G1435" s="9" t="s">
        <v>4209</v>
      </c>
      <c r="H1435" s="7">
        <v>4</v>
      </c>
      <c r="I1435" s="10">
        <v>42534.850300925929</v>
      </c>
      <c r="J1435" s="10">
        <v>43572.038287037038</v>
      </c>
      <c r="K1435" s="9" t="s">
        <v>4210</v>
      </c>
    </row>
    <row r="1436" spans="1:11" ht="16" customHeight="1" x14ac:dyDescent="0.15">
      <c r="A1436" s="7">
        <v>130927661</v>
      </c>
      <c r="B1436" s="8" t="str">
        <f>HYPERLINK("https://github.com/hyfather/pipeline","https://github.com/hyfather/pipeline")</f>
        <v>https://github.com/hyfather/pipeline</v>
      </c>
      <c r="C1436" s="19"/>
      <c r="D1436" s="7">
        <v>12</v>
      </c>
      <c r="E1436" s="9" t="s">
        <v>4211</v>
      </c>
      <c r="F1436" s="9" t="s">
        <v>6087</v>
      </c>
      <c r="G1436" s="9" t="s">
        <v>4212</v>
      </c>
      <c r="H1436" s="7">
        <v>0</v>
      </c>
      <c r="I1436" s="10">
        <v>43215.008055555547</v>
      </c>
      <c r="J1436" s="10">
        <v>43578.80537037037</v>
      </c>
      <c r="K1436" s="9" t="s">
        <v>4213</v>
      </c>
    </row>
    <row r="1437" spans="1:11" ht="16" customHeight="1" x14ac:dyDescent="0.15">
      <c r="A1437" s="7">
        <v>146662344</v>
      </c>
      <c r="B1437" s="8" t="str">
        <f>HYPERLINK("https://github.com/vectaport/flowgraph","https://github.com/vectaport/flowgraph")</f>
        <v>https://github.com/vectaport/flowgraph</v>
      </c>
      <c r="C1437" s="19"/>
      <c r="D1437" s="7">
        <v>12</v>
      </c>
      <c r="E1437" s="9" t="s">
        <v>4214</v>
      </c>
      <c r="F1437" s="9" t="s">
        <v>6088</v>
      </c>
      <c r="G1437" s="9" t="s">
        <v>4215</v>
      </c>
      <c r="H1437" s="7">
        <v>2</v>
      </c>
      <c r="I1437" s="10">
        <v>43341.906550925924</v>
      </c>
      <c r="J1437" s="10">
        <v>43566.980243055557</v>
      </c>
      <c r="K1437" s="9" t="s">
        <v>4216</v>
      </c>
    </row>
    <row r="1438" spans="1:11" ht="16" customHeight="1" x14ac:dyDescent="0.15">
      <c r="A1438" s="7">
        <v>79711179</v>
      </c>
      <c r="B1438" s="8" t="str">
        <f>HYPERLINK("https://github.com/cosiner/argv","https://github.com/cosiner/argv")</f>
        <v>https://github.com/cosiner/argv</v>
      </c>
      <c r="C1438" s="19"/>
      <c r="D1438" s="7">
        <v>12</v>
      </c>
      <c r="E1438" s="9" t="s">
        <v>4217</v>
      </c>
      <c r="F1438" s="9"/>
      <c r="G1438" s="16"/>
      <c r="H1438" s="7">
        <v>1</v>
      </c>
      <c r="I1438" s="10">
        <v>42757.442604166667</v>
      </c>
      <c r="J1438" s="10">
        <v>43553.808078703703</v>
      </c>
      <c r="K1438" s="9" t="s">
        <v>4218</v>
      </c>
    </row>
    <row r="1439" spans="1:11" ht="16" customHeight="1" x14ac:dyDescent="0.15">
      <c r="A1439" s="7">
        <v>99654101</v>
      </c>
      <c r="B1439" s="8" t="str">
        <f>HYPERLINK("https://github.com/kzahedi/goent","https://github.com/kzahedi/goent")</f>
        <v>https://github.com/kzahedi/goent</v>
      </c>
      <c r="C1439" s="19"/>
      <c r="D1439" s="7">
        <v>12</v>
      </c>
      <c r="E1439" s="9" t="s">
        <v>4219</v>
      </c>
      <c r="F1439" s="9" t="s">
        <v>6089</v>
      </c>
      <c r="G1439" s="9" t="s">
        <v>4220</v>
      </c>
      <c r="H1439" s="7">
        <v>2</v>
      </c>
      <c r="I1439" s="10">
        <v>42955.234166666669</v>
      </c>
      <c r="J1439" s="10">
        <v>43558.404120370367</v>
      </c>
      <c r="K1439" s="9" t="s">
        <v>4221</v>
      </c>
    </row>
    <row r="1440" spans="1:11" ht="16" customHeight="1" x14ac:dyDescent="0.15">
      <c r="A1440" s="7">
        <v>90193369</v>
      </c>
      <c r="B1440" s="8" t="str">
        <f>HYPERLINK("https://github.com/wargarblgarbl/libgosubs","https://github.com/wargarblgarbl/libgosubs")</f>
        <v>https://github.com/wargarblgarbl/libgosubs</v>
      </c>
      <c r="C1440" s="19"/>
      <c r="D1440" s="7">
        <v>11</v>
      </c>
      <c r="E1440" s="9" t="s">
        <v>4222</v>
      </c>
      <c r="F1440" s="9" t="s">
        <v>6090</v>
      </c>
      <c r="G1440" s="9" t="s">
        <v>4223</v>
      </c>
      <c r="H1440" s="7">
        <v>2</v>
      </c>
      <c r="I1440" s="10">
        <v>42858.878761574073</v>
      </c>
      <c r="J1440" s="10">
        <v>43481.997314814813</v>
      </c>
      <c r="K1440" s="9" t="s">
        <v>4224</v>
      </c>
    </row>
    <row r="1441" spans="1:11" ht="16" customHeight="1" x14ac:dyDescent="0.15">
      <c r="A1441" s="7">
        <v>84783303</v>
      </c>
      <c r="B1441" s="8" t="str">
        <f>HYPERLINK("https://github.com/fterrag/goxlsxwriter","https://github.com/fterrag/goxlsxwriter")</f>
        <v>https://github.com/fterrag/goxlsxwriter</v>
      </c>
      <c r="C1441" s="19"/>
      <c r="D1441" s="7">
        <v>11</v>
      </c>
      <c r="E1441" s="9" t="s">
        <v>4225</v>
      </c>
      <c r="F1441" s="9" t="s">
        <v>6091</v>
      </c>
      <c r="G1441" s="9" t="s">
        <v>4226</v>
      </c>
      <c r="H1441" s="7">
        <v>0</v>
      </c>
      <c r="I1441" s="10">
        <v>42807.17728009259</v>
      </c>
      <c r="J1441" s="10">
        <v>43456.732800925929</v>
      </c>
      <c r="K1441" s="9" t="s">
        <v>4227</v>
      </c>
    </row>
    <row r="1442" spans="1:11" ht="16" customHeight="1" x14ac:dyDescent="0.15">
      <c r="A1442" s="7">
        <v>34726687</v>
      </c>
      <c r="B1442" s="8" t="str">
        <f>HYPERLINK("https://github.com/ematvey/go-fn","https://github.com/ematvey/go-fn")</f>
        <v>https://github.com/ematvey/go-fn</v>
      </c>
      <c r="C1442" s="19"/>
      <c r="D1442" s="7">
        <v>11</v>
      </c>
      <c r="E1442" s="9" t="s">
        <v>4228</v>
      </c>
      <c r="F1442" s="9" t="s">
        <v>6092</v>
      </c>
      <c r="G1442" s="9" t="s">
        <v>4229</v>
      </c>
      <c r="H1442" s="7">
        <v>2</v>
      </c>
      <c r="I1442" s="10">
        <v>42122.479814814818</v>
      </c>
      <c r="J1442" s="10">
        <v>43487.791331018518</v>
      </c>
      <c r="K1442" s="9" t="s">
        <v>4230</v>
      </c>
    </row>
    <row r="1443" spans="1:11" ht="16" customHeight="1" x14ac:dyDescent="0.15">
      <c r="A1443" s="7">
        <v>72781849</v>
      </c>
      <c r="B1443" s="8" t="str">
        <f>HYPERLINK("https://github.com/maxatome/go-vitotrol","https://github.com/maxatome/go-vitotrol")</f>
        <v>https://github.com/maxatome/go-vitotrol</v>
      </c>
      <c r="C1443" s="19"/>
      <c r="D1443" s="7">
        <v>11</v>
      </c>
      <c r="E1443" s="9" t="s">
        <v>4231</v>
      </c>
      <c r="F1443" s="9" t="s">
        <v>6093</v>
      </c>
      <c r="G1443" s="9" t="s">
        <v>4232</v>
      </c>
      <c r="H1443" s="7">
        <v>0</v>
      </c>
      <c r="I1443" s="10">
        <v>42677.833136574067</v>
      </c>
      <c r="J1443" s="10">
        <v>43513.280023148152</v>
      </c>
      <c r="K1443" s="9" t="s">
        <v>4233</v>
      </c>
    </row>
    <row r="1444" spans="1:11" ht="16" customHeight="1" x14ac:dyDescent="0.15">
      <c r="A1444" s="7">
        <v>103391887</v>
      </c>
      <c r="B1444" s="8" t="str">
        <f>HYPERLINK("https://github.com/axelspringer/generator-go-lang","https://github.com/axelspringer/generator-go-lang")</f>
        <v>https://github.com/axelspringer/generator-go-lang</v>
      </c>
      <c r="C1444" s="19"/>
      <c r="D1444" s="7">
        <v>11</v>
      </c>
      <c r="E1444" s="9" t="s">
        <v>4234</v>
      </c>
      <c r="F1444" s="9" t="s">
        <v>6094</v>
      </c>
      <c r="G1444" s="9" t="s">
        <v>4235</v>
      </c>
      <c r="H1444" s="7">
        <v>2</v>
      </c>
      <c r="I1444" s="10">
        <v>42991.481319444443</v>
      </c>
      <c r="J1444" s="10">
        <v>43558.429583333331</v>
      </c>
      <c r="K1444" s="9" t="s">
        <v>4236</v>
      </c>
    </row>
    <row r="1445" spans="1:11" ht="16" customHeight="1" x14ac:dyDescent="0.15">
      <c r="A1445" s="7">
        <v>112626244</v>
      </c>
      <c r="B1445" s="8" t="str">
        <f>HYPERLINK("https://github.com/theia-ide/theia-go-extension","https://github.com/theia-ide/theia-go-extension")</f>
        <v>https://github.com/theia-ide/theia-go-extension</v>
      </c>
      <c r="C1445" s="19"/>
      <c r="D1445" s="7">
        <v>11</v>
      </c>
      <c r="E1445" s="9" t="s">
        <v>4237</v>
      </c>
      <c r="F1445" s="9" t="s">
        <v>6095</v>
      </c>
      <c r="G1445" s="9" t="s">
        <v>4238</v>
      </c>
      <c r="H1445" s="7">
        <v>2</v>
      </c>
      <c r="I1445" s="10">
        <v>43069.635868055557</v>
      </c>
      <c r="J1445" s="10">
        <v>43544.306076388893</v>
      </c>
      <c r="K1445" s="9" t="s">
        <v>4239</v>
      </c>
    </row>
    <row r="1446" spans="1:11" ht="16" customHeight="1" x14ac:dyDescent="0.15">
      <c r="A1446" s="7">
        <v>28489259</v>
      </c>
      <c r="B1446" s="8" t="str">
        <f>HYPERLINK("https://github.com/digitalcrab/fastlz","https://github.com/digitalcrab/fastlz")</f>
        <v>https://github.com/digitalcrab/fastlz</v>
      </c>
      <c r="C1446" s="19"/>
      <c r="D1446" s="7">
        <v>11</v>
      </c>
      <c r="E1446" s="9" t="s">
        <v>4240</v>
      </c>
      <c r="F1446" s="9" t="s">
        <v>6096</v>
      </c>
      <c r="G1446" s="9" t="s">
        <v>4241</v>
      </c>
      <c r="H1446" s="7">
        <v>3</v>
      </c>
      <c r="I1446" s="10">
        <v>41998.802870370368</v>
      </c>
      <c r="J1446" s="10">
        <v>43499.132870370369</v>
      </c>
      <c r="K1446" s="9" t="s">
        <v>4242</v>
      </c>
    </row>
    <row r="1447" spans="1:11" ht="16" customHeight="1" x14ac:dyDescent="0.15">
      <c r="A1447" s="7">
        <v>153238770</v>
      </c>
      <c r="B1447" s="8" t="str">
        <f>HYPERLINK("https://github.com/hugocarreira/go-decent-copy","https://github.com/hugocarreira/go-decent-copy")</f>
        <v>https://github.com/hugocarreira/go-decent-copy</v>
      </c>
      <c r="C1447" s="19"/>
      <c r="D1447" s="7">
        <v>11</v>
      </c>
      <c r="E1447" s="9" t="s">
        <v>4243</v>
      </c>
      <c r="F1447" s="9" t="s">
        <v>6097</v>
      </c>
      <c r="G1447" s="9" t="s">
        <v>4244</v>
      </c>
      <c r="H1447" s="7">
        <v>1</v>
      </c>
      <c r="I1447" s="10">
        <v>43389.297500000001</v>
      </c>
      <c r="J1447" s="10">
        <v>43513.517106481479</v>
      </c>
      <c r="K1447" s="9" t="s">
        <v>4245</v>
      </c>
    </row>
    <row r="1448" spans="1:11" ht="16" customHeight="1" x14ac:dyDescent="0.15">
      <c r="A1448" s="7">
        <v>61066818</v>
      </c>
      <c r="B1448" s="8" t="str">
        <f>HYPERLINK("https://github.com/viant/dsc","https://github.com/viant/dsc")</f>
        <v>https://github.com/viant/dsc</v>
      </c>
      <c r="C1448" s="19"/>
      <c r="D1448" s="7">
        <v>11</v>
      </c>
      <c r="E1448" s="9" t="s">
        <v>4246</v>
      </c>
      <c r="F1448" s="9" t="s">
        <v>6098</v>
      </c>
      <c r="G1448" s="9" t="s">
        <v>4247</v>
      </c>
      <c r="H1448" s="7">
        <v>4</v>
      </c>
      <c r="I1448" s="10">
        <v>42534.845949074072</v>
      </c>
      <c r="J1448" s="10">
        <v>43575.095694444448</v>
      </c>
      <c r="K1448" s="9" t="s">
        <v>4248</v>
      </c>
    </row>
    <row r="1449" spans="1:11" ht="16" customHeight="1" x14ac:dyDescent="0.15">
      <c r="A1449" s="7">
        <v>36894128</v>
      </c>
      <c r="B1449" s="8" t="str">
        <f>HYPERLINK("https://github.com/codemodus/kace","https://github.com/codemodus/kace")</f>
        <v>https://github.com/codemodus/kace</v>
      </c>
      <c r="C1449" s="19"/>
      <c r="D1449" s="7">
        <v>10</v>
      </c>
      <c r="E1449" s="9" t="s">
        <v>4249</v>
      </c>
      <c r="F1449" s="9" t="s">
        <v>6099</v>
      </c>
      <c r="G1449" s="9" t="s">
        <v>4250</v>
      </c>
      <c r="H1449" s="7">
        <v>1</v>
      </c>
      <c r="I1449" s="10">
        <v>42159.858900462961</v>
      </c>
      <c r="J1449" s="10">
        <v>43549.351539351846</v>
      </c>
      <c r="K1449" s="9" t="s">
        <v>4251</v>
      </c>
    </row>
    <row r="1450" spans="1:11" ht="16" customHeight="1" x14ac:dyDescent="0.15">
      <c r="A1450" s="7">
        <v>15096116</v>
      </c>
      <c r="B1450" s="8" t="str">
        <f>HYPERLINK("https://github.com/sergiotapia/smitego","https://github.com/sergiotapia/smitego")</f>
        <v>https://github.com/sergiotapia/smitego</v>
      </c>
      <c r="C1450" s="19"/>
      <c r="D1450" s="7">
        <v>10</v>
      </c>
      <c r="E1450" s="9" t="s">
        <v>4252</v>
      </c>
      <c r="F1450" s="9" t="s">
        <v>6100</v>
      </c>
      <c r="G1450" s="9" t="s">
        <v>4253</v>
      </c>
      <c r="H1450" s="7">
        <v>0</v>
      </c>
      <c r="I1450" s="10">
        <v>41619.109942129631</v>
      </c>
      <c r="J1450" s="10">
        <v>43574.942731481482</v>
      </c>
      <c r="K1450" s="9" t="s">
        <v>4254</v>
      </c>
    </row>
    <row r="1451" spans="1:11" ht="16" customHeight="1" x14ac:dyDescent="0.15">
      <c r="A1451" s="7">
        <v>98079587</v>
      </c>
      <c r="B1451" s="8" t="str">
        <f>HYPERLINK("https://github.com/osamingo/shamoji","https://github.com/osamingo/shamoji")</f>
        <v>https://github.com/osamingo/shamoji</v>
      </c>
      <c r="C1451" s="19"/>
      <c r="D1451" s="7">
        <v>10</v>
      </c>
      <c r="E1451" s="9" t="s">
        <v>4255</v>
      </c>
      <c r="F1451" s="9" t="s">
        <v>6101</v>
      </c>
      <c r="G1451" s="9" t="s">
        <v>4256</v>
      </c>
      <c r="H1451" s="7">
        <v>0</v>
      </c>
      <c r="I1451" s="10">
        <v>42939.276875000003</v>
      </c>
      <c r="J1451" s="10">
        <v>43482.149548611109</v>
      </c>
      <c r="K1451" s="9" t="s">
        <v>4257</v>
      </c>
    </row>
    <row r="1452" spans="1:11" ht="16" customHeight="1" x14ac:dyDescent="0.15">
      <c r="A1452" s="7">
        <v>7101004</v>
      </c>
      <c r="B1452" s="8" t="str">
        <f>HYPERLINK("https://github.com/goodsign/libtextcat","https://github.com/goodsign/libtextcat")</f>
        <v>https://github.com/goodsign/libtextcat</v>
      </c>
      <c r="C1452" s="19"/>
      <c r="D1452" s="7">
        <v>10</v>
      </c>
      <c r="E1452" s="9" t="s">
        <v>4258</v>
      </c>
      <c r="F1452" s="9" t="s">
        <v>6102</v>
      </c>
      <c r="G1452" s="9" t="s">
        <v>4259</v>
      </c>
      <c r="H1452" s="7">
        <v>6</v>
      </c>
      <c r="I1452" s="10">
        <v>41253.890127314808</v>
      </c>
      <c r="J1452" s="10">
        <v>43310.277754629627</v>
      </c>
      <c r="K1452" s="9" t="s">
        <v>4260</v>
      </c>
    </row>
    <row r="1453" spans="1:11" ht="16" customHeight="1" x14ac:dyDescent="0.15">
      <c r="A1453" s="7">
        <v>50969823</v>
      </c>
      <c r="B1453" s="8" t="str">
        <f>HYPERLINK("https://github.com/agext/uuid","https://github.com/agext/uuid")</f>
        <v>https://github.com/agext/uuid</v>
      </c>
      <c r="C1453" s="19"/>
      <c r="D1453" s="7">
        <v>10</v>
      </c>
      <c r="E1453" s="9" t="s">
        <v>1618</v>
      </c>
      <c r="F1453" s="9" t="s">
        <v>6103</v>
      </c>
      <c r="G1453" s="9" t="s">
        <v>4261</v>
      </c>
      <c r="H1453" s="7">
        <v>2</v>
      </c>
      <c r="I1453" s="10">
        <v>42403.126979166656</v>
      </c>
      <c r="J1453" s="10">
        <v>43546.604131944441</v>
      </c>
      <c r="K1453" s="9" t="s">
        <v>4262</v>
      </c>
    </row>
    <row r="1454" spans="1:11" ht="16" customHeight="1" x14ac:dyDescent="0.15">
      <c r="A1454" s="7">
        <v>150399806</v>
      </c>
      <c r="B1454" s="8" t="str">
        <f>HYPERLINK("https://github.com/gookit/filter","https://github.com/gookit/filter")</f>
        <v>https://github.com/gookit/filter</v>
      </c>
      <c r="C1454" s="19"/>
      <c r="D1454" s="7">
        <v>10</v>
      </c>
      <c r="E1454" s="9" t="s">
        <v>4263</v>
      </c>
      <c r="F1454" s="9" t="s">
        <v>6104</v>
      </c>
      <c r="G1454" s="9" t="s">
        <v>4264</v>
      </c>
      <c r="H1454" s="7">
        <v>0</v>
      </c>
      <c r="I1454" s="10">
        <v>43369.382789351846</v>
      </c>
      <c r="J1454" s="10">
        <v>43555.548703703702</v>
      </c>
      <c r="K1454" s="9" t="s">
        <v>4265</v>
      </c>
    </row>
    <row r="1455" spans="1:11" ht="16" customHeight="1" x14ac:dyDescent="0.15">
      <c r="A1455" s="7">
        <v>122559805</v>
      </c>
      <c r="B1455" s="8" t="str">
        <f>HYPERLINK("https://github.com/posener/client-timing","https://github.com/posener/client-timing")</f>
        <v>https://github.com/posener/client-timing</v>
      </c>
      <c r="C1455" s="19"/>
      <c r="D1455" s="7">
        <v>10</v>
      </c>
      <c r="E1455" s="9" t="s">
        <v>4266</v>
      </c>
      <c r="F1455" s="9" t="s">
        <v>6105</v>
      </c>
      <c r="G1455" s="9" t="s">
        <v>4267</v>
      </c>
      <c r="H1455" s="7">
        <v>2</v>
      </c>
      <c r="I1455" s="10">
        <v>43154.078298611108</v>
      </c>
      <c r="J1455" s="10">
        <v>43310.859039351853</v>
      </c>
      <c r="K1455" s="9" t="s">
        <v>4268</v>
      </c>
    </row>
    <row r="1456" spans="1:11" ht="16" customHeight="1" x14ac:dyDescent="0.15">
      <c r="A1456" s="7">
        <v>144329837</v>
      </c>
      <c r="B1456" s="8" t="str">
        <f>HYPERLINK("https://github.com/dannyvankooten/extemplate","https://github.com/dannyvankooten/extemplate")</f>
        <v>https://github.com/dannyvankooten/extemplate</v>
      </c>
      <c r="C1456" s="19"/>
      <c r="D1456" s="7">
        <v>10</v>
      </c>
      <c r="E1456" s="9" t="s">
        <v>4269</v>
      </c>
      <c r="F1456" s="9" t="s">
        <v>6106</v>
      </c>
      <c r="G1456" s="9" t="s">
        <v>4270</v>
      </c>
      <c r="H1456" s="7">
        <v>2</v>
      </c>
      <c r="I1456" s="10">
        <v>43322.857164351852</v>
      </c>
      <c r="J1456" s="10">
        <v>43567.114074074067</v>
      </c>
      <c r="K1456" s="9" t="s">
        <v>4271</v>
      </c>
    </row>
    <row r="1457" spans="1:11" ht="16" customHeight="1" x14ac:dyDescent="0.15">
      <c r="A1457" s="7">
        <v>155613071</v>
      </c>
      <c r="B1457" s="8" t="str">
        <f>HYPERLINK("https://github.com/borderstech/artifex","https://github.com/borderstech/artifex")</f>
        <v>https://github.com/borderstech/artifex</v>
      </c>
      <c r="C1457" s="19"/>
      <c r="D1457" s="7">
        <v>10</v>
      </c>
      <c r="E1457" s="9" t="s">
        <v>4272</v>
      </c>
      <c r="F1457" s="9" t="s">
        <v>6107</v>
      </c>
      <c r="G1457" s="9" t="s">
        <v>4273</v>
      </c>
      <c r="H1457" s="7">
        <v>2</v>
      </c>
      <c r="I1457" s="10">
        <v>43404.815636574072</v>
      </c>
      <c r="J1457" s="10">
        <v>43572.809027777781</v>
      </c>
      <c r="K1457" s="9" t="s">
        <v>4274</v>
      </c>
    </row>
    <row r="1458" spans="1:11" ht="16" customHeight="1" x14ac:dyDescent="0.15">
      <c r="A1458" s="7">
        <v>140186941</v>
      </c>
      <c r="B1458" s="8" t="str">
        <f>HYPERLINK("https://github.com/Konstantin8105/f4go","https://github.com/Konstantin8105/f4go")</f>
        <v>https://github.com/Konstantin8105/f4go</v>
      </c>
      <c r="C1458" s="19"/>
      <c r="D1458" s="7">
        <v>10</v>
      </c>
      <c r="E1458" s="9" t="s">
        <v>4275</v>
      </c>
      <c r="F1458" s="9" t="s">
        <v>6108</v>
      </c>
      <c r="G1458" s="9" t="s">
        <v>4276</v>
      </c>
      <c r="H1458" s="7">
        <v>1</v>
      </c>
      <c r="I1458" s="10">
        <v>43289.71230324074</v>
      </c>
      <c r="J1458" s="10">
        <v>43579.766192129631</v>
      </c>
      <c r="K1458" s="9" t="s">
        <v>4277</v>
      </c>
    </row>
    <row r="1459" spans="1:11" ht="16" customHeight="1" x14ac:dyDescent="0.15">
      <c r="A1459" s="7">
        <v>40180137</v>
      </c>
      <c r="B1459" s="8" t="str">
        <f>HYPERLINK("https://github.com/txgruppi/werr","https://github.com/txgruppi/werr")</f>
        <v>https://github.com/txgruppi/werr</v>
      </c>
      <c r="C1459" s="19"/>
      <c r="D1459" s="7">
        <v>10</v>
      </c>
      <c r="E1459" s="9" t="s">
        <v>4278</v>
      </c>
      <c r="F1459" s="9" t="s">
        <v>6109</v>
      </c>
      <c r="G1459" s="9" t="s">
        <v>4279</v>
      </c>
      <c r="H1459" s="7">
        <v>3</v>
      </c>
      <c r="I1459" s="10">
        <v>42220.465428240743</v>
      </c>
      <c r="J1459" s="10">
        <v>43511.367013888892</v>
      </c>
      <c r="K1459" s="9" t="s">
        <v>4280</v>
      </c>
    </row>
    <row r="1460" spans="1:11" ht="16" customHeight="1" x14ac:dyDescent="0.15">
      <c r="A1460" s="7">
        <v>105729699</v>
      </c>
      <c r="B1460" s="8" t="str">
        <f>HYPERLINK("https://github.com/andizzle/rwdb","https://github.com/andizzle/rwdb")</f>
        <v>https://github.com/andizzle/rwdb</v>
      </c>
      <c r="C1460" s="19"/>
      <c r="D1460" s="7">
        <v>10</v>
      </c>
      <c r="E1460" s="9" t="s">
        <v>4281</v>
      </c>
      <c r="F1460" s="9" t="s">
        <v>6110</v>
      </c>
      <c r="G1460" s="9" t="s">
        <v>4282</v>
      </c>
      <c r="H1460" s="7">
        <v>0</v>
      </c>
      <c r="I1460" s="10">
        <v>43012.163530092592</v>
      </c>
      <c r="J1460" s="10">
        <v>43487.223321759258</v>
      </c>
      <c r="K1460" s="9" t="s">
        <v>4283</v>
      </c>
    </row>
    <row r="1461" spans="1:11" ht="16" customHeight="1" x14ac:dyDescent="0.15">
      <c r="A1461" s="7">
        <v>73516898</v>
      </c>
      <c r="B1461" s="8" t="str">
        <f>HYPERLINK("https://github.com/ChristopherRabotin/ode","https://github.com/ChristopherRabotin/ode")</f>
        <v>https://github.com/ChristopherRabotin/ode</v>
      </c>
      <c r="C1461" s="19"/>
      <c r="D1461" s="7">
        <v>10</v>
      </c>
      <c r="E1461" s="9" t="s">
        <v>4284</v>
      </c>
      <c r="F1461" s="9" t="s">
        <v>6111</v>
      </c>
      <c r="G1461" s="9" t="s">
        <v>4285</v>
      </c>
      <c r="H1461" s="7">
        <v>0</v>
      </c>
      <c r="I1461" s="10">
        <v>42685.944687499999</v>
      </c>
      <c r="J1461" s="10">
        <v>43561.73165509259</v>
      </c>
      <c r="K1461" s="9" t="s">
        <v>4286</v>
      </c>
    </row>
    <row r="1462" spans="1:11" ht="16" customHeight="1" x14ac:dyDescent="0.15">
      <c r="A1462" s="7">
        <v>99963255</v>
      </c>
      <c r="B1462" s="8" t="str">
        <f>HYPERLINK("https://github.com/PaulRosset/go-hacknews","https://github.com/PaulRosset/go-hacknews")</f>
        <v>https://github.com/PaulRosset/go-hacknews</v>
      </c>
      <c r="C1462" s="19"/>
      <c r="D1462" s="7">
        <v>9</v>
      </c>
      <c r="E1462" s="9" t="s">
        <v>4287</v>
      </c>
      <c r="F1462" s="9" t="s">
        <v>6112</v>
      </c>
      <c r="G1462" s="9" t="s">
        <v>4288</v>
      </c>
      <c r="H1462" s="7">
        <v>0</v>
      </c>
      <c r="I1462" s="10">
        <v>42957.863912037043</v>
      </c>
      <c r="J1462" s="10">
        <v>43520.360636574071</v>
      </c>
      <c r="K1462" s="9" t="s">
        <v>4289</v>
      </c>
    </row>
    <row r="1463" spans="1:11" ht="16" customHeight="1" x14ac:dyDescent="0.15">
      <c r="A1463" s="7">
        <v>141929983</v>
      </c>
      <c r="B1463" s="8" t="str">
        <f>HYPERLINK("https://github.com/OGFris/GoStats","https://github.com/OGFris/GoStats")</f>
        <v>https://github.com/OGFris/GoStats</v>
      </c>
      <c r="C1463" s="19"/>
      <c r="D1463" s="7">
        <v>9</v>
      </c>
      <c r="E1463" s="9" t="s">
        <v>4290</v>
      </c>
      <c r="F1463" s="9" t="s">
        <v>6113</v>
      </c>
      <c r="G1463" s="9" t="s">
        <v>4291</v>
      </c>
      <c r="H1463" s="7">
        <v>0</v>
      </c>
      <c r="I1463" s="10">
        <v>43303.871712962973</v>
      </c>
      <c r="J1463" s="10">
        <v>43548.854143518518</v>
      </c>
      <c r="K1463" s="9" t="s">
        <v>4292</v>
      </c>
    </row>
    <row r="1464" spans="1:11" ht="16" customHeight="1" x14ac:dyDescent="0.15">
      <c r="A1464" s="7">
        <v>135371721</v>
      </c>
      <c r="B1464" s="8" t="str">
        <f>HYPERLINK("https://github.com/dwin/goArgonPass","https://github.com/dwin/goArgonPass")</f>
        <v>https://github.com/dwin/goArgonPass</v>
      </c>
      <c r="C1464" s="19"/>
      <c r="D1464" s="7">
        <v>9</v>
      </c>
      <c r="E1464" s="9" t="s">
        <v>4293</v>
      </c>
      <c r="F1464" s="9" t="s">
        <v>6114</v>
      </c>
      <c r="G1464" s="9" t="s">
        <v>4294</v>
      </c>
      <c r="H1464" s="7">
        <v>3</v>
      </c>
      <c r="I1464" s="10">
        <v>43250.064004629632</v>
      </c>
      <c r="J1464" s="10">
        <v>43574.500393518523</v>
      </c>
      <c r="K1464" s="9" t="s">
        <v>4295</v>
      </c>
    </row>
    <row r="1465" spans="1:11" ht="16" customHeight="1" x14ac:dyDescent="0.15">
      <c r="A1465" s="7">
        <v>150225415</v>
      </c>
      <c r="B1465" s="8" t="str">
        <f>HYPERLINK("https://github.com/coinpaprika/coinpaprika-api-go-client","https://github.com/coinpaprika/coinpaprika-api-go-client")</f>
        <v>https://github.com/coinpaprika/coinpaprika-api-go-client</v>
      </c>
      <c r="C1465" s="19"/>
      <c r="D1465" s="7">
        <v>9</v>
      </c>
      <c r="E1465" s="9" t="s">
        <v>4296</v>
      </c>
      <c r="F1465" s="9" t="s">
        <v>6115</v>
      </c>
      <c r="G1465" s="9" t="s">
        <v>4297</v>
      </c>
      <c r="H1465" s="7">
        <v>4</v>
      </c>
      <c r="I1465" s="10">
        <v>43368.31585648148</v>
      </c>
      <c r="J1465" s="10">
        <v>43578.79</v>
      </c>
      <c r="K1465" s="9" t="s">
        <v>4298</v>
      </c>
    </row>
    <row r="1466" spans="1:11" ht="16" customHeight="1" x14ac:dyDescent="0.15">
      <c r="A1466" s="7">
        <v>41295171</v>
      </c>
      <c r="B1466" s="8" t="str">
        <f>HYPERLINK("https://github.com/txgruppi/command","https://github.com/txgruppi/command")</f>
        <v>https://github.com/txgruppi/command</v>
      </c>
      <c r="C1466" s="19"/>
      <c r="D1466" s="7">
        <v>9</v>
      </c>
      <c r="E1466" s="9" t="s">
        <v>4299</v>
      </c>
      <c r="F1466" s="9" t="s">
        <v>6116</v>
      </c>
      <c r="G1466" s="9" t="s">
        <v>4300</v>
      </c>
      <c r="H1466" s="7">
        <v>2</v>
      </c>
      <c r="I1466" s="10">
        <v>42240.405439814807</v>
      </c>
      <c r="J1466" s="10">
        <v>43525.105821759258</v>
      </c>
      <c r="K1466" s="9" t="s">
        <v>4301</v>
      </c>
    </row>
    <row r="1467" spans="1:11" ht="16" customHeight="1" x14ac:dyDescent="0.15">
      <c r="A1467" s="7">
        <v>160658086</v>
      </c>
      <c r="B1467" s="8" t="str">
        <f>HYPERLINK("https://github.com/rhnvrm/simples3","https://github.com/rhnvrm/simples3")</f>
        <v>https://github.com/rhnvrm/simples3</v>
      </c>
      <c r="C1467" s="19"/>
      <c r="D1467" s="7">
        <v>9</v>
      </c>
      <c r="E1467" s="9" t="s">
        <v>4302</v>
      </c>
      <c r="F1467" s="9" t="s">
        <v>6117</v>
      </c>
      <c r="G1467" s="9" t="s">
        <v>4303</v>
      </c>
      <c r="H1467" s="7">
        <v>2</v>
      </c>
      <c r="I1467" s="10">
        <v>43440.433576388888</v>
      </c>
      <c r="J1467" s="10">
        <v>43510.308159722219</v>
      </c>
      <c r="K1467" s="9" t="s">
        <v>4304</v>
      </c>
    </row>
    <row r="1468" spans="1:11" ht="16" customHeight="1" x14ac:dyDescent="0.15">
      <c r="A1468" s="7">
        <v>140837406</v>
      </c>
      <c r="B1468" s="8" t="str">
        <f>HYPERLINK("https://github.com/brunomvsouza/ynab.go","https://github.com/brunomvsouza/ynab.go")</f>
        <v>https://github.com/brunomvsouza/ynab.go</v>
      </c>
      <c r="C1468" s="19"/>
      <c r="D1468" s="7">
        <v>9</v>
      </c>
      <c r="E1468" s="9" t="s">
        <v>4305</v>
      </c>
      <c r="F1468" s="9" t="s">
        <v>6118</v>
      </c>
      <c r="G1468" s="9" t="s">
        <v>4306</v>
      </c>
      <c r="H1468" s="7">
        <v>4</v>
      </c>
      <c r="I1468" s="10">
        <v>43294.465902777767</v>
      </c>
      <c r="J1468" s="10">
        <v>43578.587592592587</v>
      </c>
      <c r="K1468" s="9" t="s">
        <v>4307</v>
      </c>
    </row>
    <row r="1469" spans="1:11" ht="16" customHeight="1" x14ac:dyDescent="0.15">
      <c r="A1469" s="7">
        <v>115740699</v>
      </c>
      <c r="B1469" s="8" t="str">
        <f>HYPERLINK("https://github.com/mudler/anagent","https://github.com/mudler/anagent")</f>
        <v>https://github.com/mudler/anagent</v>
      </c>
      <c r="C1469" s="19"/>
      <c r="D1469" s="7">
        <v>9</v>
      </c>
      <c r="E1469" s="9" t="s">
        <v>4308</v>
      </c>
      <c r="F1469" s="9" t="s">
        <v>6119</v>
      </c>
      <c r="G1469" s="9" t="s">
        <v>4309</v>
      </c>
      <c r="H1469" s="7">
        <v>1</v>
      </c>
      <c r="I1469" s="10">
        <v>43098.719733796293</v>
      </c>
      <c r="J1469" s="10">
        <v>43473.329270833332</v>
      </c>
      <c r="K1469" s="9" t="s">
        <v>4310</v>
      </c>
    </row>
    <row r="1470" spans="1:11" ht="16" customHeight="1" x14ac:dyDescent="0.15">
      <c r="A1470" s="7">
        <v>143419931</v>
      </c>
      <c r="B1470" s="8" t="str">
        <f>HYPERLINK("https://github.com/antham/ghokin","https://github.com/antham/ghokin")</f>
        <v>https://github.com/antham/ghokin</v>
      </c>
      <c r="C1470" s="19"/>
      <c r="D1470" s="7">
        <v>9</v>
      </c>
      <c r="E1470" s="9" t="s">
        <v>4311</v>
      </c>
      <c r="F1470" s="9" t="s">
        <v>6120</v>
      </c>
      <c r="G1470" s="9" t="s">
        <v>4312</v>
      </c>
      <c r="H1470" s="7">
        <v>0</v>
      </c>
      <c r="I1470" s="10">
        <v>43315.483738425923</v>
      </c>
      <c r="J1470" s="10">
        <v>43559.629467592589</v>
      </c>
      <c r="K1470" s="9" t="s">
        <v>4313</v>
      </c>
    </row>
    <row r="1471" spans="1:11" ht="16" customHeight="1" x14ac:dyDescent="0.15">
      <c r="A1471" s="7">
        <v>99442533</v>
      </c>
      <c r="B1471" s="8" t="str">
        <f>HYPERLINK("https://github.com/kirillDanshin/avgRating","https://github.com/kirillDanshin/avgRating")</f>
        <v>https://github.com/kirillDanshin/avgRating</v>
      </c>
      <c r="C1471" s="19"/>
      <c r="D1471" s="7">
        <v>9</v>
      </c>
      <c r="E1471" s="9" t="s">
        <v>4314</v>
      </c>
      <c r="F1471" s="9" t="s">
        <v>6121</v>
      </c>
      <c r="G1471" s="9" t="s">
        <v>4315</v>
      </c>
      <c r="H1471" s="7">
        <v>1</v>
      </c>
      <c r="I1471" s="10">
        <v>42952.794791666667</v>
      </c>
      <c r="J1471" s="10">
        <v>43550.806041666663</v>
      </c>
      <c r="K1471" s="9" t="s">
        <v>4316</v>
      </c>
    </row>
    <row r="1472" spans="1:11" ht="16" customHeight="1" x14ac:dyDescent="0.15">
      <c r="A1472" s="7">
        <v>136999994</v>
      </c>
      <c r="B1472" s="8" t="str">
        <f>HYPERLINK("https://github.com/aofei/sandid","https://github.com/aofei/sandid")</f>
        <v>https://github.com/aofei/sandid</v>
      </c>
      <c r="C1472" s="19"/>
      <c r="D1472" s="7">
        <v>9</v>
      </c>
      <c r="E1472" s="9" t="s">
        <v>4317</v>
      </c>
      <c r="F1472" s="9" t="s">
        <v>6122</v>
      </c>
      <c r="G1472" s="9" t="s">
        <v>4318</v>
      </c>
      <c r="H1472" s="7">
        <v>0</v>
      </c>
      <c r="I1472" s="10">
        <v>43263.058495370373</v>
      </c>
      <c r="J1472" s="10">
        <v>43562.090810185182</v>
      </c>
      <c r="K1472" s="9" t="s">
        <v>4319</v>
      </c>
    </row>
    <row r="1473" spans="1:11" ht="16" customHeight="1" x14ac:dyDescent="0.15">
      <c r="A1473" s="7">
        <v>161317847</v>
      </c>
      <c r="B1473" s="8" t="str">
        <f>HYPERLINK("https://github.com/catchplay/scaffold","https://github.com/catchplay/scaffold")</f>
        <v>https://github.com/catchplay/scaffold</v>
      </c>
      <c r="C1473" s="19"/>
      <c r="D1473" s="7">
        <v>9</v>
      </c>
      <c r="E1473" s="9" t="s">
        <v>4320</v>
      </c>
      <c r="F1473" s="9" t="s">
        <v>6123</v>
      </c>
      <c r="G1473" s="9" t="s">
        <v>4321</v>
      </c>
      <c r="H1473" s="7">
        <v>0</v>
      </c>
      <c r="I1473" s="10">
        <v>43445.441701388889</v>
      </c>
      <c r="J1473" s="10">
        <v>43575.798298611109</v>
      </c>
      <c r="K1473" s="9" t="s">
        <v>4322</v>
      </c>
    </row>
    <row r="1474" spans="1:11" ht="16" customHeight="1" x14ac:dyDescent="0.15">
      <c r="A1474" s="7">
        <v>53232318</v>
      </c>
      <c r="B1474" s="8" t="str">
        <f>HYPERLINK("https://github.com/kirillDanshin/nulltime","https://github.com/kirillDanshin/nulltime")</f>
        <v>https://github.com/kirillDanshin/nulltime</v>
      </c>
      <c r="C1474" s="19"/>
      <c r="D1474" s="7">
        <v>9</v>
      </c>
      <c r="E1474" s="9" t="s">
        <v>4323</v>
      </c>
      <c r="F1474" s="9"/>
      <c r="G1474" s="16"/>
      <c r="H1474" s="7">
        <v>2</v>
      </c>
      <c r="I1474" s="10">
        <v>42435.072893518518</v>
      </c>
      <c r="J1474" s="10">
        <v>43514.010706018518</v>
      </c>
      <c r="K1474" s="9" t="s">
        <v>4324</v>
      </c>
    </row>
    <row r="1475" spans="1:11" ht="16" customHeight="1" x14ac:dyDescent="0.15">
      <c r="A1475" s="7">
        <v>151437885</v>
      </c>
      <c r="B1475" s="8" t="str">
        <f>HYPERLINK("https://github.com/GuilhermeCaruso/kair","https://github.com/GuilhermeCaruso/kair")</f>
        <v>https://github.com/GuilhermeCaruso/kair</v>
      </c>
      <c r="C1475" s="19"/>
      <c r="D1475" s="7">
        <v>9</v>
      </c>
      <c r="E1475" s="9" t="s">
        <v>4325</v>
      </c>
      <c r="F1475" s="9" t="s">
        <v>6124</v>
      </c>
      <c r="G1475" s="9" t="s">
        <v>4326</v>
      </c>
      <c r="H1475" s="7">
        <v>1</v>
      </c>
      <c r="I1475" s="10">
        <v>43376.655636574083</v>
      </c>
      <c r="J1475" s="10">
        <v>43550.502002314817</v>
      </c>
      <c r="K1475" s="9" t="s">
        <v>4327</v>
      </c>
    </row>
    <row r="1476" spans="1:11" ht="16" customHeight="1" x14ac:dyDescent="0.15">
      <c r="A1476" s="7">
        <v>94270152</v>
      </c>
      <c r="B1476" s="8" t="str">
        <f>HYPERLINK("https://github.com/shomali11/xredis","https://github.com/shomali11/xredis")</f>
        <v>https://github.com/shomali11/xredis</v>
      </c>
      <c r="C1476" s="19"/>
      <c r="D1476" s="7">
        <v>9</v>
      </c>
      <c r="E1476" s="9" t="s">
        <v>4328</v>
      </c>
      <c r="F1476" s="9" t="s">
        <v>6125</v>
      </c>
      <c r="G1476" s="9" t="s">
        <v>4329</v>
      </c>
      <c r="H1476" s="7">
        <v>2</v>
      </c>
      <c r="I1476" s="10">
        <v>42900.013495370367</v>
      </c>
      <c r="J1476" s="10">
        <v>43320.327662037038</v>
      </c>
      <c r="K1476" s="9" t="s">
        <v>4330</v>
      </c>
    </row>
    <row r="1477" spans="1:11" ht="16" customHeight="1" x14ac:dyDescent="0.15">
      <c r="A1477" s="7">
        <v>163194803</v>
      </c>
      <c r="B1477" s="8" t="str">
        <f>HYPERLINK("https://github.com/iwanbk/bcache","https://github.com/iwanbk/bcache")</f>
        <v>https://github.com/iwanbk/bcache</v>
      </c>
      <c r="C1477" s="19"/>
      <c r="D1477" s="7">
        <v>9</v>
      </c>
      <c r="E1477" s="9" t="s">
        <v>4331</v>
      </c>
      <c r="F1477" s="9" t="s">
        <v>6126</v>
      </c>
      <c r="G1477" s="9" t="s">
        <v>4332</v>
      </c>
      <c r="H1477" s="7">
        <v>4</v>
      </c>
      <c r="I1477" s="10">
        <v>43460.656435185178</v>
      </c>
      <c r="J1477" s="10">
        <v>43571.954351851848</v>
      </c>
      <c r="K1477" s="9" t="s">
        <v>4333</v>
      </c>
    </row>
    <row r="1478" spans="1:11" ht="16" customHeight="1" x14ac:dyDescent="0.15">
      <c r="A1478" s="7">
        <v>104418115</v>
      </c>
      <c r="B1478" s="8" t="str">
        <f>HYPERLINK("https://github.com/amallia/go-ef","https://github.com/amallia/go-ef")</f>
        <v>https://github.com/amallia/go-ef</v>
      </c>
      <c r="C1478" s="19"/>
      <c r="D1478" s="7">
        <v>9</v>
      </c>
      <c r="E1478" s="9" t="s">
        <v>4334</v>
      </c>
      <c r="F1478" s="9" t="s">
        <v>6127</v>
      </c>
      <c r="G1478" s="9" t="s">
        <v>4335</v>
      </c>
      <c r="H1478" s="7">
        <v>2</v>
      </c>
      <c r="I1478" s="10">
        <v>43000.074490740742</v>
      </c>
      <c r="J1478" s="10">
        <v>43544.73940972222</v>
      </c>
      <c r="K1478" s="9" t="s">
        <v>4336</v>
      </c>
    </row>
    <row r="1479" spans="1:11" ht="16" customHeight="1" x14ac:dyDescent="0.15">
      <c r="A1479" s="7">
        <v>172839693</v>
      </c>
      <c r="B1479" s="8" t="str">
        <f>HYPERLINK("https://github.com/superwhiskers/crunch","https://github.com/superwhiskers/crunch")</f>
        <v>https://github.com/superwhiskers/crunch</v>
      </c>
      <c r="C1479" s="19"/>
      <c r="D1479" s="7">
        <v>9</v>
      </c>
      <c r="E1479" s="9" t="s">
        <v>4337</v>
      </c>
      <c r="F1479" s="9" t="s">
        <v>6128</v>
      </c>
      <c r="G1479" s="9" t="s">
        <v>4338</v>
      </c>
      <c r="H1479" s="7">
        <v>0</v>
      </c>
      <c r="I1479" s="10">
        <v>43523.164490740739</v>
      </c>
      <c r="J1479" s="10">
        <v>43569.58666666667</v>
      </c>
      <c r="K1479" s="9" t="s">
        <v>4339</v>
      </c>
    </row>
    <row r="1480" spans="1:11" ht="16" customHeight="1" x14ac:dyDescent="0.15">
      <c r="A1480" s="7">
        <v>119880400</v>
      </c>
      <c r="B1480" s="8" t="str">
        <f>HYPERLINK("https://github.com/the4thamigo-uk/conflate","https://github.com/the4thamigo-uk/conflate")</f>
        <v>https://github.com/the4thamigo-uk/conflate</v>
      </c>
      <c r="C1480" s="19"/>
      <c r="D1480" s="7">
        <v>9</v>
      </c>
      <c r="E1480" s="9" t="s">
        <v>4340</v>
      </c>
      <c r="F1480" s="9" t="s">
        <v>6129</v>
      </c>
      <c r="G1480" s="9" t="s">
        <v>4341</v>
      </c>
      <c r="H1480" s="7">
        <v>3</v>
      </c>
      <c r="I1480" s="10">
        <v>43132.796006944453</v>
      </c>
      <c r="J1480" s="10">
        <v>43578.491608796299</v>
      </c>
      <c r="K1480" s="9" t="s">
        <v>4342</v>
      </c>
    </row>
    <row r="1481" spans="1:11" ht="16" customHeight="1" x14ac:dyDescent="0.15">
      <c r="A1481" s="7">
        <v>56234344</v>
      </c>
      <c r="B1481" s="8" t="str">
        <f>HYPERLINK("https://github.com/onrik/micha","https://github.com/onrik/micha")</f>
        <v>https://github.com/onrik/micha</v>
      </c>
      <c r="C1481" s="19"/>
      <c r="D1481" s="7">
        <v>9</v>
      </c>
      <c r="E1481" s="9" t="s">
        <v>4343</v>
      </c>
      <c r="F1481" s="9" t="s">
        <v>6130</v>
      </c>
      <c r="G1481" s="9" t="s">
        <v>4344</v>
      </c>
      <c r="H1481" s="7">
        <v>2</v>
      </c>
      <c r="I1481" s="10">
        <v>42474.50675925926</v>
      </c>
      <c r="J1481" s="10">
        <v>43517.177893518521</v>
      </c>
      <c r="K1481" s="9" t="s">
        <v>4345</v>
      </c>
    </row>
    <row r="1482" spans="1:11" ht="16" customHeight="1" x14ac:dyDescent="0.15">
      <c r="A1482" s="7">
        <v>42446284</v>
      </c>
      <c r="B1482" s="8" t="str">
        <f>HYPERLINK("https://github.com/ThePaw/probab","https://github.com/ThePaw/probab")</f>
        <v>https://github.com/ThePaw/probab</v>
      </c>
      <c r="C1482" s="19"/>
      <c r="D1482" s="7">
        <v>9</v>
      </c>
      <c r="E1482" s="9" t="s">
        <v>4346</v>
      </c>
      <c r="F1482" s="9" t="s">
        <v>6131</v>
      </c>
      <c r="G1482" s="9" t="s">
        <v>4347</v>
      </c>
      <c r="H1482" s="7">
        <v>4</v>
      </c>
      <c r="I1482" s="10">
        <v>42261.505462962959</v>
      </c>
      <c r="J1482" s="10">
        <v>43311.138668981483</v>
      </c>
      <c r="K1482" s="9" t="s">
        <v>4348</v>
      </c>
    </row>
    <row r="1483" spans="1:11" ht="16" customHeight="1" x14ac:dyDescent="0.15">
      <c r="A1483" s="7">
        <v>74303288</v>
      </c>
      <c r="B1483" s="8" t="str">
        <f>HYPERLINK("https://github.com/dh1tw/gosamplerate","https://github.com/dh1tw/gosamplerate")</f>
        <v>https://github.com/dh1tw/gosamplerate</v>
      </c>
      <c r="C1483" s="19"/>
      <c r="D1483" s="7">
        <v>8</v>
      </c>
      <c r="E1483" s="9" t="s">
        <v>4349</v>
      </c>
      <c r="F1483" s="9" t="s">
        <v>6132</v>
      </c>
      <c r="G1483" s="9" t="s">
        <v>4350</v>
      </c>
      <c r="H1483" s="7">
        <v>1</v>
      </c>
      <c r="I1483" s="10">
        <v>42694.888553240737</v>
      </c>
      <c r="J1483" s="10">
        <v>43420.161157407398</v>
      </c>
      <c r="K1483" s="9" t="s">
        <v>4351</v>
      </c>
    </row>
    <row r="1484" spans="1:11" ht="16" customHeight="1" x14ac:dyDescent="0.15">
      <c r="A1484" s="7">
        <v>24073900</v>
      </c>
      <c r="B1484" s="8" t="str">
        <f>HYPERLINK("https://github.com/Omie/rrdaclient","https://github.com/Omie/rrdaclient")</f>
        <v>https://github.com/Omie/rrdaclient</v>
      </c>
      <c r="C1484" s="19"/>
      <c r="D1484" s="7">
        <v>8</v>
      </c>
      <c r="E1484" s="9" t="s">
        <v>4352</v>
      </c>
      <c r="F1484" s="9" t="s">
        <v>6133</v>
      </c>
      <c r="G1484" s="9" t="s">
        <v>4353</v>
      </c>
      <c r="H1484" s="7">
        <v>0</v>
      </c>
      <c r="I1484" s="10">
        <v>41897.879351851851</v>
      </c>
      <c r="J1484" s="10">
        <v>43406.326111111113</v>
      </c>
      <c r="K1484" s="9" t="s">
        <v>4354</v>
      </c>
    </row>
    <row r="1485" spans="1:11" ht="16" customHeight="1" x14ac:dyDescent="0.15">
      <c r="A1485" s="7">
        <v>141415114</v>
      </c>
      <c r="B1485" s="8" t="str">
        <f>HYPERLINK("https://github.com/shafreeck/retry","https://github.com/shafreeck/retry")</f>
        <v>https://github.com/shafreeck/retry</v>
      </c>
      <c r="C1485" s="19"/>
      <c r="D1485" s="7">
        <v>8</v>
      </c>
      <c r="E1485" s="9" t="s">
        <v>2602</v>
      </c>
      <c r="F1485" s="9" t="s">
        <v>6134</v>
      </c>
      <c r="G1485" s="9" t="s">
        <v>4355</v>
      </c>
      <c r="H1485" s="7">
        <v>0</v>
      </c>
      <c r="I1485" s="10">
        <v>43299.408715277779</v>
      </c>
      <c r="J1485" s="10">
        <v>43518.430775462963</v>
      </c>
      <c r="K1485" s="9" t="s">
        <v>4356</v>
      </c>
    </row>
    <row r="1486" spans="1:11" ht="16" customHeight="1" x14ac:dyDescent="0.15">
      <c r="A1486" s="7">
        <v>142245484</v>
      </c>
      <c r="B1486" s="8" t="str">
        <f>HYPERLINK("https://github.com/centerorbit/depcharge","https://github.com/centerorbit/depcharge")</f>
        <v>https://github.com/centerorbit/depcharge</v>
      </c>
      <c r="C1486" s="19"/>
      <c r="D1486" s="7">
        <v>8</v>
      </c>
      <c r="E1486" s="9" t="s">
        <v>4357</v>
      </c>
      <c r="F1486" s="9" t="s">
        <v>6135</v>
      </c>
      <c r="G1486" s="9" t="s">
        <v>4358</v>
      </c>
      <c r="H1486" s="7">
        <v>2</v>
      </c>
      <c r="I1486" s="10">
        <v>43306.16815972222</v>
      </c>
      <c r="J1486" s="10">
        <v>43502.722743055558</v>
      </c>
      <c r="K1486" s="9" t="s">
        <v>4359</v>
      </c>
    </row>
    <row r="1487" spans="1:11" ht="16" customHeight="1" x14ac:dyDescent="0.15">
      <c r="A1487" s="7">
        <v>130552847</v>
      </c>
      <c r="B1487" s="8" t="str">
        <f>HYPERLINK("https://github.com/timdp/lwc","https://github.com/timdp/lwc")</f>
        <v>https://github.com/timdp/lwc</v>
      </c>
      <c r="C1487" s="19"/>
      <c r="D1487" s="7">
        <v>8</v>
      </c>
      <c r="E1487" s="9" t="s">
        <v>4360</v>
      </c>
      <c r="F1487" s="9" t="s">
        <v>6136</v>
      </c>
      <c r="G1487" s="9" t="s">
        <v>4361</v>
      </c>
      <c r="H1487" s="7">
        <v>2</v>
      </c>
      <c r="I1487" s="10">
        <v>43212.391481481478</v>
      </c>
      <c r="J1487" s="10">
        <v>43576.966643518521</v>
      </c>
      <c r="K1487" s="9" t="s">
        <v>4362</v>
      </c>
    </row>
    <row r="1488" spans="1:11" ht="16" customHeight="1" x14ac:dyDescent="0.15">
      <c r="A1488" s="7">
        <v>71008857</v>
      </c>
      <c r="B1488" s="8" t="str">
        <f>HYPERLINK("https://github.com/pavlo/gosuite","https://github.com/pavlo/gosuite")</f>
        <v>https://github.com/pavlo/gosuite</v>
      </c>
      <c r="C1488" s="19"/>
      <c r="D1488" s="7">
        <v>8</v>
      </c>
      <c r="E1488" s="9" t="s">
        <v>4363</v>
      </c>
      <c r="F1488" s="9" t="s">
        <v>6137</v>
      </c>
      <c r="G1488" s="9" t="s">
        <v>4364</v>
      </c>
      <c r="H1488" s="7">
        <v>2</v>
      </c>
      <c r="I1488" s="10">
        <v>42658.811273148152</v>
      </c>
      <c r="J1488" s="10">
        <v>43506.728761574072</v>
      </c>
      <c r="K1488" s="9" t="s">
        <v>4365</v>
      </c>
    </row>
    <row r="1489" spans="1:11" ht="16" customHeight="1" x14ac:dyDescent="0.15">
      <c r="A1489" s="7">
        <v>91610983</v>
      </c>
      <c r="B1489" s="8" t="str">
        <f>HYPERLINK("https://github.com/workanator/go-ataman","https://github.com/workanator/go-ataman")</f>
        <v>https://github.com/workanator/go-ataman</v>
      </c>
      <c r="C1489" s="19"/>
      <c r="D1489" s="7">
        <v>8</v>
      </c>
      <c r="E1489" s="9" t="s">
        <v>4366</v>
      </c>
      <c r="F1489" s="9" t="s">
        <v>6138</v>
      </c>
      <c r="G1489" s="9" t="s">
        <v>4367</v>
      </c>
      <c r="H1489" s="7">
        <v>1</v>
      </c>
      <c r="I1489" s="10">
        <v>42872.795104166667</v>
      </c>
      <c r="J1489" s="10">
        <v>43441.998194444437</v>
      </c>
      <c r="K1489" s="9" t="s">
        <v>4368</v>
      </c>
    </row>
    <row r="1490" spans="1:11" ht="16" customHeight="1" x14ac:dyDescent="0.15">
      <c r="A1490" s="7">
        <v>45331649</v>
      </c>
      <c r="B1490" s="8" t="str">
        <f>HYPERLINK("https://github.com/sunwxg/goshark","https://github.com/sunwxg/goshark")</f>
        <v>https://github.com/sunwxg/goshark</v>
      </c>
      <c r="C1490" s="19"/>
      <c r="D1490" s="7">
        <v>8</v>
      </c>
      <c r="E1490" s="9" t="s">
        <v>4369</v>
      </c>
      <c r="F1490" s="9"/>
      <c r="G1490" s="16"/>
      <c r="H1490" s="7">
        <v>2</v>
      </c>
      <c r="I1490" s="10">
        <v>42309.307743055557</v>
      </c>
      <c r="J1490" s="10">
        <v>43501.078460648147</v>
      </c>
      <c r="K1490" s="9" t="s">
        <v>4370</v>
      </c>
    </row>
    <row r="1491" spans="1:11" ht="16" customHeight="1" x14ac:dyDescent="0.15">
      <c r="A1491" s="7">
        <v>63948013</v>
      </c>
      <c r="B1491" s="8" t="str">
        <f>HYPERLINK("https://github.com/claygod/PiHex","https://github.com/claygod/PiHex")</f>
        <v>https://github.com/claygod/PiHex</v>
      </c>
      <c r="C1491" s="19"/>
      <c r="D1491" s="7">
        <v>8</v>
      </c>
      <c r="E1491" s="9" t="s">
        <v>4371</v>
      </c>
      <c r="F1491" s="9" t="s">
        <v>6139</v>
      </c>
      <c r="G1491" s="9" t="s">
        <v>4372</v>
      </c>
      <c r="H1491" s="7">
        <v>1</v>
      </c>
      <c r="I1491" s="10">
        <v>42573.473344907397</v>
      </c>
      <c r="J1491" s="10">
        <v>43571.805590277778</v>
      </c>
      <c r="K1491" s="9" t="s">
        <v>4373</v>
      </c>
    </row>
    <row r="1492" spans="1:11" ht="16" customHeight="1" x14ac:dyDescent="0.15">
      <c r="A1492" s="7">
        <v>103075183</v>
      </c>
      <c r="B1492" s="8" t="str">
        <f>HYPERLINK("https://github.com/sergioaugrod/go-sptrans","https://github.com/sergioaugrod/go-sptrans")</f>
        <v>https://github.com/sergioaugrod/go-sptrans</v>
      </c>
      <c r="C1492" s="19"/>
      <c r="D1492" s="7">
        <v>8</v>
      </c>
      <c r="E1492" s="9" t="s">
        <v>4374</v>
      </c>
      <c r="F1492" s="9" t="s">
        <v>6140</v>
      </c>
      <c r="G1492" s="9" t="s">
        <v>4375</v>
      </c>
      <c r="H1492" s="7">
        <v>0</v>
      </c>
      <c r="I1492" s="10">
        <v>42989.056574074071</v>
      </c>
      <c r="J1492" s="10">
        <v>43475.407650462963</v>
      </c>
      <c r="K1492" s="9" t="s">
        <v>4376</v>
      </c>
    </row>
    <row r="1493" spans="1:11" ht="16" customHeight="1" x14ac:dyDescent="0.15">
      <c r="A1493" s="7">
        <v>90518012</v>
      </c>
      <c r="B1493" s="8" t="str">
        <f>HYPERLINK("https://github.com/subchen/go-log","https://github.com/subchen/go-log")</f>
        <v>https://github.com/subchen/go-log</v>
      </c>
      <c r="C1493" s="19"/>
      <c r="D1493" s="7">
        <v>8</v>
      </c>
      <c r="E1493" s="9" t="s">
        <v>3581</v>
      </c>
      <c r="F1493" s="9" t="s">
        <v>6141</v>
      </c>
      <c r="G1493" s="9" t="s">
        <v>4377</v>
      </c>
      <c r="H1493" s="7">
        <v>3</v>
      </c>
      <c r="I1493" s="10">
        <v>42862.339861111112</v>
      </c>
      <c r="J1493" s="10">
        <v>43452.383923611109</v>
      </c>
      <c r="K1493" s="9" t="s">
        <v>4378</v>
      </c>
    </row>
    <row r="1494" spans="1:11" ht="16" customHeight="1" x14ac:dyDescent="0.15">
      <c r="A1494" s="7">
        <v>115227858</v>
      </c>
      <c r="B1494" s="8" t="str">
        <f>HYPERLINK("https://github.com/corbym/gocrest","https://github.com/corbym/gocrest")</f>
        <v>https://github.com/corbym/gocrest</v>
      </c>
      <c r="C1494" s="19"/>
      <c r="D1494" s="7">
        <v>8</v>
      </c>
      <c r="E1494" s="9" t="s">
        <v>4379</v>
      </c>
      <c r="F1494" s="9" t="s">
        <v>6142</v>
      </c>
      <c r="G1494" s="9" t="s">
        <v>4380</v>
      </c>
      <c r="H1494" s="7">
        <v>0</v>
      </c>
      <c r="I1494" s="10">
        <v>43092.977083333331</v>
      </c>
      <c r="J1494" s="10">
        <v>43495.652581018519</v>
      </c>
      <c r="K1494" s="9" t="s">
        <v>4381</v>
      </c>
    </row>
    <row r="1495" spans="1:11" ht="16" customHeight="1" x14ac:dyDescent="0.15">
      <c r="A1495" s="7">
        <v>78861795</v>
      </c>
      <c r="B1495" s="8" t="str">
        <f>HYPERLINK("https://github.com/ewwwwwqm/logdump","https://github.com/ewwwwwqm/logdump")</f>
        <v>https://github.com/ewwwwwqm/logdump</v>
      </c>
      <c r="C1495" s="19"/>
      <c r="D1495" s="7">
        <v>8</v>
      </c>
      <c r="E1495" s="9" t="s">
        <v>4382</v>
      </c>
      <c r="F1495" s="9" t="s">
        <v>6143</v>
      </c>
      <c r="G1495" s="9" t="s">
        <v>4383</v>
      </c>
      <c r="H1495" s="7">
        <v>2</v>
      </c>
      <c r="I1495" s="10">
        <v>42748.648969907408</v>
      </c>
      <c r="J1495" s="10">
        <v>43556.524768518517</v>
      </c>
      <c r="K1495" s="9" t="s">
        <v>4384</v>
      </c>
    </row>
    <row r="1496" spans="1:11" ht="16" customHeight="1" x14ac:dyDescent="0.15">
      <c r="A1496" s="7">
        <v>141491194</v>
      </c>
      <c r="B1496" s="8" t="str">
        <f>HYPERLINK("https://github.com/tchayen/triangolatte","https://github.com/tchayen/triangolatte")</f>
        <v>https://github.com/tchayen/triangolatte</v>
      </c>
      <c r="C1496" s="19"/>
      <c r="D1496" s="7">
        <v>8</v>
      </c>
      <c r="E1496" s="9" t="s">
        <v>4385</v>
      </c>
      <c r="F1496" s="9" t="s">
        <v>6144</v>
      </c>
      <c r="G1496" s="9" t="s">
        <v>4386</v>
      </c>
      <c r="H1496" s="7">
        <v>1</v>
      </c>
      <c r="I1496" s="10">
        <v>43299.88690972222</v>
      </c>
      <c r="J1496" s="10">
        <v>43555.558819444443</v>
      </c>
      <c r="K1496" s="9" t="s">
        <v>4387</v>
      </c>
    </row>
    <row r="1497" spans="1:11" ht="16" customHeight="1" x14ac:dyDescent="0.15">
      <c r="A1497" s="7">
        <v>169774914</v>
      </c>
      <c r="B1497" s="8" t="str">
        <f>HYPERLINK("https://github.com/tylfin/dynatomic","https://github.com/tylfin/dynatomic")</f>
        <v>https://github.com/tylfin/dynatomic</v>
      </c>
      <c r="C1497" s="19"/>
      <c r="D1497" s="7">
        <v>8</v>
      </c>
      <c r="E1497" s="9" t="s">
        <v>4388</v>
      </c>
      <c r="F1497" s="9" t="s">
        <v>6145</v>
      </c>
      <c r="G1497" s="9" t="s">
        <v>4389</v>
      </c>
      <c r="H1497" s="7">
        <v>0</v>
      </c>
      <c r="I1497" s="10">
        <v>43504.739745370367</v>
      </c>
      <c r="J1497" s="10">
        <v>43560.059548611112</v>
      </c>
      <c r="K1497" s="9" t="s">
        <v>4390</v>
      </c>
    </row>
    <row r="1498" spans="1:11" ht="16" customHeight="1" x14ac:dyDescent="0.15">
      <c r="A1498" s="7">
        <v>49715565</v>
      </c>
      <c r="B1498" s="8" t="str">
        <f>HYPERLINK("https://github.com/RichardKnop/jsonhal","https://github.com/RichardKnop/jsonhal")</f>
        <v>https://github.com/RichardKnop/jsonhal</v>
      </c>
      <c r="C1498" s="19"/>
      <c r="D1498" s="7">
        <v>8</v>
      </c>
      <c r="E1498" s="9" t="s">
        <v>4391</v>
      </c>
      <c r="F1498" s="9" t="s">
        <v>6146</v>
      </c>
      <c r="G1498" s="9" t="s">
        <v>4392</v>
      </c>
      <c r="H1498" s="7">
        <v>4</v>
      </c>
      <c r="I1498" s="10">
        <v>42384.485185185193</v>
      </c>
      <c r="J1498" s="10">
        <v>43405.164652777778</v>
      </c>
      <c r="K1498" s="9" t="s">
        <v>4393</v>
      </c>
    </row>
    <row r="1499" spans="1:11" ht="16" customHeight="1" x14ac:dyDescent="0.15">
      <c r="A1499" s="7">
        <v>12893197</v>
      </c>
      <c r="B1499" s="8" t="str">
        <f>HYPERLINK("https://github.com/a2800276/porter","https://github.com/a2800276/porter")</f>
        <v>https://github.com/a2800276/porter</v>
      </c>
      <c r="C1499" s="19"/>
      <c r="D1499" s="7">
        <v>8</v>
      </c>
      <c r="E1499" s="9" t="s">
        <v>4394</v>
      </c>
      <c r="F1499" s="9" t="s">
        <v>6147</v>
      </c>
      <c r="G1499" s="9" t="s">
        <v>4395</v>
      </c>
      <c r="H1499" s="7">
        <v>0</v>
      </c>
      <c r="I1499" s="10">
        <v>41534.465462962973</v>
      </c>
      <c r="J1499" s="10">
        <v>43309.217106481483</v>
      </c>
      <c r="K1499" s="9" t="s">
        <v>4396</v>
      </c>
    </row>
    <row r="1500" spans="1:11" ht="16" customHeight="1" x14ac:dyDescent="0.15">
      <c r="A1500" s="7">
        <v>52194067</v>
      </c>
      <c r="B1500" s="8" t="str">
        <f>HYPERLINK("https://github.com/kirillDanshin/llb","https://github.com/kirillDanshin/llb")</f>
        <v>https://github.com/kirillDanshin/llb</v>
      </c>
      <c r="C1500" s="19"/>
      <c r="D1500" s="7">
        <v>8</v>
      </c>
      <c r="E1500" s="9" t="s">
        <v>4397</v>
      </c>
      <c r="F1500" s="9"/>
      <c r="G1500" s="16"/>
      <c r="H1500" s="7">
        <v>0</v>
      </c>
      <c r="I1500" s="10">
        <v>42421.27103009259</v>
      </c>
      <c r="J1500" s="10">
        <v>43551.459641203714</v>
      </c>
      <c r="K1500" s="9" t="s">
        <v>4398</v>
      </c>
    </row>
    <row r="1501" spans="1:11" ht="16" customHeight="1" x14ac:dyDescent="0.15">
      <c r="A1501" s="7">
        <v>51507764</v>
      </c>
      <c r="B1501" s="8" t="str">
        <f>HYPERLINK("https://github.com/cavaliercoder/badio","https://github.com/cavaliercoder/badio")</f>
        <v>https://github.com/cavaliercoder/badio</v>
      </c>
      <c r="C1501" s="19"/>
      <c r="D1501" s="7">
        <v>7</v>
      </c>
      <c r="E1501" s="9" t="s">
        <v>4399</v>
      </c>
      <c r="F1501" s="9" t="s">
        <v>6148</v>
      </c>
      <c r="G1501" s="9" t="s">
        <v>4400</v>
      </c>
      <c r="H1501" s="7">
        <v>1</v>
      </c>
      <c r="I1501" s="10">
        <v>42411.437094907407</v>
      </c>
      <c r="J1501" s="10">
        <v>43515.280532407407</v>
      </c>
      <c r="K1501" s="9" t="s">
        <v>4401</v>
      </c>
    </row>
    <row r="1502" spans="1:11" ht="16" customHeight="1" x14ac:dyDescent="0.15">
      <c r="A1502" s="7">
        <v>904551</v>
      </c>
      <c r="B1502" s="8" t="str">
        <f>HYPERLINK("https://github.com/anschelsc/gofrac","https://github.com/anschelsc/gofrac")</f>
        <v>https://github.com/anschelsc/gofrac</v>
      </c>
      <c r="C1502" s="19"/>
      <c r="D1502" s="7">
        <v>7</v>
      </c>
      <c r="E1502" s="9" t="s">
        <v>4402</v>
      </c>
      <c r="F1502" s="9" t="s">
        <v>6149</v>
      </c>
      <c r="G1502" s="9" t="s">
        <v>4403</v>
      </c>
      <c r="H1502" s="7">
        <v>3</v>
      </c>
      <c r="I1502" s="10">
        <v>40433.155763888892</v>
      </c>
      <c r="J1502" s="10">
        <v>43335.734953703701</v>
      </c>
      <c r="K1502" s="9" t="s">
        <v>4404</v>
      </c>
    </row>
    <row r="1503" spans="1:11" ht="16" customHeight="1" x14ac:dyDescent="0.15">
      <c r="A1503" s="7">
        <v>95732167</v>
      </c>
      <c r="B1503" s="8" t="str">
        <f>HYPERLINK("https://github.com/osamingo/gaurun-client","https://github.com/osamingo/gaurun-client")</f>
        <v>https://github.com/osamingo/gaurun-client</v>
      </c>
      <c r="C1503" s="19"/>
      <c r="D1503" s="7">
        <v>7</v>
      </c>
      <c r="E1503" s="9" t="s">
        <v>4405</v>
      </c>
      <c r="F1503" s="9" t="s">
        <v>6150</v>
      </c>
      <c r="G1503" s="9" t="s">
        <v>4406</v>
      </c>
      <c r="H1503" s="7">
        <v>1</v>
      </c>
      <c r="I1503" s="10">
        <v>42915.118645833332</v>
      </c>
      <c r="J1503" s="10">
        <v>43310.802303240736</v>
      </c>
      <c r="K1503" s="9" t="s">
        <v>4407</v>
      </c>
    </row>
    <row r="1504" spans="1:11" ht="16" customHeight="1" x14ac:dyDescent="0.15">
      <c r="A1504" s="7">
        <v>147057558</v>
      </c>
      <c r="B1504" s="8" t="str">
        <f>HYPERLINK("https://github.com/thedevsir/gosuccinctly","https://github.com/thedevsir/gosuccinctly")</f>
        <v>https://github.com/thedevsir/gosuccinctly</v>
      </c>
      <c r="C1504" s="19"/>
      <c r="D1504" s="7">
        <v>7</v>
      </c>
      <c r="E1504" s="9" t="s">
        <v>4408</v>
      </c>
      <c r="F1504" s="9" t="s">
        <v>6151</v>
      </c>
      <c r="G1504" s="9" t="s">
        <v>4409</v>
      </c>
      <c r="H1504" s="7">
        <v>0</v>
      </c>
      <c r="I1504" s="10">
        <v>43345.233449074083</v>
      </c>
      <c r="J1504" s="10">
        <v>43577.209432870368</v>
      </c>
      <c r="K1504" s="9" t="s">
        <v>4410</v>
      </c>
    </row>
    <row r="1505" spans="1:11" ht="16" customHeight="1" x14ac:dyDescent="0.15">
      <c r="A1505" s="7">
        <v>39967690</v>
      </c>
      <c r="B1505" s="8" t="str">
        <f>HYPERLINK("https://github.com/codemodus/catena","https://github.com/codemodus/catena")</f>
        <v>https://github.com/codemodus/catena</v>
      </c>
      <c r="C1505" s="19"/>
      <c r="D1505" s="7">
        <v>7</v>
      </c>
      <c r="E1505" s="9" t="s">
        <v>4411</v>
      </c>
      <c r="F1505" s="9" t="s">
        <v>6152</v>
      </c>
      <c r="G1505" s="9" t="s">
        <v>4412</v>
      </c>
      <c r="H1505" s="7">
        <v>0</v>
      </c>
      <c r="I1505" s="10">
        <v>42215.796539351853</v>
      </c>
      <c r="J1505" s="10">
        <v>43337.920914351853</v>
      </c>
      <c r="K1505" s="9" t="s">
        <v>4413</v>
      </c>
    </row>
    <row r="1506" spans="1:11" ht="16" customHeight="1" x14ac:dyDescent="0.15">
      <c r="A1506" s="7">
        <v>107376688</v>
      </c>
      <c r="B1506" s="8" t="str">
        <f>HYPERLINK("https://github.com/icza/backscanner","https://github.com/icza/backscanner")</f>
        <v>https://github.com/icza/backscanner</v>
      </c>
      <c r="C1506" s="19"/>
      <c r="D1506" s="7">
        <v>7</v>
      </c>
      <c r="E1506" s="9" t="s">
        <v>4414</v>
      </c>
      <c r="F1506" s="9" t="s">
        <v>6153</v>
      </c>
      <c r="G1506" s="9" t="s">
        <v>4415</v>
      </c>
      <c r="H1506" s="7">
        <v>2</v>
      </c>
      <c r="I1506" s="10">
        <v>43026.332719907397</v>
      </c>
      <c r="J1506" s="10">
        <v>43518.303842592592</v>
      </c>
      <c r="K1506" s="9" t="s">
        <v>4416</v>
      </c>
    </row>
    <row r="1507" spans="1:11" ht="16" customHeight="1" x14ac:dyDescent="0.15">
      <c r="A1507" s="7">
        <v>115888361</v>
      </c>
      <c r="B1507" s="8" t="str">
        <f>HYPERLINK("https://github.com/corbym/gogiven","https://github.com/corbym/gogiven")</f>
        <v>https://github.com/corbym/gogiven</v>
      </c>
      <c r="C1507" s="19"/>
      <c r="D1507" s="7">
        <v>7</v>
      </c>
      <c r="E1507" s="9" t="s">
        <v>4417</v>
      </c>
      <c r="F1507" s="9" t="s">
        <v>6154</v>
      </c>
      <c r="G1507" s="9" t="s">
        <v>4418</v>
      </c>
      <c r="H1507" s="7">
        <v>2</v>
      </c>
      <c r="I1507" s="10">
        <v>43100.940011574072</v>
      </c>
      <c r="J1507" s="10">
        <v>43309.526377314818</v>
      </c>
      <c r="K1507" s="9" t="s">
        <v>4419</v>
      </c>
    </row>
    <row r="1508" spans="1:11" ht="16" customHeight="1" x14ac:dyDescent="0.15">
      <c r="A1508" s="7">
        <v>104833107</v>
      </c>
      <c r="B1508" s="8" t="str">
        <f>HYPERLINK("https://github.com/Wing924/hostutils","https://github.com/Wing924/hostutils")</f>
        <v>https://github.com/Wing924/hostutils</v>
      </c>
      <c r="C1508" s="19"/>
      <c r="D1508" s="7">
        <v>7</v>
      </c>
      <c r="E1508" s="9" t="s">
        <v>4420</v>
      </c>
      <c r="F1508" s="9" t="s">
        <v>6155</v>
      </c>
      <c r="G1508" s="9" t="s">
        <v>4421</v>
      </c>
      <c r="H1508" s="7">
        <v>2</v>
      </c>
      <c r="I1508" s="10">
        <v>43004.158009259263</v>
      </c>
      <c r="J1508" s="10">
        <v>43530.740925925929</v>
      </c>
      <c r="K1508" s="9" t="s">
        <v>4422</v>
      </c>
    </row>
    <row r="1509" spans="1:11" ht="16" customHeight="1" x14ac:dyDescent="0.15">
      <c r="A1509" s="7">
        <v>137878564</v>
      </c>
      <c r="B1509" s="8" t="str">
        <f>HYPERLINK("https://github.com/ssgreg/stl","https://github.com/ssgreg/stl")</f>
        <v>https://github.com/ssgreg/stl</v>
      </c>
      <c r="C1509" s="19"/>
      <c r="D1509" s="7">
        <v>7</v>
      </c>
      <c r="E1509" s="9" t="s">
        <v>4423</v>
      </c>
      <c r="F1509" s="9" t="s">
        <v>6156</v>
      </c>
      <c r="G1509" s="9" t="s">
        <v>4424</v>
      </c>
      <c r="H1509" s="7">
        <v>1</v>
      </c>
      <c r="I1509" s="10">
        <v>43270.451516203713</v>
      </c>
      <c r="J1509" s="10">
        <v>43567.285173611112</v>
      </c>
      <c r="K1509" s="9" t="s">
        <v>4425</v>
      </c>
    </row>
    <row r="1510" spans="1:11" ht="16" customHeight="1" x14ac:dyDescent="0.15">
      <c r="A1510" s="7">
        <v>99963422</v>
      </c>
      <c r="B1510" s="8" t="str">
        <f>HYPERLINK("https://github.com/osteele/tuesday","https://github.com/osteele/tuesday")</f>
        <v>https://github.com/osteele/tuesday</v>
      </c>
      <c r="C1510" s="19"/>
      <c r="D1510" s="7">
        <v>7</v>
      </c>
      <c r="E1510" s="9" t="s">
        <v>4426</v>
      </c>
      <c r="F1510" s="9" t="s">
        <v>6157</v>
      </c>
      <c r="G1510" s="9" t="s">
        <v>4427</v>
      </c>
      <c r="H1510" s="7">
        <v>1</v>
      </c>
      <c r="I1510" s="10">
        <v>42957.865578703713</v>
      </c>
      <c r="J1510" s="10">
        <v>43486.601793981477</v>
      </c>
      <c r="K1510" s="9" t="s">
        <v>4428</v>
      </c>
    </row>
    <row r="1511" spans="1:11" ht="16" customHeight="1" x14ac:dyDescent="0.15">
      <c r="A1511" s="7">
        <v>25770528</v>
      </c>
      <c r="B1511" s="8" t="str">
        <f>HYPERLINK("https://github.com/ian-kent/envconf","https://github.com/ian-kent/envconf")</f>
        <v>https://github.com/ian-kent/envconf</v>
      </c>
      <c r="C1511" s="19"/>
      <c r="D1511" s="7">
        <v>7</v>
      </c>
      <c r="E1511" s="9" t="s">
        <v>4429</v>
      </c>
      <c r="F1511" s="9" t="s">
        <v>6158</v>
      </c>
      <c r="G1511" s="9" t="s">
        <v>4430</v>
      </c>
      <c r="H1511" s="7">
        <v>2</v>
      </c>
      <c r="I1511" s="10">
        <v>41938.508634259262</v>
      </c>
      <c r="J1511" s="10">
        <v>43310.400277777779</v>
      </c>
      <c r="K1511" s="9" t="s">
        <v>4431</v>
      </c>
    </row>
    <row r="1512" spans="1:11" ht="16" customHeight="1" x14ac:dyDescent="0.15">
      <c r="A1512" s="7">
        <v>131329799</v>
      </c>
      <c r="B1512" s="8" t="str">
        <f>HYPERLINK("https://github.com/wzshiming/ctc","https://github.com/wzshiming/ctc")</f>
        <v>https://github.com/wzshiming/ctc</v>
      </c>
      <c r="C1512" s="19"/>
      <c r="D1512" s="7">
        <v>7</v>
      </c>
      <c r="E1512" s="9" t="s">
        <v>4432</v>
      </c>
      <c r="F1512" s="9" t="s">
        <v>6159</v>
      </c>
      <c r="G1512" s="9" t="s">
        <v>4433</v>
      </c>
      <c r="H1512" s="7">
        <v>0</v>
      </c>
      <c r="I1512" s="10">
        <v>43217.755347222221</v>
      </c>
      <c r="J1512" s="10">
        <v>43578.58666666667</v>
      </c>
      <c r="K1512" s="9" t="s">
        <v>4434</v>
      </c>
    </row>
    <row r="1513" spans="1:11" ht="16" customHeight="1" x14ac:dyDescent="0.15">
      <c r="A1513" s="7">
        <v>116457867</v>
      </c>
      <c r="B1513" s="8" t="str">
        <f>HYPERLINK("https://github.com/sashka/signedvalue","https://github.com/sashka/signedvalue")</f>
        <v>https://github.com/sashka/signedvalue</v>
      </c>
      <c r="C1513" s="19"/>
      <c r="D1513" s="7">
        <v>7</v>
      </c>
      <c r="E1513" s="9" t="s">
        <v>4435</v>
      </c>
      <c r="F1513" s="9" t="s">
        <v>6160</v>
      </c>
      <c r="G1513" s="9" t="s">
        <v>4436</v>
      </c>
      <c r="H1513" s="7">
        <v>1</v>
      </c>
      <c r="I1513" s="10">
        <v>43106.248020833344</v>
      </c>
      <c r="J1513" s="10">
        <v>43557.219953703701</v>
      </c>
      <c r="K1513" s="9" t="s">
        <v>4437</v>
      </c>
    </row>
    <row r="1514" spans="1:11" ht="16" customHeight="1" x14ac:dyDescent="0.15">
      <c r="A1514" s="7">
        <v>107628787</v>
      </c>
      <c r="B1514" s="8" t="str">
        <f>HYPERLINK("https://github.com/f0rmiga/sessiongate-go","https://github.com/f0rmiga/sessiongate-go")</f>
        <v>https://github.com/f0rmiga/sessiongate-go</v>
      </c>
      <c r="C1514" s="19"/>
      <c r="D1514" s="7">
        <v>7</v>
      </c>
      <c r="E1514" s="9" t="s">
        <v>4438</v>
      </c>
      <c r="F1514" s="9" t="s">
        <v>6161</v>
      </c>
      <c r="G1514" s="9" t="s">
        <v>4439</v>
      </c>
      <c r="H1514" s="7">
        <v>0</v>
      </c>
      <c r="I1514" s="10">
        <v>43028.15221064815</v>
      </c>
      <c r="J1514" s="10">
        <v>43533.263449074067</v>
      </c>
      <c r="K1514" s="9" t="s">
        <v>4440</v>
      </c>
    </row>
    <row r="1515" spans="1:11" ht="16" customHeight="1" x14ac:dyDescent="0.15">
      <c r="A1515" s="7">
        <v>152524966</v>
      </c>
      <c r="B1515" s="8" t="str">
        <f>HYPERLINK("https://github.com/xujiajun/gotokenizer","https://github.com/xujiajun/gotokenizer")</f>
        <v>https://github.com/xujiajun/gotokenizer</v>
      </c>
      <c r="C1515" s="19"/>
      <c r="D1515" s="7">
        <v>6</v>
      </c>
      <c r="E1515" s="9" t="s">
        <v>4441</v>
      </c>
      <c r="F1515" s="9" t="s">
        <v>6162</v>
      </c>
      <c r="G1515" s="9" t="s">
        <v>4442</v>
      </c>
      <c r="H1515" s="7">
        <v>1</v>
      </c>
      <c r="I1515" s="10">
        <v>43384.140694444453</v>
      </c>
      <c r="J1515" s="10">
        <v>43565.402199074073</v>
      </c>
      <c r="K1515" s="9" t="s">
        <v>4443</v>
      </c>
    </row>
    <row r="1516" spans="1:11" ht="16" customHeight="1" x14ac:dyDescent="0.15">
      <c r="A1516" s="7">
        <v>71745058</v>
      </c>
      <c r="B1516" s="8" t="str">
        <f>HYPERLINK("https://github.com/ngs/go-google-email-audit-api","https://github.com/ngs/go-google-email-audit-api")</f>
        <v>https://github.com/ngs/go-google-email-audit-api</v>
      </c>
      <c r="C1516" s="19"/>
      <c r="D1516" s="7">
        <v>6</v>
      </c>
      <c r="E1516" s="9" t="s">
        <v>4444</v>
      </c>
      <c r="F1516" s="9" t="s">
        <v>6163</v>
      </c>
      <c r="G1516" s="9" t="s">
        <v>4445</v>
      </c>
      <c r="H1516" s="7">
        <v>4</v>
      </c>
      <c r="I1516" s="10">
        <v>42667.10728009259</v>
      </c>
      <c r="J1516" s="10">
        <v>43465.324490740742</v>
      </c>
      <c r="K1516" s="9" t="s">
        <v>4446</v>
      </c>
    </row>
    <row r="1517" spans="1:11" ht="16" customHeight="1" x14ac:dyDescent="0.15">
      <c r="A1517" s="7">
        <v>115337993</v>
      </c>
      <c r="B1517" s="8" t="str">
        <f>HYPERLINK("https://github.com/o1egl/fwencoder","https://github.com/o1egl/fwencoder")</f>
        <v>https://github.com/o1egl/fwencoder</v>
      </c>
      <c r="C1517" s="19"/>
      <c r="D1517" s="7">
        <v>6</v>
      </c>
      <c r="E1517" s="9" t="s">
        <v>4447</v>
      </c>
      <c r="F1517" s="9" t="s">
        <v>6164</v>
      </c>
      <c r="G1517" s="9" t="s">
        <v>4448</v>
      </c>
      <c r="H1517" s="7">
        <v>1</v>
      </c>
      <c r="I1517" s="10">
        <v>43094.538530092592</v>
      </c>
      <c r="J1517" s="10">
        <v>43324.064386574071</v>
      </c>
      <c r="K1517" s="9" t="s">
        <v>4449</v>
      </c>
    </row>
    <row r="1518" spans="1:11" ht="16" customHeight="1" x14ac:dyDescent="0.15">
      <c r="A1518" s="7">
        <v>149873128</v>
      </c>
      <c r="B1518" s="8" t="str">
        <f>HYPERLINK("https://github.com/zhulongcheng/testsql","https://github.com/zhulongcheng/testsql")</f>
        <v>https://github.com/zhulongcheng/testsql</v>
      </c>
      <c r="C1518" s="19"/>
      <c r="D1518" s="7">
        <v>6</v>
      </c>
      <c r="E1518" s="9" t="s">
        <v>4450</v>
      </c>
      <c r="F1518" s="9" t="s">
        <v>6165</v>
      </c>
      <c r="G1518" s="9" t="s">
        <v>4451</v>
      </c>
      <c r="H1518" s="7">
        <v>0</v>
      </c>
      <c r="I1518" s="10">
        <v>43365.502662037034</v>
      </c>
      <c r="J1518" s="10">
        <v>43529.28087962963</v>
      </c>
      <c r="K1518" s="9" t="s">
        <v>4452</v>
      </c>
    </row>
    <row r="1519" spans="1:11" ht="16" customHeight="1" x14ac:dyDescent="0.15">
      <c r="A1519" s="7">
        <v>28121701</v>
      </c>
      <c r="B1519" s="8" t="str">
        <f>HYPERLINK("https://github.com/endeveit/enca","https://github.com/endeveit/enca")</f>
        <v>https://github.com/endeveit/enca</v>
      </c>
      <c r="C1519" s="19"/>
      <c r="D1519" s="7">
        <v>6</v>
      </c>
      <c r="E1519" s="9" t="s">
        <v>4453</v>
      </c>
      <c r="F1519" s="9" t="s">
        <v>6166</v>
      </c>
      <c r="G1519" s="9" t="s">
        <v>4454</v>
      </c>
      <c r="H1519" s="7">
        <v>2</v>
      </c>
      <c r="I1519" s="10">
        <v>41990.205046296287</v>
      </c>
      <c r="J1519" s="10">
        <v>43553.003182870372</v>
      </c>
      <c r="K1519" s="9" t="s">
        <v>4455</v>
      </c>
    </row>
    <row r="1520" spans="1:11" ht="16" customHeight="1" x14ac:dyDescent="0.15">
      <c r="A1520" s="7">
        <v>38849920</v>
      </c>
      <c r="B1520" s="8" t="str">
        <f>HYPERLINK("https://github.com/mattcunningham/gumblr","https://github.com/mattcunningham/gumblr")</f>
        <v>https://github.com/mattcunningham/gumblr</v>
      </c>
      <c r="C1520" s="19"/>
      <c r="D1520" s="7">
        <v>6</v>
      </c>
      <c r="E1520" s="9" t="s">
        <v>4456</v>
      </c>
      <c r="F1520" s="9" t="s">
        <v>6167</v>
      </c>
      <c r="G1520" s="9" t="s">
        <v>4457</v>
      </c>
      <c r="H1520" s="7">
        <v>5</v>
      </c>
      <c r="I1520" s="10">
        <v>42194.967951388891</v>
      </c>
      <c r="J1520" s="10">
        <v>43310.619166666656</v>
      </c>
      <c r="K1520" s="9" t="s">
        <v>4458</v>
      </c>
    </row>
    <row r="1521" spans="1:11" ht="16" customHeight="1" x14ac:dyDescent="0.15">
      <c r="A1521" s="7">
        <v>112260492</v>
      </c>
      <c r="B1521" s="8" t="str">
        <f>HYPERLINK("https://github.com/blockloop/scan","https://github.com/blockloop/scan")</f>
        <v>https://github.com/blockloop/scan</v>
      </c>
      <c r="C1521" s="19"/>
      <c r="D1521" s="7">
        <v>6</v>
      </c>
      <c r="E1521" s="9" t="s">
        <v>4459</v>
      </c>
      <c r="F1521" s="9" t="s">
        <v>6168</v>
      </c>
      <c r="G1521" s="9" t="s">
        <v>4460</v>
      </c>
      <c r="H1521" s="7">
        <v>2</v>
      </c>
      <c r="I1521" s="10">
        <v>43066.973819444444</v>
      </c>
      <c r="J1521" s="10">
        <v>43574.077847222223</v>
      </c>
      <c r="K1521" s="9" t="s">
        <v>4461</v>
      </c>
    </row>
    <row r="1522" spans="1:11" ht="16" customHeight="1" x14ac:dyDescent="0.15">
      <c r="A1522" s="7">
        <v>87889223</v>
      </c>
      <c r="B1522" s="8" t="str">
        <f>HYPERLINK("https://github.com/shabbyrobe/xmlwriter","https://github.com/shabbyrobe/xmlwriter")</f>
        <v>https://github.com/shabbyrobe/xmlwriter</v>
      </c>
      <c r="C1522" s="19"/>
      <c r="D1522" s="7">
        <v>6</v>
      </c>
      <c r="E1522" s="9" t="s">
        <v>4462</v>
      </c>
      <c r="F1522" s="9" t="s">
        <v>6169</v>
      </c>
      <c r="G1522" s="9" t="s">
        <v>4463</v>
      </c>
      <c r="H1522" s="7">
        <v>1</v>
      </c>
      <c r="I1522" s="10">
        <v>42836.196828703702</v>
      </c>
      <c r="J1522" s="10">
        <v>43474.432592592602</v>
      </c>
      <c r="K1522" s="9" t="s">
        <v>4464</v>
      </c>
    </row>
    <row r="1523" spans="1:11" ht="16" customHeight="1" x14ac:dyDescent="0.15">
      <c r="A1523" s="7">
        <v>179127712</v>
      </c>
      <c r="B1523" s="8" t="str">
        <f>HYPERLINK("https://github.com/adrianosela/sslmgr","https://github.com/adrianosela/sslmgr")</f>
        <v>https://github.com/adrianosela/sslmgr</v>
      </c>
      <c r="C1523" s="19"/>
      <c r="D1523" s="7">
        <v>6</v>
      </c>
      <c r="E1523" s="9" t="s">
        <v>4465</v>
      </c>
      <c r="F1523" s="9" t="s">
        <v>6170</v>
      </c>
      <c r="G1523" s="9" t="s">
        <v>4466</v>
      </c>
      <c r="H1523" s="7">
        <v>0</v>
      </c>
      <c r="I1523" s="10">
        <v>43557.733078703714</v>
      </c>
      <c r="J1523" s="10">
        <v>43572.219548611109</v>
      </c>
      <c r="K1523" s="9" t="s">
        <v>4467</v>
      </c>
    </row>
    <row r="1524" spans="1:11" ht="16" customHeight="1" x14ac:dyDescent="0.15">
      <c r="A1524" s="7">
        <v>115612500</v>
      </c>
      <c r="B1524" s="8" t="str">
        <f>HYPERLINK("https://github.com/kapitan-k/gorocksdb","https://github.com/kapitan-k/gorocksdb")</f>
        <v>https://github.com/kapitan-k/gorocksdb</v>
      </c>
      <c r="C1524" s="19"/>
      <c r="D1524" s="7">
        <v>6</v>
      </c>
      <c r="E1524" s="9" t="s">
        <v>4468</v>
      </c>
      <c r="F1524" s="9" t="s">
        <v>6171</v>
      </c>
      <c r="G1524" s="9" t="s">
        <v>4469</v>
      </c>
      <c r="H1524" s="7">
        <v>1</v>
      </c>
      <c r="I1524" s="10">
        <v>43097.436666666668</v>
      </c>
      <c r="J1524" s="10">
        <v>43393.291932870372</v>
      </c>
      <c r="K1524" s="9" t="s">
        <v>4470</v>
      </c>
    </row>
    <row r="1525" spans="1:11" ht="16" customHeight="1" x14ac:dyDescent="0.15">
      <c r="A1525" s="7">
        <v>105127044</v>
      </c>
      <c r="B1525" s="8" t="str">
        <f>HYPERLINK("https://github.com/Wing924/shellwords","https://github.com/Wing924/shellwords")</f>
        <v>https://github.com/Wing924/shellwords</v>
      </c>
      <c r="C1525" s="19"/>
      <c r="D1525" s="7">
        <v>6</v>
      </c>
      <c r="E1525" s="9" t="s">
        <v>4471</v>
      </c>
      <c r="F1525" s="9" t="s">
        <v>6172</v>
      </c>
      <c r="G1525" s="9" t="s">
        <v>4472</v>
      </c>
      <c r="H1525" s="7">
        <v>1</v>
      </c>
      <c r="I1525" s="10">
        <v>43006.380879629629</v>
      </c>
      <c r="J1525" s="10">
        <v>43570.568206018521</v>
      </c>
      <c r="K1525" s="9" t="s">
        <v>4473</v>
      </c>
    </row>
    <row r="1526" spans="1:11" ht="16" customHeight="1" x14ac:dyDescent="0.15">
      <c r="A1526" s="7">
        <v>37307096</v>
      </c>
      <c r="B1526" s="8" t="str">
        <f>HYPERLINK("https://github.com/khezen/evoli","https://github.com/khezen/evoli")</f>
        <v>https://github.com/khezen/evoli</v>
      </c>
      <c r="C1526" s="19"/>
      <c r="D1526" s="7">
        <v>6</v>
      </c>
      <c r="E1526" s="9" t="s">
        <v>4474</v>
      </c>
      <c r="F1526" s="9" t="s">
        <v>6173</v>
      </c>
      <c r="G1526" s="9" t="s">
        <v>4475</v>
      </c>
      <c r="H1526" s="7">
        <v>2</v>
      </c>
      <c r="I1526" s="10">
        <v>42167.290625000001</v>
      </c>
      <c r="J1526" s="10">
        <v>43559.313113425917</v>
      </c>
      <c r="K1526" s="9" t="s">
        <v>4476</v>
      </c>
    </row>
    <row r="1527" spans="1:11" ht="16" customHeight="1" x14ac:dyDescent="0.15">
      <c r="A1527" s="7">
        <v>58146351</v>
      </c>
      <c r="B1527" s="8" t="str">
        <f>HYPERLINK("https://github.com/xfxdev/xlog","https://github.com/xfxdev/xlog")</f>
        <v>https://github.com/xfxdev/xlog</v>
      </c>
      <c r="C1527" s="19"/>
      <c r="D1527" s="7">
        <v>6</v>
      </c>
      <c r="E1527" s="9" t="s">
        <v>2590</v>
      </c>
      <c r="F1527" s="9" t="s">
        <v>6174</v>
      </c>
      <c r="G1527" s="9" t="s">
        <v>4477</v>
      </c>
      <c r="H1527" s="7">
        <v>1</v>
      </c>
      <c r="I1527" s="10">
        <v>42495.699826388889</v>
      </c>
      <c r="J1527" s="10">
        <v>43542.679664351846</v>
      </c>
      <c r="K1527" s="9" t="s">
        <v>4478</v>
      </c>
    </row>
    <row r="1528" spans="1:11" ht="16" customHeight="1" x14ac:dyDescent="0.15">
      <c r="A1528" s="7">
        <v>156475181</v>
      </c>
      <c r="B1528" s="8" t="str">
        <f>HYPERLINK("https://github.com/borderstech/logmatic","https://github.com/borderstech/logmatic")</f>
        <v>https://github.com/borderstech/logmatic</v>
      </c>
      <c r="C1528" s="19"/>
      <c r="D1528" s="7">
        <v>6</v>
      </c>
      <c r="E1528" s="9" t="s">
        <v>4479</v>
      </c>
      <c r="F1528" s="9" t="s">
        <v>6175</v>
      </c>
      <c r="G1528" s="9" t="s">
        <v>4480</v>
      </c>
      <c r="H1528" s="7">
        <v>0</v>
      </c>
      <c r="I1528" s="10">
        <v>43411.078298611108</v>
      </c>
      <c r="J1528" s="10">
        <v>43572.809027777781</v>
      </c>
      <c r="K1528" s="9" t="s">
        <v>4481</v>
      </c>
    </row>
    <row r="1529" spans="1:11" ht="16" customHeight="1" x14ac:dyDescent="0.15">
      <c r="A1529" s="7">
        <v>166598763</v>
      </c>
      <c r="B1529" s="8" t="str">
        <f>HYPERLINK("https://github.com/lajosbencz/glo","https://github.com/lajosbencz/glo")</f>
        <v>https://github.com/lajosbencz/glo</v>
      </c>
      <c r="C1529" s="19"/>
      <c r="D1529" s="7">
        <v>6</v>
      </c>
      <c r="E1529" s="9" t="s">
        <v>4482</v>
      </c>
      <c r="F1529" s="9" t="s">
        <v>6176</v>
      </c>
      <c r="G1529" s="9" t="s">
        <v>4483</v>
      </c>
      <c r="H1529" s="7">
        <v>0</v>
      </c>
      <c r="I1529" s="10">
        <v>43484.924097222232</v>
      </c>
      <c r="J1529" s="10">
        <v>43558.678263888891</v>
      </c>
      <c r="K1529" s="9" t="s">
        <v>4484</v>
      </c>
    </row>
    <row r="1530" spans="1:11" ht="16" customHeight="1" x14ac:dyDescent="0.15">
      <c r="A1530" s="7">
        <v>33960659</v>
      </c>
      <c r="B1530" s="8" t="str">
        <f>HYPERLINK("https://github.com/donatj/mpo","https://github.com/donatj/mpo")</f>
        <v>https://github.com/donatj/mpo</v>
      </c>
      <c r="C1530" s="19"/>
      <c r="D1530" s="7">
        <v>6</v>
      </c>
      <c r="E1530" s="9" t="s">
        <v>4485</v>
      </c>
      <c r="F1530" s="9" t="s">
        <v>6177</v>
      </c>
      <c r="G1530" s="9" t="s">
        <v>4486</v>
      </c>
      <c r="H1530" s="7">
        <v>1</v>
      </c>
      <c r="I1530" s="10">
        <v>42108.943043981482</v>
      </c>
      <c r="J1530" s="10">
        <v>43531.509131944447</v>
      </c>
      <c r="K1530" s="9" t="s">
        <v>4487</v>
      </c>
    </row>
    <row r="1531" spans="1:11" ht="16" customHeight="1" x14ac:dyDescent="0.15">
      <c r="A1531" s="7">
        <v>165132834</v>
      </c>
      <c r="B1531" s="8" t="str">
        <f>HYPERLINK("https://github.com/enriquebris/goconcurrentqueue","https://github.com/enriquebris/goconcurrentqueue")</f>
        <v>https://github.com/enriquebris/goconcurrentqueue</v>
      </c>
      <c r="C1531" s="19"/>
      <c r="D1531" s="7">
        <v>6</v>
      </c>
      <c r="E1531" s="9" t="s">
        <v>4488</v>
      </c>
      <c r="F1531" s="9" t="s">
        <v>6178</v>
      </c>
      <c r="G1531" s="9" t="s">
        <v>4489</v>
      </c>
      <c r="H1531" s="7">
        <v>1</v>
      </c>
      <c r="I1531" s="10">
        <v>43475.889849537038</v>
      </c>
      <c r="J1531" s="10">
        <v>43561.658090277779</v>
      </c>
      <c r="K1531" s="9" t="s">
        <v>4490</v>
      </c>
    </row>
    <row r="1532" spans="1:11" ht="16" customHeight="1" x14ac:dyDescent="0.15">
      <c r="A1532" s="7">
        <v>166048649</v>
      </c>
      <c r="B1532" s="8" t="str">
        <f>HYPERLINK("https://github.com/emvi/hide","https://github.com/emvi/hide")</f>
        <v>https://github.com/emvi/hide</v>
      </c>
      <c r="C1532" s="19"/>
      <c r="D1532" s="7">
        <v>6</v>
      </c>
      <c r="E1532" s="9" t="s">
        <v>4491</v>
      </c>
      <c r="F1532" s="9" t="s">
        <v>6179</v>
      </c>
      <c r="G1532" s="9" t="s">
        <v>4492</v>
      </c>
      <c r="H1532" s="7">
        <v>1</v>
      </c>
      <c r="I1532" s="10">
        <v>43481.579363425917</v>
      </c>
      <c r="J1532" s="10">
        <v>43551.368680555563</v>
      </c>
      <c r="K1532" s="9" t="s">
        <v>4493</v>
      </c>
    </row>
    <row r="1533" spans="1:11" ht="16" customHeight="1" x14ac:dyDescent="0.15">
      <c r="A1533" s="7">
        <v>154139907</v>
      </c>
      <c r="B1533" s="8" t="str">
        <f>HYPERLINK("https://github.com/socifi/jazz","https://github.com/socifi/jazz")</f>
        <v>https://github.com/socifi/jazz</v>
      </c>
      <c r="C1533" s="19"/>
      <c r="D1533" s="7">
        <v>6</v>
      </c>
      <c r="E1533" s="9" t="s">
        <v>4494</v>
      </c>
      <c r="F1533" s="9" t="s">
        <v>6180</v>
      </c>
      <c r="G1533" s="9" t="s">
        <v>4495</v>
      </c>
      <c r="H1533" s="7">
        <v>0</v>
      </c>
      <c r="I1533" s="10">
        <v>43395.519618055558</v>
      </c>
      <c r="J1533" s="10">
        <v>43545.468275462961</v>
      </c>
      <c r="K1533" s="9" t="s">
        <v>4496</v>
      </c>
    </row>
    <row r="1534" spans="1:11" ht="16" customHeight="1" x14ac:dyDescent="0.15">
      <c r="A1534" s="7">
        <v>113671825</v>
      </c>
      <c r="B1534" s="8" t="str">
        <f>HYPERLINK("https://github.com/nsheremet/banjo","https://github.com/nsheremet/banjo")</f>
        <v>https://github.com/nsheremet/banjo</v>
      </c>
      <c r="C1534" s="19"/>
      <c r="D1534" s="7">
        <v>5</v>
      </c>
      <c r="E1534" s="9" t="s">
        <v>4497</v>
      </c>
      <c r="F1534" s="9" t="s">
        <v>6181</v>
      </c>
      <c r="G1534" s="9" t="s">
        <v>4498</v>
      </c>
      <c r="H1534" s="7">
        <v>3</v>
      </c>
      <c r="I1534" s="10">
        <v>43078.566331018519</v>
      </c>
      <c r="J1534" s="10">
        <v>43547.602673611109</v>
      </c>
      <c r="K1534" s="9" t="s">
        <v>4499</v>
      </c>
    </row>
    <row r="1535" spans="1:11" ht="16" customHeight="1" x14ac:dyDescent="0.15">
      <c r="A1535" s="7">
        <v>56326782</v>
      </c>
      <c r="B1535" s="8" t="str">
        <f>HYPERLINK("https://github.com/CalebQ42/bbConvert","https://github.com/CalebQ42/bbConvert")</f>
        <v>https://github.com/CalebQ42/bbConvert</v>
      </c>
      <c r="C1535" s="19"/>
      <c r="D1535" s="7">
        <v>5</v>
      </c>
      <c r="E1535" s="9" t="s">
        <v>4500</v>
      </c>
      <c r="F1535" s="9" t="s">
        <v>6182</v>
      </c>
      <c r="G1535" s="9" t="s">
        <v>4501</v>
      </c>
      <c r="H1535" s="7">
        <v>1</v>
      </c>
      <c r="I1535" s="10">
        <v>42475.608078703714</v>
      </c>
      <c r="J1535" s="10">
        <v>43353.524189814823</v>
      </c>
      <c r="K1535" s="9" t="s">
        <v>4502</v>
      </c>
    </row>
    <row r="1536" spans="1:11" ht="16" customHeight="1" x14ac:dyDescent="0.15">
      <c r="A1536" s="7">
        <v>96200684</v>
      </c>
      <c r="B1536" s="8" t="str">
        <f>HYPERLINK("https://github.com/gojuno/go-zooz","https://github.com/gojuno/go-zooz")</f>
        <v>https://github.com/gojuno/go-zooz</v>
      </c>
      <c r="C1536" s="19"/>
      <c r="D1536" s="7">
        <v>5</v>
      </c>
      <c r="E1536" s="9" t="s">
        <v>4503</v>
      </c>
      <c r="F1536" s="9" t="s">
        <v>6183</v>
      </c>
      <c r="G1536" s="9" t="s">
        <v>4504</v>
      </c>
      <c r="H1536" s="7">
        <v>4</v>
      </c>
      <c r="I1536" s="10">
        <v>42920.39471064815</v>
      </c>
      <c r="J1536" s="10">
        <v>43507.608263888891</v>
      </c>
      <c r="K1536" s="9" t="s">
        <v>4505</v>
      </c>
    </row>
    <row r="1537" spans="1:11" ht="16" customHeight="1" x14ac:dyDescent="0.15">
      <c r="A1537" s="7">
        <v>162522864</v>
      </c>
      <c r="B1537" s="8" t="str">
        <f>HYPERLINK("https://github.com/aofei/mimesniffer","https://github.com/aofei/mimesniffer")</f>
        <v>https://github.com/aofei/mimesniffer</v>
      </c>
      <c r="C1537" s="19"/>
      <c r="D1537" s="7">
        <v>5</v>
      </c>
      <c r="E1537" s="9" t="s">
        <v>4506</v>
      </c>
      <c r="F1537" s="9" t="s">
        <v>6184</v>
      </c>
      <c r="G1537" s="9" t="s">
        <v>4507</v>
      </c>
      <c r="H1537" s="7">
        <v>2</v>
      </c>
      <c r="I1537" s="10">
        <v>43454.153009259258</v>
      </c>
      <c r="J1537" s="10">
        <v>43562.073263888888</v>
      </c>
      <c r="K1537" s="9" t="s">
        <v>4508</v>
      </c>
    </row>
    <row r="1538" spans="1:11" ht="16" customHeight="1" x14ac:dyDescent="0.15">
      <c r="A1538" s="7">
        <v>41041481</v>
      </c>
      <c r="B1538" s="8" t="str">
        <f>HYPERLINK("https://github.com/ChristopherRabotin/sg","https://github.com/ChristopherRabotin/sg")</f>
        <v>https://github.com/ChristopherRabotin/sg</v>
      </c>
      <c r="C1538" s="19"/>
      <c r="D1538" s="7">
        <v>5</v>
      </c>
      <c r="E1538" s="9" t="s">
        <v>4509</v>
      </c>
      <c r="F1538" s="9" t="s">
        <v>6185</v>
      </c>
      <c r="G1538" s="9" t="s">
        <v>4510</v>
      </c>
      <c r="H1538" s="7">
        <v>0</v>
      </c>
      <c r="I1538" s="10">
        <v>42235.629537037043</v>
      </c>
      <c r="J1538" s="10">
        <v>43500.228831018518</v>
      </c>
      <c r="K1538" s="9" t="s">
        <v>4511</v>
      </c>
    </row>
    <row r="1539" spans="1:11" ht="16" customHeight="1" x14ac:dyDescent="0.15">
      <c r="A1539" s="7">
        <v>42446193</v>
      </c>
      <c r="B1539" s="8" t="str">
        <f>HYPERLINK("https://github.com/ThePaw/go-gt","https://github.com/ThePaw/go-gt")</f>
        <v>https://github.com/ThePaw/go-gt</v>
      </c>
      <c r="C1539" s="19"/>
      <c r="D1539" s="7">
        <v>5</v>
      </c>
      <c r="E1539" s="9" t="s">
        <v>4512</v>
      </c>
      <c r="F1539" s="9" t="s">
        <v>6186</v>
      </c>
      <c r="G1539" s="9" t="s">
        <v>4513</v>
      </c>
      <c r="H1539" s="7">
        <v>0</v>
      </c>
      <c r="I1539" s="10">
        <v>42261.503900462973</v>
      </c>
      <c r="J1539" s="10">
        <v>43487.791365740741</v>
      </c>
      <c r="K1539" s="9" t="s">
        <v>4514</v>
      </c>
    </row>
    <row r="1540" spans="1:11" ht="16" customHeight="1" x14ac:dyDescent="0.15">
      <c r="A1540" s="7">
        <v>38058017</v>
      </c>
      <c r="B1540" s="8" t="str">
        <f>HYPERLINK("https://github.com/varver/gocomplex","https://github.com/varver/gocomplex")</f>
        <v>https://github.com/varver/gocomplex</v>
      </c>
      <c r="C1540" s="19"/>
      <c r="D1540" s="7">
        <v>5</v>
      </c>
      <c r="E1540" s="9" t="s">
        <v>4515</v>
      </c>
      <c r="F1540" s="9" t="s">
        <v>6187</v>
      </c>
      <c r="G1540" s="9" t="s">
        <v>4516</v>
      </c>
      <c r="H1540" s="7">
        <v>1</v>
      </c>
      <c r="I1540" s="10">
        <v>42180.649375000001</v>
      </c>
      <c r="J1540" s="10">
        <v>43487.791388888887</v>
      </c>
      <c r="K1540" s="9" t="s">
        <v>4517</v>
      </c>
    </row>
    <row r="1541" spans="1:11" ht="16" customHeight="1" x14ac:dyDescent="0.15">
      <c r="A1541" s="7">
        <v>21070919</v>
      </c>
      <c r="B1541" s="8" t="str">
        <f>HYPERLINK("https://github.com/hgfischer/go-type-assertion-benchmark","https://github.com/hgfischer/go-type-assertion-benchmark")</f>
        <v>https://github.com/hgfischer/go-type-assertion-benchmark</v>
      </c>
      <c r="C1541" s="19"/>
      <c r="D1541" s="7">
        <v>5</v>
      </c>
      <c r="E1541" s="9" t="s">
        <v>4518</v>
      </c>
      <c r="F1541" s="9" t="s">
        <v>6188</v>
      </c>
      <c r="G1541" s="9" t="s">
        <v>4519</v>
      </c>
      <c r="H1541" s="7">
        <v>1</v>
      </c>
      <c r="I1541" s="10">
        <v>41811.619328703702</v>
      </c>
      <c r="J1541" s="10">
        <v>43268.638773148137</v>
      </c>
      <c r="K1541" s="9" t="s">
        <v>4520</v>
      </c>
    </row>
    <row r="1542" spans="1:11" ht="16" customHeight="1" x14ac:dyDescent="0.15">
      <c r="A1542" s="7">
        <v>154354680</v>
      </c>
      <c r="B1542" s="8" t="str">
        <f>HYPERLINK("https://github.com/ghostiam/binstruct","https://github.com/ghostiam/binstruct")</f>
        <v>https://github.com/ghostiam/binstruct</v>
      </c>
      <c r="C1542" s="19"/>
      <c r="D1542" s="7">
        <v>5</v>
      </c>
      <c r="E1542" s="9" t="s">
        <v>4521</v>
      </c>
      <c r="F1542" s="9" t="s">
        <v>6189</v>
      </c>
      <c r="G1542" s="9" t="s">
        <v>4522</v>
      </c>
      <c r="H1542" s="7">
        <v>1</v>
      </c>
      <c r="I1542" s="10">
        <v>43396.654421296298</v>
      </c>
      <c r="J1542" s="10">
        <v>43574.112581018519</v>
      </c>
      <c r="K1542" s="9" t="s">
        <v>4523</v>
      </c>
    </row>
    <row r="1543" spans="1:11" ht="16" customHeight="1" x14ac:dyDescent="0.15">
      <c r="A1543" s="7">
        <v>127182646</v>
      </c>
      <c r="B1543" s="8" t="str">
        <f>HYPERLINK("https://github.com/fulldump/biff","https://github.com/fulldump/biff")</f>
        <v>https://github.com/fulldump/biff</v>
      </c>
      <c r="C1543" s="19"/>
      <c r="D1543" s="7">
        <v>5</v>
      </c>
      <c r="E1543" s="9" t="s">
        <v>4524</v>
      </c>
      <c r="F1543" s="9" t="s">
        <v>6190</v>
      </c>
      <c r="G1543" s="9" t="s">
        <v>4525</v>
      </c>
      <c r="H1543" s="7">
        <v>0</v>
      </c>
      <c r="I1543" s="10">
        <v>43187.774918981479</v>
      </c>
      <c r="J1543" s="10">
        <v>43388.749363425923</v>
      </c>
      <c r="K1543" s="9" t="s">
        <v>4526</v>
      </c>
    </row>
    <row r="1544" spans="1:11" ht="16" customHeight="1" x14ac:dyDescent="0.15">
      <c r="A1544" s="7">
        <v>127899657</v>
      </c>
      <c r="B1544" s="8" t="str">
        <f>HYPERLINK("https://github.com/vcaesar/tt","https://github.com/vcaesar/tt")</f>
        <v>https://github.com/vcaesar/tt</v>
      </c>
      <c r="C1544" s="19"/>
      <c r="D1544" s="7">
        <v>5</v>
      </c>
      <c r="E1544" s="9" t="s">
        <v>4527</v>
      </c>
      <c r="F1544" s="9" t="s">
        <v>6191</v>
      </c>
      <c r="G1544" s="9" t="s">
        <v>4528</v>
      </c>
      <c r="H1544" s="7">
        <v>0</v>
      </c>
      <c r="I1544" s="10">
        <v>43193.491215277783</v>
      </c>
      <c r="J1544" s="10">
        <v>43573.763842592591</v>
      </c>
      <c r="K1544" s="9" t="s">
        <v>4529</v>
      </c>
    </row>
    <row r="1545" spans="1:11" ht="16" customHeight="1" x14ac:dyDescent="0.15">
      <c r="A1545" s="7">
        <v>154010475</v>
      </c>
      <c r="B1545" s="8" t="str">
        <f>HYPERLINK("https://github.com/sgreben/piecewiselinear","https://github.com/sgreben/piecewiselinear")</f>
        <v>https://github.com/sgreben/piecewiselinear</v>
      </c>
      <c r="C1545" s="19"/>
      <c r="D1545" s="7">
        <v>5</v>
      </c>
      <c r="E1545" s="9" t="s">
        <v>4530</v>
      </c>
      <c r="F1545" s="9" t="s">
        <v>6192</v>
      </c>
      <c r="G1545" s="9" t="s">
        <v>4531</v>
      </c>
      <c r="H1545" s="7">
        <v>0</v>
      </c>
      <c r="I1545" s="10">
        <v>43394.55537037037</v>
      </c>
      <c r="J1545" s="10">
        <v>43418.151446759257</v>
      </c>
      <c r="K1545" s="9" t="s">
        <v>4532</v>
      </c>
    </row>
    <row r="1546" spans="1:11" ht="16" customHeight="1" x14ac:dyDescent="0.15">
      <c r="A1546" s="7">
        <v>120970657</v>
      </c>
      <c r="B1546" s="8" t="str">
        <f>HYPERLINK("https://github.com/awoodbeck/strftime","https://github.com/awoodbeck/strftime")</f>
        <v>https://github.com/awoodbeck/strftime</v>
      </c>
      <c r="C1546" s="19"/>
      <c r="D1546" s="7">
        <v>5</v>
      </c>
      <c r="E1546" s="9" t="s">
        <v>4533</v>
      </c>
      <c r="F1546" s="9" t="s">
        <v>6193</v>
      </c>
      <c r="G1546" s="9" t="s">
        <v>4534</v>
      </c>
      <c r="H1546" s="7">
        <v>0</v>
      </c>
      <c r="I1546" s="10">
        <v>43141.024837962963</v>
      </c>
      <c r="J1546" s="10">
        <v>43374.71502314815</v>
      </c>
      <c r="K1546" s="9" t="s">
        <v>4535</v>
      </c>
    </row>
    <row r="1547" spans="1:11" ht="16" customHeight="1" x14ac:dyDescent="0.15">
      <c r="A1547" s="7">
        <v>133856386</v>
      </c>
      <c r="B1547" s="8" t="str">
        <f>HYPERLINK("https://github.com/BlackRabbitt/mspm","https://github.com/BlackRabbitt/mspm")</f>
        <v>https://github.com/BlackRabbitt/mspm</v>
      </c>
      <c r="C1547" s="19"/>
      <c r="D1547" s="7">
        <v>5</v>
      </c>
      <c r="E1547" s="9" t="s">
        <v>4536</v>
      </c>
      <c r="F1547" s="9" t="s">
        <v>6194</v>
      </c>
      <c r="G1547" s="9" t="s">
        <v>4537</v>
      </c>
      <c r="H1547" s="7">
        <v>1</v>
      </c>
      <c r="I1547" s="10">
        <v>43237.791481481479</v>
      </c>
      <c r="J1547" s="10">
        <v>43550.131481481483</v>
      </c>
      <c r="K1547" s="9" t="s">
        <v>4538</v>
      </c>
    </row>
    <row r="1548" spans="1:11" ht="16" customHeight="1" x14ac:dyDescent="0.15">
      <c r="A1548" s="7">
        <v>141761192</v>
      </c>
      <c r="B1548" s="8" t="str">
        <f>HYPERLINK("https://github.com/StudioSol/set","https://github.com/StudioSol/set")</f>
        <v>https://github.com/StudioSol/set</v>
      </c>
      <c r="C1548" s="19"/>
      <c r="D1548" s="7">
        <v>5</v>
      </c>
      <c r="E1548" s="9" t="s">
        <v>4539</v>
      </c>
      <c r="F1548" s="9" t="s">
        <v>6195</v>
      </c>
      <c r="G1548" s="9" t="s">
        <v>4540</v>
      </c>
      <c r="H1548" s="7">
        <v>2</v>
      </c>
      <c r="I1548" s="10">
        <v>43301.912233796298</v>
      </c>
      <c r="J1548" s="10">
        <v>43393.150902777779</v>
      </c>
      <c r="K1548" s="9" t="s">
        <v>4541</v>
      </c>
    </row>
    <row r="1549" spans="1:11" ht="16" customHeight="1" x14ac:dyDescent="0.15">
      <c r="A1549" s="7">
        <v>132660332</v>
      </c>
      <c r="B1549" s="8" t="str">
        <f>HYPERLINK("https://github.com/defcronyke/godscache","https://github.com/defcronyke/godscache")</f>
        <v>https://github.com/defcronyke/godscache</v>
      </c>
      <c r="C1549" s="19"/>
      <c r="D1549" s="7">
        <v>5</v>
      </c>
      <c r="E1549" s="9" t="s">
        <v>4542</v>
      </c>
      <c r="F1549" s="9" t="s">
        <v>6196</v>
      </c>
      <c r="G1549" s="9" t="s">
        <v>4543</v>
      </c>
      <c r="H1549" s="7">
        <v>1</v>
      </c>
      <c r="I1549" s="10">
        <v>43228.846979166658</v>
      </c>
      <c r="J1549" s="10">
        <v>43551.680937500001</v>
      </c>
      <c r="K1549" s="9" t="s">
        <v>4544</v>
      </c>
    </row>
    <row r="1550" spans="1:11" ht="16" customHeight="1" x14ac:dyDescent="0.15">
      <c r="A1550" s="7">
        <v>48209526</v>
      </c>
      <c r="B1550" s="8" t="str">
        <f>HYPERLINK("https://github.com/DavidGamba/go-getoptions","https://github.com/DavidGamba/go-getoptions")</f>
        <v>https://github.com/DavidGamba/go-getoptions</v>
      </c>
      <c r="C1550" s="19"/>
      <c r="D1550" s="7">
        <v>5</v>
      </c>
      <c r="E1550" s="9" t="s">
        <v>4545</v>
      </c>
      <c r="F1550" s="9" t="s">
        <v>6197</v>
      </c>
      <c r="G1550" s="9" t="s">
        <v>4546</v>
      </c>
      <c r="H1550" s="7">
        <v>0</v>
      </c>
      <c r="I1550" s="10">
        <v>42356.098078703697</v>
      </c>
      <c r="J1550" s="10">
        <v>43526.88789351852</v>
      </c>
      <c r="K1550" s="9" t="s">
        <v>4547</v>
      </c>
    </row>
    <row r="1551" spans="1:11" ht="16" customHeight="1" x14ac:dyDescent="0.15">
      <c r="A1551" s="7">
        <v>62879735</v>
      </c>
      <c r="B1551" s="8" t="str">
        <f>HYPERLINK("https://github.com/AmuzaTkts/jsonapi-errors","https://github.com/AmuzaTkts/jsonapi-errors")</f>
        <v>https://github.com/AmuzaTkts/jsonapi-errors</v>
      </c>
      <c r="C1551" s="19"/>
      <c r="D1551" s="7">
        <v>5</v>
      </c>
      <c r="E1551" s="9" t="s">
        <v>4548</v>
      </c>
      <c r="F1551" s="9" t="s">
        <v>6198</v>
      </c>
      <c r="G1551" s="9" t="s">
        <v>4549</v>
      </c>
      <c r="H1551" s="7">
        <v>1</v>
      </c>
      <c r="I1551" s="10">
        <v>42559.422893518517</v>
      </c>
      <c r="J1551" s="10">
        <v>43437.078275462962</v>
      </c>
      <c r="K1551" s="9" t="s">
        <v>4550</v>
      </c>
    </row>
    <row r="1552" spans="1:11" ht="16" customHeight="1" x14ac:dyDescent="0.15">
      <c r="A1552" s="7">
        <v>107495533</v>
      </c>
      <c r="B1552" s="8" t="str">
        <f>HYPERLINK("https://github.com/surenderthakran/gomind","https://github.com/surenderthakran/gomind")</f>
        <v>https://github.com/surenderthakran/gomind</v>
      </c>
      <c r="C1552" s="19"/>
      <c r="D1552" s="7">
        <v>5</v>
      </c>
      <c r="E1552" s="9" t="s">
        <v>4551</v>
      </c>
      <c r="F1552" s="9" t="s">
        <v>6199</v>
      </c>
      <c r="G1552" s="9" t="s">
        <v>4552</v>
      </c>
      <c r="H1552" s="7">
        <v>1</v>
      </c>
      <c r="I1552" s="10">
        <v>43027.15892361111</v>
      </c>
      <c r="J1552" s="10">
        <v>43413.057523148149</v>
      </c>
      <c r="K1552" s="9" t="s">
        <v>4553</v>
      </c>
    </row>
    <row r="1553" spans="1:11" ht="16" customHeight="1" x14ac:dyDescent="0.15">
      <c r="A1553" s="7">
        <v>154910365</v>
      </c>
      <c r="B1553" s="8" t="str">
        <f>HYPERLINK("https://github.com/two/tspool","https://github.com/two/tspool")</f>
        <v>https://github.com/two/tspool</v>
      </c>
      <c r="C1553" s="19"/>
      <c r="D1553" s="7">
        <v>5</v>
      </c>
      <c r="E1553" s="9" t="s">
        <v>4554</v>
      </c>
      <c r="F1553" s="9"/>
      <c r="G1553" s="9" t="s">
        <v>4555</v>
      </c>
      <c r="H1553" s="7">
        <v>1</v>
      </c>
      <c r="I1553" s="10">
        <v>43400.045173611114</v>
      </c>
      <c r="J1553" s="10">
        <v>43503.559525462973</v>
      </c>
      <c r="K1553" s="9" t="s">
        <v>4556</v>
      </c>
    </row>
    <row r="1554" spans="1:11" ht="16" customHeight="1" x14ac:dyDescent="0.15">
      <c r="A1554" s="7">
        <v>155464777</v>
      </c>
      <c r="B1554" s="8" t="str">
        <f>HYPERLINK("https://github.com/khezen/rootfinding","https://github.com/khezen/rootfinding")</f>
        <v>https://github.com/khezen/rootfinding</v>
      </c>
      <c r="C1554" s="19"/>
      <c r="D1554" s="7">
        <v>4</v>
      </c>
      <c r="E1554" s="9" t="s">
        <v>4557</v>
      </c>
      <c r="F1554" s="9" t="s">
        <v>6200</v>
      </c>
      <c r="G1554" s="9" t="s">
        <v>4558</v>
      </c>
      <c r="H1554" s="7">
        <v>0</v>
      </c>
      <c r="I1554" s="10">
        <v>43403.938750000001</v>
      </c>
      <c r="J1554" s="10">
        <v>43552.798090277778</v>
      </c>
      <c r="K1554" s="9" t="s">
        <v>4559</v>
      </c>
    </row>
    <row r="1555" spans="1:11" ht="16" customHeight="1" x14ac:dyDescent="0.15">
      <c r="A1555" s="7">
        <v>52403028</v>
      </c>
      <c r="B1555" s="8" t="str">
        <f>HYPERLINK("https://github.com/txgruppi/parseargs-go","https://github.com/txgruppi/parseargs-go")</f>
        <v>https://github.com/txgruppi/parseargs-go</v>
      </c>
      <c r="C1555" s="19"/>
      <c r="D1555" s="7">
        <v>4</v>
      </c>
      <c r="E1555" s="9" t="s">
        <v>4560</v>
      </c>
      <c r="F1555" s="9" t="s">
        <v>6201</v>
      </c>
      <c r="G1555" s="9" t="s">
        <v>4561</v>
      </c>
      <c r="H1555" s="7">
        <v>1</v>
      </c>
      <c r="I1555" s="10">
        <v>42424.037245370368</v>
      </c>
      <c r="J1555" s="10">
        <v>43178.594710648147</v>
      </c>
      <c r="K1555" s="9" t="s">
        <v>4562</v>
      </c>
    </row>
    <row r="1556" spans="1:11" ht="16" customHeight="1" x14ac:dyDescent="0.15">
      <c r="A1556" s="7">
        <v>42442289</v>
      </c>
      <c r="B1556" s="8" t="str">
        <f>HYPERLINK("https://github.com/ThePaw/go-eco","https://github.com/ThePaw/go-eco")</f>
        <v>https://github.com/ThePaw/go-eco</v>
      </c>
      <c r="C1556" s="19"/>
      <c r="D1556" s="7">
        <v>4</v>
      </c>
      <c r="E1556" s="9" t="s">
        <v>4563</v>
      </c>
      <c r="F1556" s="9" t="s">
        <v>6202</v>
      </c>
      <c r="G1556" s="9" t="s">
        <v>4564</v>
      </c>
      <c r="H1556" s="7">
        <v>2</v>
      </c>
      <c r="I1556" s="10">
        <v>42261.436886574083</v>
      </c>
      <c r="J1556" s="10">
        <v>43311.136863425927</v>
      </c>
      <c r="K1556" s="9" t="s">
        <v>4565</v>
      </c>
    </row>
    <row r="1557" spans="1:11" ht="16" customHeight="1" x14ac:dyDescent="0.15">
      <c r="A1557" s="7">
        <v>162229699</v>
      </c>
      <c r="B1557" s="8" t="str">
        <f>HYPERLINK("https://github.com/chrispassas/silk","https://github.com/chrispassas/silk")</f>
        <v>https://github.com/chrispassas/silk</v>
      </c>
      <c r="C1557" s="19"/>
      <c r="D1557" s="7">
        <v>4</v>
      </c>
      <c r="E1557" s="9" t="s">
        <v>4566</v>
      </c>
      <c r="F1557" s="9" t="s">
        <v>6203</v>
      </c>
      <c r="G1557" s="9" t="s">
        <v>4567</v>
      </c>
      <c r="H1557" s="7">
        <v>0</v>
      </c>
      <c r="I1557" s="10">
        <v>43452.18304398148</v>
      </c>
      <c r="J1557" s="10">
        <v>43503.034375000003</v>
      </c>
      <c r="K1557" s="9" t="s">
        <v>4568</v>
      </c>
    </row>
    <row r="1558" spans="1:11" ht="16" customHeight="1" x14ac:dyDescent="0.15">
      <c r="A1558" s="7">
        <v>147460369</v>
      </c>
      <c r="B1558" s="8" t="str">
        <f>HYPERLINK("https://github.com/esurdam/go-sophos","https://github.com/esurdam/go-sophos")</f>
        <v>https://github.com/esurdam/go-sophos</v>
      </c>
      <c r="C1558" s="19"/>
      <c r="D1558" s="7">
        <v>4</v>
      </c>
      <c r="E1558" s="9" t="s">
        <v>4569</v>
      </c>
      <c r="F1558" s="9" t="s">
        <v>6204</v>
      </c>
      <c r="G1558" s="9" t="s">
        <v>4570</v>
      </c>
      <c r="H1558" s="7">
        <v>1</v>
      </c>
      <c r="I1558" s="10">
        <v>43348.192650462966</v>
      </c>
      <c r="J1558" s="10">
        <v>43538.412569444437</v>
      </c>
      <c r="K1558" s="9" t="s">
        <v>4571</v>
      </c>
    </row>
    <row r="1559" spans="1:11" ht="16" customHeight="1" x14ac:dyDescent="0.15">
      <c r="A1559" s="7">
        <v>87529527</v>
      </c>
      <c r="B1559" s="8" t="str">
        <f>HYPERLINK("https://github.com/zhengchun/syndfeed","https://github.com/zhengchun/syndfeed")</f>
        <v>https://github.com/zhengchun/syndfeed</v>
      </c>
      <c r="C1559" s="19"/>
      <c r="D1559" s="7">
        <v>4</v>
      </c>
      <c r="E1559" s="9" t="s">
        <v>4572</v>
      </c>
      <c r="F1559" s="9" t="s">
        <v>6205</v>
      </c>
      <c r="G1559" s="9" t="s">
        <v>4573</v>
      </c>
      <c r="H1559" s="7">
        <v>1</v>
      </c>
      <c r="I1559" s="10">
        <v>42832.396469907413</v>
      </c>
      <c r="J1559" s="10">
        <v>43442.081759259258</v>
      </c>
      <c r="K1559" s="9" t="s">
        <v>4574</v>
      </c>
    </row>
    <row r="1560" spans="1:11" ht="16" customHeight="1" x14ac:dyDescent="0.15">
      <c r="A1560" s="7">
        <v>99077897</v>
      </c>
      <c r="B1560" s="8" t="str">
        <f>HYPERLINK("https://github.com/hscells/doi","https://github.com/hscells/doi")</f>
        <v>https://github.com/hscells/doi</v>
      </c>
      <c r="C1560" s="19"/>
      <c r="D1560" s="7">
        <v>4</v>
      </c>
      <c r="E1560" s="9" t="s">
        <v>4575</v>
      </c>
      <c r="F1560" s="9" t="s">
        <v>6206</v>
      </c>
      <c r="G1560" s="9" t="s">
        <v>4576</v>
      </c>
      <c r="H1560" s="7">
        <v>0</v>
      </c>
      <c r="I1560" s="10">
        <v>42949.248622685183</v>
      </c>
      <c r="J1560" s="10">
        <v>43473.630057870367</v>
      </c>
      <c r="K1560" s="9" t="s">
        <v>4577</v>
      </c>
    </row>
    <row r="1561" spans="1:11" ht="16" customHeight="1" x14ac:dyDescent="0.15">
      <c r="A1561" s="7">
        <v>154297788</v>
      </c>
      <c r="B1561" s="8" t="str">
        <f>HYPERLINK("https://github.com/blind-oracle/nginx-prometheus","https://github.com/blind-oracle/nginx-prometheus")</f>
        <v>https://github.com/blind-oracle/nginx-prometheus</v>
      </c>
      <c r="C1561" s="19"/>
      <c r="D1561" s="7">
        <v>4</v>
      </c>
      <c r="E1561" s="9" t="s">
        <v>4578</v>
      </c>
      <c r="F1561" s="9" t="s">
        <v>6207</v>
      </c>
      <c r="G1561" s="9" t="s">
        <v>4579</v>
      </c>
      <c r="H1561" s="7">
        <v>1</v>
      </c>
      <c r="I1561" s="10">
        <v>43396.382256944453</v>
      </c>
      <c r="J1561" s="10">
        <v>43522.236111111109</v>
      </c>
      <c r="K1561" s="9" t="s">
        <v>4580</v>
      </c>
    </row>
    <row r="1562" spans="1:11" ht="16" customHeight="1" x14ac:dyDescent="0.15">
      <c r="A1562" s="7">
        <v>139037123</v>
      </c>
      <c r="B1562" s="8" t="str">
        <f>HYPERLINK("https://github.com/khezen/jwc","https://github.com/khezen/jwc")</f>
        <v>https://github.com/khezen/jwc</v>
      </c>
      <c r="C1562" s="19"/>
      <c r="D1562" s="7">
        <v>4</v>
      </c>
      <c r="E1562" s="9" t="s">
        <v>4581</v>
      </c>
      <c r="F1562" s="9" t="s">
        <v>6208</v>
      </c>
      <c r="G1562" s="9" t="s">
        <v>4582</v>
      </c>
      <c r="H1562" s="7">
        <v>1</v>
      </c>
      <c r="I1562" s="10">
        <v>43279.646215277768</v>
      </c>
      <c r="J1562" s="10">
        <v>43560.525046296287</v>
      </c>
      <c r="K1562" s="9" t="s">
        <v>4583</v>
      </c>
    </row>
    <row r="1563" spans="1:11" ht="16" customHeight="1" x14ac:dyDescent="0.15">
      <c r="A1563" s="7">
        <v>47561561</v>
      </c>
      <c r="B1563" s="8" t="str">
        <f>HYPERLINK("https://github.com/NullHypothesis/mlgo","https://github.com/NullHypothesis/mlgo")</f>
        <v>https://github.com/NullHypothesis/mlgo</v>
      </c>
      <c r="C1563" s="19"/>
      <c r="D1563" s="7">
        <v>4</v>
      </c>
      <c r="E1563" s="9" t="s">
        <v>4584</v>
      </c>
      <c r="F1563" s="9" t="s">
        <v>6209</v>
      </c>
      <c r="G1563" s="9" t="s">
        <v>4585</v>
      </c>
      <c r="H1563" s="7">
        <v>1</v>
      </c>
      <c r="I1563" s="10">
        <v>42345.653761574067</v>
      </c>
      <c r="J1563" s="10">
        <v>43310.766261574077</v>
      </c>
      <c r="K1563" s="9" t="s">
        <v>4586</v>
      </c>
    </row>
    <row r="1564" spans="1:11" ht="16" customHeight="1" x14ac:dyDescent="0.15">
      <c r="A1564" s="7">
        <v>89762390</v>
      </c>
      <c r="B1564" s="8" t="str">
        <f>HYPERLINK("https://github.com/abrahambotros/lore","https://github.com/abrahambotros/lore")</f>
        <v>https://github.com/abrahambotros/lore</v>
      </c>
      <c r="C1564" s="19"/>
      <c r="D1564" s="7">
        <v>4</v>
      </c>
      <c r="E1564" s="9" t="s">
        <v>4587</v>
      </c>
      <c r="F1564" s="9" t="s">
        <v>6210</v>
      </c>
      <c r="G1564" s="9" t="s">
        <v>4588</v>
      </c>
      <c r="H1564" s="7">
        <v>1</v>
      </c>
      <c r="I1564" s="10">
        <v>42854.164756944447</v>
      </c>
      <c r="J1564" s="10">
        <v>43309.224305555559</v>
      </c>
      <c r="K1564" s="9" t="s">
        <v>4589</v>
      </c>
    </row>
    <row r="1565" spans="1:11" ht="16" customHeight="1" x14ac:dyDescent="0.15">
      <c r="A1565" s="7">
        <v>168129077</v>
      </c>
      <c r="B1565" s="8" t="str">
        <f>HYPERLINK("https://github.com/pascaldekloe/metrics","https://github.com/pascaldekloe/metrics")</f>
        <v>https://github.com/pascaldekloe/metrics</v>
      </c>
      <c r="C1565" s="19"/>
      <c r="D1565" s="7">
        <v>4</v>
      </c>
      <c r="E1565" s="9" t="s">
        <v>4590</v>
      </c>
      <c r="F1565" s="9" t="s">
        <v>6211</v>
      </c>
      <c r="G1565" s="9" t="s">
        <v>4591</v>
      </c>
      <c r="H1565" s="7">
        <v>0</v>
      </c>
      <c r="I1565" s="10">
        <v>43494.402291666673</v>
      </c>
      <c r="J1565" s="10">
        <v>43564.805844907409</v>
      </c>
      <c r="K1565" s="9" t="s">
        <v>4592</v>
      </c>
    </row>
    <row r="1566" spans="1:11" ht="16" customHeight="1" x14ac:dyDescent="0.15">
      <c r="A1566" s="7">
        <v>81237818</v>
      </c>
      <c r="B1566" s="8" t="str">
        <f>HYPERLINK("https://github.com/mbndr/logo","https://github.com/mbndr/logo")</f>
        <v>https://github.com/mbndr/logo</v>
      </c>
      <c r="C1566" s="19"/>
      <c r="D1566" s="7">
        <v>4</v>
      </c>
      <c r="E1566" s="9" t="s">
        <v>4593</v>
      </c>
      <c r="F1566" s="9" t="s">
        <v>6212</v>
      </c>
      <c r="G1566" s="9" t="s">
        <v>4594</v>
      </c>
      <c r="H1566" s="7">
        <v>1</v>
      </c>
      <c r="I1566" s="10">
        <v>42773.752025462964</v>
      </c>
      <c r="J1566" s="10">
        <v>43349.50708333333</v>
      </c>
      <c r="K1566" s="9" t="s">
        <v>4595</v>
      </c>
    </row>
    <row r="1567" spans="1:11" ht="16" customHeight="1" x14ac:dyDescent="0.15">
      <c r="A1567" s="7">
        <v>131107469</v>
      </c>
      <c r="B1567" s="8" t="str">
        <f>HYPERLINK("https://github.com/subchen/go-trylock","https://github.com/subchen/go-trylock")</f>
        <v>https://github.com/subchen/go-trylock</v>
      </c>
      <c r="C1567" s="19"/>
      <c r="D1567" s="7">
        <v>4</v>
      </c>
      <c r="E1567" s="9" t="s">
        <v>4596</v>
      </c>
      <c r="F1567" s="9" t="s">
        <v>6213</v>
      </c>
      <c r="G1567" s="9" t="s">
        <v>4597</v>
      </c>
      <c r="H1567" s="7">
        <v>1</v>
      </c>
      <c r="I1567" s="10">
        <v>43216.251932870371</v>
      </c>
      <c r="J1567" s="10">
        <v>43415.937511574077</v>
      </c>
      <c r="K1567" s="9" t="s">
        <v>4598</v>
      </c>
    </row>
    <row r="1568" spans="1:11" ht="16" customHeight="1" x14ac:dyDescent="0.15">
      <c r="A1568" s="7">
        <v>157481066</v>
      </c>
      <c r="B1568" s="8" t="str">
        <f>HYPERLINK("https://github.com/nikhilsaraf/go-tools","https://github.com/nikhilsaraf/go-tools")</f>
        <v>https://github.com/nikhilsaraf/go-tools</v>
      </c>
      <c r="C1568" s="19"/>
      <c r="D1568" s="7">
        <v>4</v>
      </c>
      <c r="E1568" s="9" t="s">
        <v>4599</v>
      </c>
      <c r="F1568" s="9" t="s">
        <v>6214</v>
      </c>
      <c r="G1568" s="9" t="s">
        <v>4600</v>
      </c>
      <c r="H1568" s="7">
        <v>1</v>
      </c>
      <c r="I1568" s="10">
        <v>43418.12023148148</v>
      </c>
      <c r="J1568" s="10">
        <v>43552.969131944446</v>
      </c>
      <c r="K1568" s="9" t="s">
        <v>4601</v>
      </c>
    </row>
    <row r="1569" spans="1:11" ht="16" customHeight="1" x14ac:dyDescent="0.15">
      <c r="A1569" s="7">
        <v>173308443</v>
      </c>
      <c r="B1569" s="8" t="str">
        <f>HYPERLINK("https://github.com/homedepot/flop","https://github.com/homedepot/flop")</f>
        <v>https://github.com/homedepot/flop</v>
      </c>
      <c r="C1569" s="19"/>
      <c r="D1569" s="7">
        <v>4</v>
      </c>
      <c r="E1569" s="9" t="s">
        <v>4602</v>
      </c>
      <c r="F1569" s="9" t="s">
        <v>6215</v>
      </c>
      <c r="G1569" s="9" t="s">
        <v>4603</v>
      </c>
      <c r="H1569" s="7">
        <v>2</v>
      </c>
      <c r="I1569" s="10">
        <v>43525.570590277777</v>
      </c>
      <c r="J1569" s="10">
        <v>43578.962476851862</v>
      </c>
      <c r="K1569" s="9" t="s">
        <v>4604</v>
      </c>
    </row>
    <row r="1570" spans="1:11" ht="16" customHeight="1" x14ac:dyDescent="0.15">
      <c r="A1570" s="7">
        <v>61067049</v>
      </c>
      <c r="B1570" s="8" t="str">
        <f>HYPERLINK("https://github.com/viant/asc","https://github.com/viant/asc")</f>
        <v>https://github.com/viant/asc</v>
      </c>
      <c r="C1570" s="19"/>
      <c r="D1570" s="7">
        <v>4</v>
      </c>
      <c r="E1570" s="9" t="s">
        <v>4605</v>
      </c>
      <c r="F1570" s="9" t="s">
        <v>6216</v>
      </c>
      <c r="G1570" s="9" t="s">
        <v>4606</v>
      </c>
      <c r="H1570" s="7">
        <v>1</v>
      </c>
      <c r="I1570" s="10">
        <v>42534.848969907413</v>
      </c>
      <c r="J1570" s="10">
        <v>43575.148599537039</v>
      </c>
      <c r="K1570" s="9" t="s">
        <v>4607</v>
      </c>
    </row>
    <row r="1571" spans="1:11" ht="16" customHeight="1" x14ac:dyDescent="0.15">
      <c r="A1571" s="7">
        <v>148953747</v>
      </c>
      <c r="B1571" s="8" t="str">
        <f>HYPERLINK("https://github.com/perdata/treap","https://github.com/perdata/treap")</f>
        <v>https://github.com/perdata/treap</v>
      </c>
      <c r="C1571" s="19"/>
      <c r="D1571" s="7">
        <v>4</v>
      </c>
      <c r="E1571" s="9" t="s">
        <v>4608</v>
      </c>
      <c r="F1571" s="9" t="s">
        <v>6217</v>
      </c>
      <c r="G1571" s="9" t="s">
        <v>4609</v>
      </c>
      <c r="H1571" s="7">
        <v>1</v>
      </c>
      <c r="I1571" s="10">
        <v>43359.068090277768</v>
      </c>
      <c r="J1571" s="10">
        <v>43569.586400462962</v>
      </c>
      <c r="K1571" s="9" t="s">
        <v>4610</v>
      </c>
    </row>
    <row r="1572" spans="1:11" ht="16" customHeight="1" x14ac:dyDescent="0.15">
      <c r="A1572" s="7">
        <v>139766763</v>
      </c>
      <c r="B1572" s="8" t="str">
        <f>HYPERLINK("https://github.com/emvi/null","https://github.com/emvi/null")</f>
        <v>https://github.com/emvi/null</v>
      </c>
      <c r="C1572" s="19"/>
      <c r="D1572" s="7">
        <v>4</v>
      </c>
      <c r="E1572" s="9" t="s">
        <v>4611</v>
      </c>
      <c r="F1572" s="9" t="s">
        <v>6218</v>
      </c>
      <c r="G1572" s="9" t="s">
        <v>4612</v>
      </c>
      <c r="H1572" s="7">
        <v>0</v>
      </c>
      <c r="I1572" s="10">
        <v>43285.888020833343</v>
      </c>
      <c r="J1572" s="10">
        <v>43578.455578703702</v>
      </c>
      <c r="K1572" s="9" t="s">
        <v>4613</v>
      </c>
    </row>
    <row r="1573" spans="1:11" ht="16" customHeight="1" x14ac:dyDescent="0.15">
      <c r="A1573" s="7">
        <v>171746931</v>
      </c>
      <c r="B1573" s="8" t="str">
        <f>HYPERLINK("https://github.com/32leaves/bel","https://github.com/32leaves/bel")</f>
        <v>https://github.com/32leaves/bel</v>
      </c>
      <c r="C1573" s="19"/>
      <c r="D1573" s="7">
        <v>3</v>
      </c>
      <c r="E1573" s="9" t="s">
        <v>4614</v>
      </c>
      <c r="F1573" s="9" t="s">
        <v>6219</v>
      </c>
      <c r="G1573" s="9" t="s">
        <v>4615</v>
      </c>
      <c r="H1573" s="7">
        <v>0</v>
      </c>
      <c r="I1573" s="10">
        <v>43516.866944444453</v>
      </c>
      <c r="J1573" s="10">
        <v>43573.555208333331</v>
      </c>
      <c r="K1573" s="9" t="s">
        <v>4616</v>
      </c>
    </row>
    <row r="1574" spans="1:11" ht="16" customHeight="1" x14ac:dyDescent="0.15">
      <c r="A1574" s="7">
        <v>126628429</v>
      </c>
      <c r="B1574" s="8" t="str">
        <f>HYPERLINK("https://github.com/aandryashin/ggr","https://github.com/aandryashin/ggr")</f>
        <v>https://github.com/aandryashin/ggr</v>
      </c>
      <c r="C1574" s="19"/>
      <c r="D1574" s="7">
        <v>3</v>
      </c>
      <c r="E1574" s="9" t="s">
        <v>2278</v>
      </c>
      <c r="F1574" s="9" t="s">
        <v>5437</v>
      </c>
      <c r="G1574" s="9" t="s">
        <v>2279</v>
      </c>
      <c r="H1574" s="7">
        <v>0</v>
      </c>
      <c r="I1574" s="10">
        <v>43183.768796296303</v>
      </c>
      <c r="J1574" s="10">
        <v>43517.076643518521</v>
      </c>
      <c r="K1574" s="9" t="s">
        <v>4617</v>
      </c>
    </row>
    <row r="1575" spans="1:11" ht="16" customHeight="1" x14ac:dyDescent="0.15">
      <c r="A1575" s="7">
        <v>136226996</v>
      </c>
      <c r="B1575" s="8" t="str">
        <f>HYPERLINK("https://github.com/Dynom/TySug","https://github.com/Dynom/TySug")</f>
        <v>https://github.com/Dynom/TySug</v>
      </c>
      <c r="C1575" s="19"/>
      <c r="D1575" s="7">
        <v>3</v>
      </c>
      <c r="E1575" s="9" t="s">
        <v>4618</v>
      </c>
      <c r="F1575" s="9" t="s">
        <v>6220</v>
      </c>
      <c r="G1575" s="9" t="s">
        <v>4619</v>
      </c>
      <c r="H1575" s="7">
        <v>1</v>
      </c>
      <c r="I1575" s="10">
        <v>43256.823946759258</v>
      </c>
      <c r="J1575" s="10">
        <v>43558.311226851853</v>
      </c>
      <c r="K1575" s="9" t="s">
        <v>4620</v>
      </c>
    </row>
    <row r="1576" spans="1:11" ht="16" customHeight="1" x14ac:dyDescent="0.15">
      <c r="A1576" s="7">
        <v>128468950</v>
      </c>
      <c r="B1576" s="8" t="str">
        <f>HYPERLINK("https://github.com/mickep76/encoding","https://github.com/mickep76/encoding")</f>
        <v>https://github.com/mickep76/encoding</v>
      </c>
      <c r="C1576" s="19"/>
      <c r="D1576" s="7">
        <v>3</v>
      </c>
      <c r="E1576" s="9" t="s">
        <v>2817</v>
      </c>
      <c r="F1576" s="9" t="s">
        <v>6221</v>
      </c>
      <c r="G1576" s="9" t="s">
        <v>4621</v>
      </c>
      <c r="H1576" s="7">
        <v>1</v>
      </c>
      <c r="I1576" s="10">
        <v>43196.866666666669</v>
      </c>
      <c r="J1576" s="10">
        <v>43368.845347222217</v>
      </c>
      <c r="K1576" s="9" t="s">
        <v>4622</v>
      </c>
    </row>
    <row r="1577" spans="1:11" ht="16" customHeight="1" x14ac:dyDescent="0.15">
      <c r="A1577" s="7">
        <v>107977940</v>
      </c>
      <c r="B1577" s="8" t="str">
        <f>HYPERLINK("https://github.com/axelspringer/go-chronos","https://github.com/axelspringer/go-chronos")</f>
        <v>https://github.com/axelspringer/go-chronos</v>
      </c>
      <c r="C1577" s="19"/>
      <c r="D1577" s="7">
        <v>3</v>
      </c>
      <c r="E1577" s="9" t="s">
        <v>4623</v>
      </c>
      <c r="F1577" s="9" t="s">
        <v>6222</v>
      </c>
      <c r="G1577" s="9" t="s">
        <v>4624</v>
      </c>
      <c r="H1577" s="7">
        <v>2</v>
      </c>
      <c r="I1577" s="10">
        <v>43031.513206018521</v>
      </c>
      <c r="J1577" s="10">
        <v>43420.323877314811</v>
      </c>
      <c r="K1577" s="9" t="s">
        <v>4625</v>
      </c>
    </row>
    <row r="1578" spans="1:11" ht="16" customHeight="1" x14ac:dyDescent="0.15">
      <c r="A1578" s="7">
        <v>162680118</v>
      </c>
      <c r="B1578" s="8" t="str">
        <f>HYPERLINK("https://github.com/ndabAP/assocentity","https://github.com/ndabAP/assocentity")</f>
        <v>https://github.com/ndabAP/assocentity</v>
      </c>
      <c r="C1578" s="19"/>
      <c r="D1578" s="7">
        <v>3</v>
      </c>
      <c r="E1578" s="9" t="s">
        <v>4626</v>
      </c>
      <c r="F1578" s="9" t="s">
        <v>6223</v>
      </c>
      <c r="G1578" s="9" t="s">
        <v>4627</v>
      </c>
      <c r="H1578" s="7">
        <v>0</v>
      </c>
      <c r="I1578" s="10">
        <v>43455.303576388891</v>
      </c>
      <c r="J1578" s="10">
        <v>43562.574803240743</v>
      </c>
      <c r="K1578" s="9" t="s">
        <v>4628</v>
      </c>
    </row>
    <row r="1579" spans="1:11" ht="16" customHeight="1" x14ac:dyDescent="0.15">
      <c r="A1579" s="7">
        <v>173535197</v>
      </c>
      <c r="B1579" s="8" t="str">
        <f>HYPERLINK("https://github.com/gurukami/typ","https://github.com/gurukami/typ")</f>
        <v>https://github.com/gurukami/typ</v>
      </c>
      <c r="C1579" s="19"/>
      <c r="D1579" s="7">
        <v>3</v>
      </c>
      <c r="E1579" s="9" t="s">
        <v>4629</v>
      </c>
      <c r="F1579" s="9" t="s">
        <v>6224</v>
      </c>
      <c r="G1579" s="9" t="s">
        <v>4630</v>
      </c>
      <c r="H1579" s="7">
        <v>0</v>
      </c>
      <c r="I1579" s="10">
        <v>43527.232210648152</v>
      </c>
      <c r="J1579" s="10">
        <v>43578.945428240739</v>
      </c>
      <c r="K1579" s="9" t="s">
        <v>4631</v>
      </c>
    </row>
    <row r="1580" spans="1:11" ht="16" customHeight="1" x14ac:dyDescent="0.15">
      <c r="A1580" s="7">
        <v>141209508</v>
      </c>
      <c r="B1580" s="8" t="str">
        <f>HYPERLINK("https://github.com/oblq/sprbox","https://github.com/oblq/sprbox")</f>
        <v>https://github.com/oblq/sprbox</v>
      </c>
      <c r="C1580" s="19"/>
      <c r="D1580" s="7">
        <v>3</v>
      </c>
      <c r="E1580" s="9" t="s">
        <v>4632</v>
      </c>
      <c r="F1580" s="9" t="s">
        <v>6225</v>
      </c>
      <c r="G1580" s="9" t="s">
        <v>4633</v>
      </c>
      <c r="H1580" s="7">
        <v>0</v>
      </c>
      <c r="I1580" s="10">
        <v>43298.019155092603</v>
      </c>
      <c r="J1580" s="10">
        <v>43404.61078703704</v>
      </c>
      <c r="K1580" s="9" t="s">
        <v>4634</v>
      </c>
    </row>
    <row r="1581" spans="1:11" ht="16" customHeight="1" x14ac:dyDescent="0.15">
      <c r="A1581" s="7">
        <v>158134327</v>
      </c>
      <c r="B1581" s="8" t="str">
        <f>HYPERLINK("https://github.com/Zaba505/sand","https://github.com/Zaba505/sand")</f>
        <v>https://github.com/Zaba505/sand</v>
      </c>
      <c r="C1581" s="19"/>
      <c r="D1581" s="7">
        <v>3</v>
      </c>
      <c r="E1581" s="9" t="s">
        <v>4635</v>
      </c>
      <c r="F1581" s="9" t="s">
        <v>6226</v>
      </c>
      <c r="G1581" s="9" t="s">
        <v>4636</v>
      </c>
      <c r="H1581" s="7">
        <v>1</v>
      </c>
      <c r="I1581" s="10">
        <v>43422.947696759264</v>
      </c>
      <c r="J1581" s="10">
        <v>43534.108819444453</v>
      </c>
      <c r="K1581" s="9" t="s">
        <v>4637</v>
      </c>
    </row>
    <row r="1582" spans="1:11" ht="16" customHeight="1" x14ac:dyDescent="0.15">
      <c r="A1582" s="7">
        <v>167454721</v>
      </c>
      <c r="B1582" s="8" t="str">
        <f>HYPERLINK("https://github.com/zitryss/go-sample","https://github.com/zitryss/go-sample")</f>
        <v>https://github.com/zitryss/go-sample</v>
      </c>
      <c r="C1582" s="19"/>
      <c r="D1582" s="7">
        <v>3</v>
      </c>
      <c r="E1582" s="9" t="s">
        <v>4638</v>
      </c>
      <c r="F1582" s="9" t="s">
        <v>6227</v>
      </c>
      <c r="G1582" s="9" t="s">
        <v>4639</v>
      </c>
      <c r="H1582" s="7">
        <v>0</v>
      </c>
      <c r="I1582" s="10">
        <v>43489.987337962957</v>
      </c>
      <c r="J1582" s="10">
        <v>43576.101527777777</v>
      </c>
      <c r="K1582" s="9" t="s">
        <v>4640</v>
      </c>
    </row>
    <row r="1583" spans="1:11" ht="16" customHeight="1" x14ac:dyDescent="0.15">
      <c r="A1583" s="7">
        <v>170815847</v>
      </c>
      <c r="B1583" s="8" t="str">
        <f>HYPERLINK("https://github.com/Henry-Sarabia/sliceconv","https://github.com/Henry-Sarabia/sliceconv")</f>
        <v>https://github.com/Henry-Sarabia/sliceconv</v>
      </c>
      <c r="C1583" s="19"/>
      <c r="D1583" s="7">
        <v>2</v>
      </c>
      <c r="E1583" s="9" t="s">
        <v>4641</v>
      </c>
      <c r="F1583" s="9" t="s">
        <v>6228</v>
      </c>
      <c r="G1583" s="9" t="s">
        <v>4642</v>
      </c>
      <c r="H1583" s="7">
        <v>0</v>
      </c>
      <c r="I1583" s="10">
        <v>43511.285115740742</v>
      </c>
      <c r="J1583" s="10">
        <v>43543.357592592591</v>
      </c>
      <c r="K1583" s="9" t="s">
        <v>4643</v>
      </c>
    </row>
    <row r="1584" spans="1:11" ht="16" customHeight="1" x14ac:dyDescent="0.15">
      <c r="A1584" s="7">
        <v>143435840</v>
      </c>
      <c r="B1584" s="8" t="str">
        <f>HYPERLINK("https://github.com/MaxHalford/gago","https://github.com/MaxHalford/gago")</f>
        <v>https://github.com/MaxHalford/gago</v>
      </c>
      <c r="C1584" s="19"/>
      <c r="D1584" s="7">
        <v>2</v>
      </c>
      <c r="E1584" s="9" t="s">
        <v>4644</v>
      </c>
      <c r="F1584" s="9" t="s">
        <v>6229</v>
      </c>
      <c r="G1584" s="9" t="s">
        <v>4645</v>
      </c>
      <c r="H1584" s="7">
        <v>0</v>
      </c>
      <c r="I1584" s="10">
        <v>43315.593726851846</v>
      </c>
      <c r="J1584" s="10">
        <v>43467.090613425928</v>
      </c>
      <c r="K1584" s="9" t="s">
        <v>4646</v>
      </c>
    </row>
    <row r="1585" spans="1:11" ht="16" customHeight="1" x14ac:dyDescent="0.15">
      <c r="A1585" s="7">
        <v>60754729</v>
      </c>
      <c r="B1585" s="8" t="str">
        <f>HYPERLINK("https://github.com/jaybill/sawsij","https://github.com/jaybill/sawsij")</f>
        <v>https://github.com/jaybill/sawsij</v>
      </c>
      <c r="C1585" s="19"/>
      <c r="D1585" s="7">
        <v>2</v>
      </c>
      <c r="E1585" s="9" t="s">
        <v>4647</v>
      </c>
      <c r="F1585" s="9"/>
      <c r="G1585" s="16"/>
      <c r="H1585" s="7">
        <v>1</v>
      </c>
      <c r="I1585" s="10">
        <v>42530.279062499998</v>
      </c>
      <c r="J1585" s="10">
        <v>43310.4533912037</v>
      </c>
      <c r="K1585" s="9" t="s">
        <v>4648</v>
      </c>
    </row>
    <row r="1586" spans="1:11" ht="16" customHeight="1" x14ac:dyDescent="0.15">
      <c r="A1586" s="7">
        <v>165034725</v>
      </c>
      <c r="B1586" s="8" t="str">
        <f>HYPERLINK("https://github.com/leaanthony/slicer","https://github.com/leaanthony/slicer")</f>
        <v>https://github.com/leaanthony/slicer</v>
      </c>
      <c r="C1586" s="19"/>
      <c r="D1586" s="7">
        <v>2</v>
      </c>
      <c r="E1586" s="9" t="s">
        <v>4649</v>
      </c>
      <c r="F1586" s="9" t="s">
        <v>6230</v>
      </c>
      <c r="G1586" s="9" t="s">
        <v>4650</v>
      </c>
      <c r="H1586" s="7">
        <v>0</v>
      </c>
      <c r="I1586" s="10">
        <v>43475.413483796299</v>
      </c>
      <c r="J1586" s="10">
        <v>43543.511122685188</v>
      </c>
      <c r="K1586" s="9" t="s">
        <v>4651</v>
      </c>
    </row>
    <row r="1587" spans="1:11" ht="16" customHeight="1" x14ac:dyDescent="0.15">
      <c r="A1587" s="7">
        <v>157906567</v>
      </c>
      <c r="B1587" s="8" t="str">
        <f>HYPERLINK("https://github.com/yaa110/sslice","https://github.com/yaa110/sslice")</f>
        <v>https://github.com/yaa110/sslice</v>
      </c>
      <c r="C1587" s="19"/>
      <c r="D1587" s="7">
        <v>2</v>
      </c>
      <c r="E1587" s="9" t="s">
        <v>4652</v>
      </c>
      <c r="F1587" s="9" t="s">
        <v>6231</v>
      </c>
      <c r="G1587" s="9" t="s">
        <v>4653</v>
      </c>
      <c r="H1587" s="7">
        <v>0</v>
      </c>
      <c r="I1587" s="10">
        <v>43420.771840277783</v>
      </c>
      <c r="J1587" s="10">
        <v>43502.577106481483</v>
      </c>
      <c r="K1587" s="9" t="s">
        <v>4654</v>
      </c>
    </row>
    <row r="1588" spans="1:11" ht="16" customHeight="1" x14ac:dyDescent="0.15">
      <c r="A1588" s="7">
        <v>137524281</v>
      </c>
      <c r="B1588" s="8" t="str">
        <f>HYPERLINK("https://github.com/percolate/retry","https://github.com/percolate/retry")</f>
        <v>https://github.com/percolate/retry</v>
      </c>
      <c r="C1588" s="19"/>
      <c r="D1588" s="7">
        <v>2</v>
      </c>
      <c r="E1588" s="9" t="s">
        <v>2602</v>
      </c>
      <c r="F1588" s="9" t="s">
        <v>6232</v>
      </c>
      <c r="G1588" s="9" t="s">
        <v>4655</v>
      </c>
      <c r="H1588" s="7">
        <v>0</v>
      </c>
      <c r="I1588" s="10">
        <v>43266.808055555557</v>
      </c>
      <c r="J1588" s="10">
        <v>43310.836516203701</v>
      </c>
      <c r="K1588" s="9" t="s">
        <v>4656</v>
      </c>
    </row>
    <row r="1589" spans="1:11" ht="16" customHeight="1" x14ac:dyDescent="0.15">
      <c r="A1589" s="7">
        <v>142866506</v>
      </c>
      <c r="B1589" s="8" t="str">
        <f>HYPERLINK("https://github.com/posener/ctxutil","https://github.com/posener/ctxutil")</f>
        <v>https://github.com/posener/ctxutil</v>
      </c>
      <c r="C1589" s="19"/>
      <c r="D1589" s="7">
        <v>2</v>
      </c>
      <c r="E1589" s="9" t="s">
        <v>4657</v>
      </c>
      <c r="F1589" s="9" t="s">
        <v>6233</v>
      </c>
      <c r="G1589" s="9" t="s">
        <v>4658</v>
      </c>
      <c r="H1589" s="7">
        <v>1</v>
      </c>
      <c r="I1589" s="10">
        <v>43311.478437500002</v>
      </c>
      <c r="J1589" s="10">
        <v>43570.393553240741</v>
      </c>
      <c r="K1589" s="9" t="s">
        <v>4659</v>
      </c>
    </row>
    <row r="1590" spans="1:11" ht="16" customHeight="1" x14ac:dyDescent="0.15">
      <c r="A1590" s="7">
        <v>168637144</v>
      </c>
      <c r="B1590" s="8" t="str">
        <f>HYPERLINK("https://github.com/edwingeng/deque","https://github.com/edwingeng/deque")</f>
        <v>https://github.com/edwingeng/deque</v>
      </c>
      <c r="C1590" s="19"/>
      <c r="D1590" s="7">
        <v>2</v>
      </c>
      <c r="E1590" s="9" t="s">
        <v>3513</v>
      </c>
      <c r="F1590" s="9" t="s">
        <v>6234</v>
      </c>
      <c r="G1590" s="9" t="s">
        <v>4660</v>
      </c>
      <c r="H1590" s="7">
        <v>0</v>
      </c>
      <c r="I1590" s="10">
        <v>43497.147546296299</v>
      </c>
      <c r="J1590" s="10">
        <v>43574.849178240736</v>
      </c>
      <c r="K1590" s="9" t="s">
        <v>4661</v>
      </c>
    </row>
    <row r="1591" spans="1:11" ht="16" customHeight="1" x14ac:dyDescent="0.15">
      <c r="A1591" s="7">
        <v>106274784</v>
      </c>
      <c r="B1591" s="8" t="str">
        <f>HYPERLINK("https://github.com/mengzhuo/cookiestxt","https://github.com/mengzhuo/cookiestxt")</f>
        <v>https://github.com/mengzhuo/cookiestxt</v>
      </c>
      <c r="C1591" s="19"/>
      <c r="D1591" s="7">
        <v>2</v>
      </c>
      <c r="E1591" s="9" t="s">
        <v>4662</v>
      </c>
      <c r="F1591" s="9" t="s">
        <v>6235</v>
      </c>
      <c r="G1591" s="9" t="s">
        <v>4663</v>
      </c>
      <c r="H1591" s="7">
        <v>1</v>
      </c>
      <c r="I1591" s="10">
        <v>43017.477303240739</v>
      </c>
      <c r="J1591" s="10">
        <v>43521.861018518517</v>
      </c>
      <c r="K1591" s="9" t="s">
        <v>4664</v>
      </c>
    </row>
    <row r="1592" spans="1:11" ht="16" customHeight="1" x14ac:dyDescent="0.15">
      <c r="A1592" s="7">
        <v>168676539</v>
      </c>
      <c r="B1592" s="8" t="str">
        <f>HYPERLINK("https://github.com/italolelis/outboxer","https://github.com/italolelis/outboxer")</f>
        <v>https://github.com/italolelis/outboxer</v>
      </c>
      <c r="C1592" s="19"/>
      <c r="D1592" s="7">
        <v>1</v>
      </c>
      <c r="E1592" s="9" t="s">
        <v>4665</v>
      </c>
      <c r="F1592" s="9" t="s">
        <v>6236</v>
      </c>
      <c r="G1592" s="9" t="s">
        <v>4666</v>
      </c>
      <c r="H1592" s="7">
        <v>0</v>
      </c>
      <c r="I1592" s="10">
        <v>43497.409872685188</v>
      </c>
      <c r="J1592" s="10">
        <v>43576.563240740739</v>
      </c>
      <c r="K1592" s="9" t="s">
        <v>4667</v>
      </c>
    </row>
    <row r="1593" spans="1:11" ht="16" customHeight="1" x14ac:dyDescent="0.15">
      <c r="A1593" s="7">
        <v>36222457</v>
      </c>
      <c r="B1593" s="8" t="str">
        <f>HYPERLINK("https://github.com/playlyfe/playlyfe-go-sdk","https://github.com/playlyfe/playlyfe-go-sdk")</f>
        <v>https://github.com/playlyfe/playlyfe-go-sdk</v>
      </c>
      <c r="C1593" s="19"/>
      <c r="D1593" s="7">
        <v>1</v>
      </c>
      <c r="E1593" s="9" t="s">
        <v>4668</v>
      </c>
      <c r="F1593" s="9" t="s">
        <v>6237</v>
      </c>
      <c r="G1593" s="9" t="s">
        <v>4669</v>
      </c>
      <c r="H1593" s="7">
        <v>0</v>
      </c>
      <c r="I1593" s="10">
        <v>42149.399155092593</v>
      </c>
      <c r="J1593" s="10">
        <v>43310.850925925923</v>
      </c>
      <c r="K1593" s="9" t="s">
        <v>4670</v>
      </c>
    </row>
    <row r="1594" spans="1:11" ht="16" customHeight="1" x14ac:dyDescent="0.15">
      <c r="A1594" s="7">
        <v>170410954</v>
      </c>
      <c r="B1594" s="8" t="str">
        <f>HYPERLINK("https://github.com/Henry-Sarabia/blank","https://github.com/Henry-Sarabia/blank")</f>
        <v>https://github.com/Henry-Sarabia/blank</v>
      </c>
      <c r="C1594" s="19"/>
      <c r="D1594" s="7">
        <v>1</v>
      </c>
      <c r="E1594" s="9" t="s">
        <v>4671</v>
      </c>
      <c r="F1594" s="9" t="s">
        <v>6238</v>
      </c>
      <c r="G1594" s="9" t="s">
        <v>4672</v>
      </c>
      <c r="H1594" s="7">
        <v>0</v>
      </c>
      <c r="I1594" s="10">
        <v>43509.005173611113</v>
      </c>
      <c r="J1594" s="10">
        <v>43549.351863425924</v>
      </c>
      <c r="K1594" s="9" t="s">
        <v>4673</v>
      </c>
    </row>
    <row r="1595" spans="1:11" ht="16" customHeight="1" x14ac:dyDescent="0.15">
      <c r="A1595" s="7">
        <v>163976908</v>
      </c>
      <c r="B1595" s="8" t="str">
        <f>HYPERLINK("https://github.com/btnguyen2k/olaf","https://github.com/btnguyen2k/olaf")</f>
        <v>https://github.com/btnguyen2k/olaf</v>
      </c>
      <c r="C1595" s="19"/>
      <c r="D1595" s="7">
        <v>1</v>
      </c>
      <c r="E1595" s="9" t="s">
        <v>4674</v>
      </c>
      <c r="F1595" s="9" t="s">
        <v>6239</v>
      </c>
      <c r="G1595" s="9" t="s">
        <v>4675</v>
      </c>
      <c r="H1595" s="7">
        <v>0</v>
      </c>
      <c r="I1595" s="10">
        <v>43468.563310185193</v>
      </c>
      <c r="J1595" s="10">
        <v>43565.374548611107</v>
      </c>
      <c r="K1595" s="9" t="s">
        <v>4676</v>
      </c>
    </row>
    <row r="1596" spans="1:11" ht="16" customHeight="1" x14ac:dyDescent="0.15">
      <c r="A1596" s="7">
        <v>149353802</v>
      </c>
      <c r="B1596" s="8" t="str">
        <f>HYPERLINK("https://github.com/RangelReale/osin","https://github.com/RangelReale/osin")</f>
        <v>https://github.com/RangelReale/osin</v>
      </c>
      <c r="C1596" s="19"/>
      <c r="D1596" s="7">
        <v>1</v>
      </c>
      <c r="E1596" s="9" t="s">
        <v>829</v>
      </c>
      <c r="F1596" s="9" t="s">
        <v>4957</v>
      </c>
      <c r="G1596" s="9" t="s">
        <v>830</v>
      </c>
      <c r="H1596" s="7">
        <v>6</v>
      </c>
      <c r="I1596" s="10">
        <v>43361.891064814823</v>
      </c>
      <c r="J1596" s="10">
        <v>43568.323217592602</v>
      </c>
      <c r="K1596" s="9" t="s">
        <v>4677</v>
      </c>
    </row>
    <row r="1597" spans="1:11" ht="16" customHeight="1" x14ac:dyDescent="0.15">
      <c r="A1597" s="7">
        <v>168342959</v>
      </c>
      <c r="B1597" s="8" t="str">
        <f>HYPERLINK("https://github.com/zekroTJA/timedmap","https://github.com/zekroTJA/timedmap")</f>
        <v>https://github.com/zekroTJA/timedmap</v>
      </c>
      <c r="C1597" s="19"/>
      <c r="D1597" s="7">
        <v>0</v>
      </c>
      <c r="E1597" s="9" t="s">
        <v>4678</v>
      </c>
      <c r="F1597" s="9" t="s">
        <v>6240</v>
      </c>
      <c r="G1597" s="9" t="s">
        <v>4679</v>
      </c>
      <c r="H1597" s="7">
        <v>0</v>
      </c>
      <c r="I1597" s="10">
        <v>43495.538622685177</v>
      </c>
      <c r="J1597" s="10">
        <v>43516.616863425923</v>
      </c>
      <c r="K1597" s="9" t="s">
        <v>4680</v>
      </c>
    </row>
    <row r="1598" spans="1:11" ht="16" customHeight="1" x14ac:dyDescent="0.15">
      <c r="A1598" s="7">
        <v>139023745</v>
      </c>
      <c r="B1598" s="8" t="str">
        <f>HYPERLINK("https://github.com/pupizoid/ormlite","https://github.com/pupizoid/ormlite")</f>
        <v>https://github.com/pupizoid/ormlite</v>
      </c>
      <c r="C1598" s="19"/>
      <c r="D1598" s="7">
        <v>0</v>
      </c>
      <c r="E1598" s="9" t="s">
        <v>4681</v>
      </c>
      <c r="F1598" s="9" t="s">
        <v>6241</v>
      </c>
      <c r="G1598" s="9" t="s">
        <v>4682</v>
      </c>
      <c r="H1598" s="7">
        <v>1</v>
      </c>
      <c r="I1598" s="10">
        <v>43279.570937500001</v>
      </c>
      <c r="J1598" s="10">
        <v>43557.423854166656</v>
      </c>
      <c r="K1598" s="9" t="s">
        <v>4683</v>
      </c>
    </row>
    <row r="1599" spans="1:11" ht="16" customHeight="1" x14ac:dyDescent="0.15">
      <c r="A1599" s="7">
        <v>165690779</v>
      </c>
      <c r="B1599" s="8" t="str">
        <f>HYPERLINK("https://github.com/sbabiv/rmqconn","https://github.com/sbabiv/rmqconn")</f>
        <v>https://github.com/sbabiv/rmqconn</v>
      </c>
      <c r="C1599" s="19"/>
      <c r="D1599" s="7">
        <v>0</v>
      </c>
      <c r="E1599" s="9" t="s">
        <v>4684</v>
      </c>
      <c r="F1599" s="9" t="s">
        <v>6242</v>
      </c>
      <c r="G1599" s="9" t="s">
        <v>4685</v>
      </c>
      <c r="H1599" s="7">
        <v>0</v>
      </c>
      <c r="I1599" s="10">
        <v>43479.670648148152</v>
      </c>
      <c r="J1599" s="10">
        <v>43531.613437499997</v>
      </c>
      <c r="K1599" s="9" t="s">
        <v>4686</v>
      </c>
    </row>
  </sheetData>
  <phoneticPr fontId="1" type="noConversion"/>
  <hyperlinks>
    <hyperlink ref="B2" r:id="rId1" display="https://github.com/sindresorhus/awesome"/>
    <hyperlink ref="B3" r:id="rId2" display="https://github.com/vinta/awesome-python"/>
    <hyperlink ref="B4" r:id="rId3" display="https://github.com/moby/moby"/>
    <hyperlink ref="B5" r:id="rId4" display="https://github.com/kubernetes/kubernetes"/>
    <hyperlink ref="B6" r:id="rId5" display="https://github.com/avelino/awesome-go"/>
    <hyperlink ref="B7" r:id="rId6" display="https://github.com/astaxie/build-web-application-with-golang"/>
    <hyperlink ref="B8" r:id="rId7" display="https://github.com/gin-gonic/gin"/>
    <hyperlink ref="B9" r:id="rId8" display="https://github.com/etcd-io/etcd"/>
    <hyperlink ref="B10" r:id="rId9" display="https://github.com/bayandin/awesome-awesomeness"/>
    <hyperlink ref="B11" r:id="rId10" display="https://github.com/prometheus/prometheus"/>
    <hyperlink ref="B12" r:id="rId11" display="https://github.com/containous/traefik"/>
    <hyperlink ref="B13" r:id="rId12" display="https://github.com/mholt/caddy"/>
    <hyperlink ref="B14" r:id="rId13" display="https://github.com/junegunn/fzf"/>
    <hyperlink ref="B15" r:id="rId14" display="https://github.com/astaxie/beego"/>
    <hyperlink ref="B16" r:id="rId15" display="https://github.com/pingcap/tidb"/>
    <hyperlink ref="B17" r:id="rId16" display="https://github.com/drone/drone"/>
    <hyperlink ref="B18" r:id="rId17" display="https://github.com/influxdata/influxdb"/>
    <hyperlink ref="B19" r:id="rId18" display="https://github.com/inconshreveable/ngrok"/>
    <hyperlink ref="B20" r:id="rId19" display="https://github.com/cockroachdb/cockroach"/>
    <hyperlink ref="B21" r:id="rId20" display="https://github.com/github/hub"/>
    <hyperlink ref="B22" r:id="rId21" display="https://github.com/minio/minio"/>
    <hyperlink ref="B23" r:id="rId22" display="https://github.com/lukasz-madon/awesome-remote-job"/>
    <hyperlink ref="B24" r:id="rId23" display="https://github.com/labstack/echo"/>
    <hyperlink ref="B25" r:id="rId24" display="https://github.com/go-gitea/gitea"/>
    <hyperlink ref="B26" r:id="rId25" display="https://github.com/go-kit/kit"/>
    <hyperlink ref="B27" r:id="rId26" display="https://github.com/jinzhu/gorm"/>
    <hyperlink ref="B28" r:id="rId27" display="https://github.com/cayleygraph/cayley"/>
    <hyperlink ref="B29" r:id="rId28" display="https://github.com/golang/dep"/>
    <hyperlink ref="B30" r:id="rId29" display="https://github.com/spf13/cobra"/>
    <hyperlink ref="B31" r:id="rId30" display="https://github.com/tsenart/vegeta"/>
    <hyperlink ref="B32" r:id="rId31" display="https://github.com/go-delve/delve"/>
    <hyperlink ref="B33" r:id="rId32" display="https://github.com/revel/revel"/>
    <hyperlink ref="B34" r:id="rId33" display="https://github.com/buger/goreplay"/>
    <hyperlink ref="B35" r:id="rId34" display="https://github.com/sirupsen/logrus"/>
    <hyperlink ref="B36" r:id="rId35" display="https://github.com/urfave/cli"/>
    <hyperlink ref="B37" r:id="rId36" display="https://github.com/fatih/vim-go"/>
    <hyperlink ref="B38" r:id="rId37" display="https://github.com/xtaci/kcptun"/>
    <hyperlink ref="B39" r:id="rId38" display="https://github.com/boltdb/bolt"/>
    <hyperlink ref="B40" r:id="rId39" display="https://github.com/dgraph-io/dgraph"/>
    <hyperlink ref="B41" r:id="rId40" display="https://github.com/julienschmidt/httprouter"/>
    <hyperlink ref="B42" r:id="rId41" display="https://github.com/hashicorp/packer"/>
    <hyperlink ref="B43" r:id="rId42" display="https://github.com/gorilla/mux"/>
    <hyperlink ref="B44" r:id="rId43" display="https://github.com/rkt/rkt"/>
    <hyperlink ref="B45" r:id="rId44" display="https://github.com/valyala/fasthttp"/>
    <hyperlink ref="B46" r:id="rId45" display="https://github.com/gizak/termui"/>
    <hyperlink ref="B47" r:id="rId46" display="https://github.com/bcicen/ctop"/>
    <hyperlink ref="B48" r:id="rId47" display="https://github.com/spf13/viper"/>
    <hyperlink ref="B49" r:id="rId48" display="https://github.com/gopherjs/gopherjs"/>
    <hyperlink ref="B50" r:id="rId49" display="https://github.com/grpc/grpc-go"/>
    <hyperlink ref="B51" r:id="rId50" display="https://github.com/asciimoo/wuzz"/>
    <hyperlink ref="B52" r:id="rId51" display="https://github.com/vitessio/vitess"/>
    <hyperlink ref="B53" r:id="rId52" display="https://github.com/jaegertracing/jaeger"/>
    <hyperlink ref="B54" r:id="rId53" display="https://github.com/chrislusf/seaweedfs"/>
    <hyperlink ref="B55" r:id="rId54" display="https://github.com/Masterminds/glide"/>
    <hyperlink ref="B56" r:id="rId55" display="https://github.com/gocolly/colly"/>
    <hyperlink ref="B57" r:id="rId56" display="https://github.com/go-sql-driver/mysql"/>
    <hyperlink ref="B58" r:id="rId57" display="https://github.com/golang/groupcache"/>
    <hyperlink ref="B59" r:id="rId58" display="https://github.com/stretchr/testify"/>
    <hyperlink ref="B60" r:id="rId59" display="https://github.com/PuerkitoBio/goquery"/>
    <hyperlink ref="B61" r:id="rId60" display="https://github.com/golang-standards/project-layout"/>
    <hyperlink ref="B62" r:id="rId61" display="https://github.com/andlabs/ui"/>
    <hyperlink ref="B63" r:id="rId62" display="https://github.com/restic/restic"/>
    <hyperlink ref="B64" r:id="rId63" display="https://github.com/uber-go/zap"/>
    <hyperlink ref="B65" r:id="rId64" display="https://github.com/sjwhitworth/golearn"/>
    <hyperlink ref="B66" r:id="rId65" display="https://github.com/dariubs/GoBooks"/>
    <hyperlink ref="B67" r:id="rId66" display="https://github.com/urfave/negroni"/>
    <hyperlink ref="B68" r:id="rId67" display="https://github.com/jmoiron/sqlx"/>
    <hyperlink ref="B69" r:id="rId68" display="https://github.com/tidwall/tile38"/>
    <hyperlink ref="B70" r:id="rId69" display="https://github.com/kelseyhightower/confd"/>
    <hyperlink ref="B71" r:id="rId70" display="https://github.com/tylertreat/comcast"/>
    <hyperlink ref="B72" r:id="rId71" display="https://github.com/micro/micro"/>
    <hyperlink ref="B73" r:id="rId72" display="https://github.com/sosedoff/pgweb"/>
    <hyperlink ref="B74" r:id="rId73" display="https://github.com/gomodule/redigo"/>
    <hyperlink ref="B75" r:id="rId74" display="https://github.com/tools/godep"/>
    <hyperlink ref="B76" r:id="rId75" display="https://github.com/dgraph-io/badger"/>
    <hyperlink ref="B77" r:id="rId76" display="https://github.com/blevesearch/bleve"/>
    <hyperlink ref="B78" r:id="rId77" display="https://github.com/emirpasic/gods"/>
    <hyperlink ref="B79" r:id="rId78" display="https://github.com/go-redis/redis"/>
    <hyperlink ref="B80" r:id="rId79" display="https://github.com/nats-io/gnatsd"/>
    <hyperlink ref="B81" r:id="rId80" display="https://github.com/rakyll/hey"/>
    <hyperlink ref="B82" r:id="rId81" display="https://github.com/therecipe/qt"/>
    <hyperlink ref="B83" r:id="rId82" display="https://github.com/go-chi/chi"/>
    <hyperlink ref="B84" r:id="rId83" display="https://github.com/dgrijalva/jwt-go"/>
    <hyperlink ref="B85" r:id="rId84" display="https://github.com/peco/peco"/>
    <hyperlink ref="B86" r:id="rId85" display="https://github.com/visualfc/liteide"/>
    <hyperlink ref="B87" r:id="rId86" display="https://github.com/fyne-io/fyne"/>
    <hyperlink ref="B88" r:id="rId87" display="https://github.com/Workiva/go-datastructures"/>
    <hyperlink ref="B89" r:id="rId88" display="https://github.com/lib/pq"/>
    <hyperlink ref="B90" r:id="rId89" display="https://github.com/odeke-em/drive"/>
    <hyperlink ref="B91" r:id="rId90" display="https://github.com/json-iterator/go"/>
    <hyperlink ref="B92" r:id="rId91" display="https://github.com/mailhog/MailHog"/>
    <hyperlink ref="B93" r:id="rId92" display="https://github.com/Microsoft/vscode-go"/>
    <hyperlink ref="B94" r:id="rId93" display="https://github.com/graphql-go/graphql"/>
    <hyperlink ref="B95" r:id="rId94" display="https://github.com/aws/aws-sdk-go"/>
    <hyperlink ref="B96" r:id="rId95" display="https://github.com/go-xorm/xorm"/>
    <hyperlink ref="B97" r:id="rId96" display="https://github.com/nsf/gocode"/>
    <hyperlink ref="B98" r:id="rId97" display="https://github.com/xo/usql"/>
    <hyperlink ref="B99" r:id="rId98" display="https://github.com/go-lang-plugin-org/go-lang-idea-plugin"/>
    <hyperlink ref="B100" r:id="rId99" display="https://github.com/robertkrimen/otto"/>
    <hyperlink ref="B101" r:id="rId100" display="https://github.com/golang/protobuf"/>
    <hyperlink ref="B102" r:id="rId101" display="https://github.com/google/go-github"/>
    <hyperlink ref="B103" r:id="rId102" display="https://github.com/kardianos/govendor"/>
    <hyperlink ref="B104" r:id="rId103" display="https://github.com/go-ego/riot"/>
    <hyperlink ref="B105" r:id="rId104" display="https://github.com/pkg/errors"/>
    <hyperlink ref="B106" r:id="rId105" display="https://github.com/rqlite/rqlite"/>
    <hyperlink ref="B107" r:id="rId106" display="https://github.com/flike/kingshard"/>
    <hyperlink ref="B108" r:id="rId107" display="https://github.com/tidwall/gjson"/>
    <hyperlink ref="B109" r:id="rId108" display="https://github.com/moovweb/gvm"/>
    <hyperlink ref="B110" r:id="rId109" display="https://github.com/go-vgo/robotgo"/>
    <hyperlink ref="B111" r:id="rId110" display="https://github.com/zserge/webview"/>
    <hyperlink ref="B112" r:id="rId111" display="https://github.com/casbin/casbin"/>
    <hyperlink ref="B113" r:id="rId112" display="https://github.com/Shopify/sarama"/>
    <hyperlink ref="B114" r:id="rId113" display="https://github.com/jroimartin/gocui"/>
    <hyperlink ref="B115" r:id="rId114" display="https://github.com/fogleman/nes"/>
    <hyperlink ref="B116" r:id="rId115" display="https://github.com/goreleaser/goreleaser"/>
    <hyperlink ref="B117" r:id="rId116" display="https://github.com/a8m/go-lang-cheat-sheet"/>
    <hyperlink ref="B118" r:id="rId117" display="https://github.com/src-d/go-git"/>
    <hyperlink ref="B119" r:id="rId118" display="https://github.com/adnanh/webhook"/>
    <hyperlink ref="B120" r:id="rId119" display="https://github.com/olivere/elastic"/>
    <hyperlink ref="B121" r:id="rId120" display="https://github.com/360EntSecGroup-Skylar/excelize"/>
    <hyperlink ref="B122" r:id="rId121" display="https://github.com/dropbox/godropbox"/>
    <hyperlink ref="B123" r:id="rId122" display="https://github.com/russross/blackfriday"/>
    <hyperlink ref="B124" r:id="rId123" display="https://github.com/Shopify/toxiproxy"/>
    <hyperlink ref="B125" r:id="rId124" display="https://github.com/gaia-pipeline/gaia"/>
    <hyperlink ref="B126" r:id="rId125" display="https://github.com/shirou/gopsutil"/>
    <hyperlink ref="B127" r:id="rId126" display="https://github.com/miekg/dns"/>
    <hyperlink ref="B128" r:id="rId127" display="https://github.com/uber-archive/go-torch"/>
    <hyperlink ref="B129" r:id="rId128" display="https://github.com/alecthomas/gometalinter"/>
    <hyperlink ref="B130" r:id="rId129" display="https://github.com/go-swagger/go-swagger"/>
    <hyperlink ref="B131" r:id="rId130" display="https://github.com/centrifugal/centrifugo"/>
    <hyperlink ref="B132" r:id="rId131" display="https://github.com/quii/learn-go-with-tests"/>
    <hyperlink ref="B133" r:id="rId132" display="https://github.com/appleboy/gorush"/>
    <hyperlink ref="B134" r:id="rId133" display="https://github.com/appleboy/gorush"/>
    <hyperlink ref="B135" r:id="rId134" display="https://github.com/OctoLinker/OctoLinker"/>
    <hyperlink ref="B136" r:id="rId135" display="https://github.com/smallnest/rpcx"/>
    <hyperlink ref="B137" r:id="rId136" display="https://github.com/lxn/walk"/>
    <hyperlink ref="B138" r:id="rId137" display="https://github.com/nsf/termbox-go"/>
    <hyperlink ref="B139" r:id="rId138" display="https://github.com/goadesign/goa"/>
    <hyperlink ref="B140" r:id="rId139" display="https://github.com/gchaincl/httplab"/>
    <hyperlink ref="B141" r:id="rId140" display="https://github.com/asaskevich/govalidator"/>
    <hyperlink ref="B142" r:id="rId141" display="https://github.com/asaskevich/govalidator"/>
    <hyperlink ref="B143" r:id="rId142" display="https://github.com/ant0ine/go-json-rest"/>
    <hyperlink ref="B144" r:id="rId143" display="https://github.com/go-acme/lego"/>
    <hyperlink ref="B145" r:id="rId144" display="https://github.com/mitchellh/gox"/>
    <hyperlink ref="B146" r:id="rId145" display="https://github.com/mattn/go-sqlite3"/>
    <hyperlink ref="B147" r:id="rId146" display="https://github.com/DisposaBoy/GoSublime"/>
    <hyperlink ref="B148" r:id="rId147" display="https://github.com/tealeg/xlsx"/>
    <hyperlink ref="B149" r:id="rId148" display="https://github.com/RichardKnop/machinery"/>
    <hyperlink ref="B150" r:id="rId149" display="https://github.com/davecgh/go-spew"/>
    <hyperlink ref="B151" r:id="rId150" display="https://github.com/chromedp/chromedp"/>
    <hyperlink ref="B152" r:id="rId151" display="https://github.com/go-gorp/gorp"/>
    <hyperlink ref="B153" r:id="rId152" display="https://github.com/go-playground/validator"/>
    <hyperlink ref="B154" r:id="rId153" display="https://github.com/golang/lint"/>
    <hyperlink ref="B155" r:id="rId154" display="https://github.com/syndtr/goleveldb"/>
    <hyperlink ref="B156" r:id="rId155" display="https://github.com/oxequa/realize"/>
    <hyperlink ref="B157" r:id="rId156" display="https://github.com/siddontang/ledisdb"/>
    <hyperlink ref="B158" r:id="rId157" display="https://github.com/satori/go.uuid"/>
    <hyperlink ref="B159" r:id="rId158" display="https://github.com/fatih/color"/>
    <hyperlink ref="B160" r:id="rId159" display="https://github.com/tendermint/tendermint"/>
    <hyperlink ref="B161" r:id="rId160" display="https://github.com/spiral/roadrunner"/>
    <hyperlink ref="B162" r:id="rId161" display="https://github.com/maxence-charriere/app"/>
    <hyperlink ref="B163" r:id="rId162" display="https://github.com/jung-kurt/gofpdf"/>
    <hyperlink ref="B164" r:id="rId163" display="https://github.com/name5566/leaf"/>
    <hyperlink ref="B165" r:id="rId164" display="https://github.com/bosun-monitor/bosun"/>
    <hyperlink ref="B166" r:id="rId165" display="https://github.com/yuin/gopher-lua"/>
    <hyperlink ref="B167" r:id="rId166" display="https://github.com/yuin/gopher-lua"/>
    <hyperlink ref="B168" r:id="rId167" display="https://github.com/cortesi/devd"/>
    <hyperlink ref="B169" r:id="rId168" display="https://github.com/github/orchestrator"/>
    <hyperlink ref="B170" r:id="rId169" display="https://github.com/nytimes/gizmo"/>
    <hyperlink ref="B171" r:id="rId170" display="https://github.com/go-macaron/macaron"/>
    <hyperlink ref="B172" r:id="rId171" display="https://github.com/googollee/go-socket.io"/>
    <hyperlink ref="B173" r:id="rId172" display="https://github.com/anacrolix/torrent"/>
    <hyperlink ref="B174" r:id="rId173" display="https://github.com/dvyukov/go-fuzz"/>
    <hyperlink ref="B175" r:id="rId174" display="https://github.com/gonum/gonum"/>
    <hyperlink ref="B176" r:id="rId175" display="https://github.com/google/gopacket"/>
    <hyperlink ref="B177" r:id="rId176" display="https://github.com/hashicorp/raft"/>
    <hyperlink ref="B178" r:id="rId177" display="https://github.com/lucas-clemente/quic-go"/>
    <hyperlink ref="B179" r:id="rId178" display="https://github.com/go-pg/pg"/>
    <hyperlink ref="B180" r:id="rId179" display="https://github.com/gogo/protobuf"/>
    <hyperlink ref="B181" r:id="rId180" display="https://github.com/go-pg/pg"/>
    <hyperlink ref="B182" r:id="rId181" display="https://github.com/gilbertchen/duplicacy"/>
    <hyperlink ref="B183" r:id="rId182" display="https://github.com/patrickmn/go-cache"/>
    <hyperlink ref="B184" r:id="rId183" display="https://github.com/BurntSushi/toml"/>
    <hyperlink ref="B185" r:id="rId184" display="https://github.com/graph-gophers/graphql-go"/>
    <hyperlink ref="B186" r:id="rId185" display="https://github.com/gorgonia/gorgonia"/>
    <hyperlink ref="B187" r:id="rId186" display="https://github.com/mongodb/mongo-go-driver"/>
    <hyperlink ref="B188" r:id="rId187" display="https://github.com/asticode/go-astilectron"/>
    <hyperlink ref="B189" r:id="rId188" display="https://github.com/coreos/fleet"/>
    <hyperlink ref="B190" r:id="rId189" display="https://github.com/h2non/imaginary"/>
    <hyperlink ref="B191" r:id="rId190" display="https://github.com/fogleman/ln"/>
    <hyperlink ref="B192" r:id="rId191" display="https://github.com/chrislusf/glow"/>
    <hyperlink ref="B193" r:id="rId192" display="https://github.com/alecthomas/kingpin"/>
    <hyperlink ref="B194" r:id="rId193" display="https://github.com/360EntSecGroup-Skylar/goreporter"/>
    <hyperlink ref="B195" r:id="rId194" display="https://github.com/golang/mock"/>
    <hyperlink ref="B196" r:id="rId195" display="https://github.com/tidwall/buntdb"/>
    <hyperlink ref="B197" r:id="rId196" display="https://github.com/HouzuoGuo/tiedot"/>
    <hyperlink ref="B198" r:id="rId197" display="https://github.com/b3log/pipe"/>
    <hyperlink ref="B199" r:id="rId198" display="https://github.com/rcrowley/go-metrics"/>
    <hyperlink ref="B200" r:id="rId199" display="https://github.com/disintegration/imaging"/>
    <hyperlink ref="B201" r:id="rId200" display="https://github.com/mattes/migrate"/>
    <hyperlink ref="B202" r:id="rId201" display="https://github.com/gpmgo/gopm"/>
    <hyperlink ref="B203" r:id="rId202" display="https://github.com/nats-io/go-nats"/>
    <hyperlink ref="B204" r:id="rId203" display="https://github.com/kelseyhightower/envconfig"/>
    <hyperlink ref="B205" r:id="rId204" display="https://github.com/faiface/pixel"/>
    <hyperlink ref="B206" r:id="rId205" display="https://github.com/golang/oauth2"/>
    <hyperlink ref="B207" r:id="rId206" display="https://github.com/nlopes/slack"/>
    <hyperlink ref="B208" r:id="rId207" display="https://github.com/golang/glog"/>
    <hyperlink ref="B209" r:id="rId208" display="https://github.com/parnurzeal/gorequest"/>
    <hyperlink ref="B210" r:id="rId209" display="https://github.com/mholt/archiver"/>
    <hyperlink ref="B211" r:id="rId210" display="https://github.com/benmanns/goworker"/>
    <hyperlink ref="B212" r:id="rId211" display="https://github.com/mitchellh/mapstructure"/>
    <hyperlink ref="B213" r:id="rId212" display="https://github.com/hybridgroup/gocv"/>
    <hyperlink ref="B214" r:id="rId213" display="https://github.com/c-bata/go-prompt"/>
    <hyperlink ref="B215" r:id="rId214" display="https://github.com/mehrdadrad/mylg"/>
    <hyperlink ref="B216" r:id="rId215" display="https://github.com/siddontang/go-mysql-elasticsearch"/>
    <hyperlink ref="B217" r:id="rId216" display="https://github.com/gernest/utron"/>
    <hyperlink ref="B218" r:id="rId217" display="https://github.com/markbates/goth"/>
    <hyperlink ref="B219" r:id="rId218" display="https://github.com/Masterminds/squirrel"/>
    <hyperlink ref="B220" r:id="rId219" display="https://github.com/nfnt/resize"/>
    <hyperlink ref="B221" r:id="rId220" display="https://github.com/jinzhu/now"/>
    <hyperlink ref="B222" r:id="rId221" display="https://github.com/volatiletech/sqlboiler"/>
    <hyperlink ref="B223" r:id="rId222" display="https://github.com/spf13/afero"/>
    <hyperlink ref="B224" r:id="rId223" display="https://github.com/xo/xo"/>
    <hyperlink ref="B225" r:id="rId224" display="https://github.com/Humpheh/goboy"/>
    <hyperlink ref="B226" r:id="rId225" display="https://github.com/xtaci/kcp-go"/>
    <hyperlink ref="B227" r:id="rId226" display="https://github.com/prest/prest"/>
    <hyperlink ref="B228" r:id="rId227" display="https://github.com/allegro/bigcache"/>
    <hyperlink ref="B229" r:id="rId228" display="https://github.com/golang-migrate/migrate"/>
    <hyperlink ref="B230" r:id="rId229" display="https://github.com/sideshow/apns2"/>
    <hyperlink ref="B231" r:id="rId230" display="https://github.com/jdkato/prose"/>
    <hyperlink ref="B232" r:id="rId231" display="https://github.com/anthonynsimon/bild"/>
    <hyperlink ref="B233" r:id="rId232" display="https://github.com/ChimeraCoder/gojson"/>
    <hyperlink ref="B234" r:id="rId233" display="https://github.com/cweill/gotests"/>
    <hyperlink ref="B235" r:id="rId234" display="https://github.com/pressly/sup"/>
    <hyperlink ref="B236" r:id="rId235" display="https://github.com/chrislusf/gleam"/>
    <hyperlink ref="B237" r:id="rId236" display="https://github.com/rakyll/statik"/>
    <hyperlink ref="B238" r:id="rId237" display="https://github.com/rs/zerolog"/>
    <hyperlink ref="B239" r:id="rId238" display="https://github.com/go-qml/qml"/>
    <hyperlink ref="B240" r:id="rId239" display="https://github.com/joho/godotenv"/>
    <hyperlink ref="B241" r:id="rId240" display="https://github.com/maruel/panicparse"/>
    <hyperlink ref="B242" r:id="rId241" display="https://github.com/volatiletech/authboss"/>
    <hyperlink ref="B243" r:id="rId242" display="https://github.com/googleapis/google-api-go-client"/>
    <hyperlink ref="B244" r:id="rId243" display="https://github.com/gobuffalo/packr"/>
    <hyperlink ref="B245" r:id="rId244" display="https://github.com/mvdan/sh"/>
    <hyperlink ref="B246" r:id="rId245" display="https://github.com/Terry-Mao/gopush-cluster"/>
    <hyperlink ref="B247" r:id="rId246" display="https://github.com/intelsdi-x/snap"/>
    <hyperlink ref="B248" r:id="rId247" display="https://github.com/Jeffail/benthos"/>
    <hyperlink ref="B249" r:id="rId248" display="https://github.com/TrueFurby/go-callvis"/>
    <hyperlink ref="B250" r:id="rId249" display="https://github.com/dustin/go-humanize"/>
    <hyperlink ref="B251" r:id="rId250" display="https://github.com/go-task/task"/>
    <hyperlink ref="B252" r:id="rId251" display="https://github.com/fogleman/gg"/>
    <hyperlink ref="B253" r:id="rId252" display="https://github.com/justinas/alice"/>
    <hyperlink ref="B254" r:id="rId253" display="https://github.com/gocircuit/circuit"/>
    <hyperlink ref="B255" r:id="rId254" display="https://github.com/upper/db"/>
    <hyperlink ref="B256" r:id="rId255" display="https://github.com/emitter-io/emitter"/>
    <hyperlink ref="B257" r:id="rId256" display="https://github.com/afex/hystrix-go"/>
    <hyperlink ref="B258" r:id="rId257" display="https://github.com/jackc/pgx"/>
    <hyperlink ref="B259" r:id="rId258" display="https://github.com/ashleymcnamara/gophers"/>
    <hyperlink ref="B260" r:id="rId259" display="https://github.com/fogleman/pt"/>
    <hyperlink ref="B261" r:id="rId260" display="https://github.com/tdewolff/minify"/>
    <hyperlink ref="B262" r:id="rId261" display="https://github.com/ahmetb/go-linq"/>
    <hyperlink ref="B263" r:id="rId262" display="https://github.com/aptly-dev/aptly"/>
    <hyperlink ref="B264" r:id="rId263" display="https://github.com/yunabe/lgo"/>
    <hyperlink ref="B265" r:id="rId264" display="https://github.com/hlandau/acme"/>
    <hyperlink ref="B266" r:id="rId265" display="https://github.com/siddontang/go-mysql"/>
    <hyperlink ref="B267" r:id="rId266" display="https://github.com/Ullaakut/cameradar"/>
    <hyperlink ref="B268" r:id="rId267" display="https://github.com/go-resty/resty"/>
    <hyperlink ref="B269" r:id="rId268" display="https://github.com/googleapis/google-cloud-go"/>
    <hyperlink ref="B270" r:id="rId269" display="https://github.com/hajimehoshi/ebiten"/>
    <hyperlink ref="B271" r:id="rId270" display="https://github.com/laher/goxc"/>
    <hyperlink ref="B272" r:id="rId271" display="https://github.com/osrg/gobgp"/>
    <hyperlink ref="B273" r:id="rId272" display="https://github.com/Shopify/go-lua"/>
    <hyperlink ref="B274" r:id="rId273" display="https://github.com/mkchoi212/fac"/>
    <hyperlink ref="B275" r:id="rId274" display="https://github.com/GeertJohan/go.rice"/>
    <hyperlink ref="B276" r:id="rId275" display="https://github.com/codesenberg/bombardier"/>
    <hyperlink ref="B277" r:id="rId276" display="https://github.com/xyproto/algernon"/>
    <hyperlink ref="B278" r:id="rId277" display="https://github.com/nanomsg/mangos-v1"/>
    <hyperlink ref="B279" r:id="rId278" display="https://github.com/pion/webrtc"/>
    <hyperlink ref="B280" r:id="rId279" display="https://github.com/matcornic/hermes"/>
    <hyperlink ref="B281" r:id="rId280" display="https://github.com/openshift/osin"/>
    <hyperlink ref="B282" r:id="rId281" display="https://github.com/globalsign/mgo"/>
    <hyperlink ref="B283" r:id="rId282" display="https://github.com/panjf2000/ants"/>
    <hyperlink ref="B284" r:id="rId283" display="https://github.com/egonelbre/gophers"/>
    <hyperlink ref="B285" r:id="rId284" display="https://github.com/joefitzgerald/go-plus"/>
    <hyperlink ref="B286" r:id="rId285" display="https://github.com/go-telegram-bot-api/telegram-bot-api"/>
    <hyperlink ref="B287" r:id="rId286" display="https://github.com/devopsfaith/krakend"/>
    <hyperlink ref="B288" r:id="rId287" display="https://github.com/DATA-DOG/go-sqlmock"/>
    <hyperlink ref="B289" r:id="rId288" display="https://github.com/DATA-DOG/go-sqlmock"/>
    <hyperlink ref="B290" r:id="rId289" display="https://github.com/rethinkdb/rethinkdb-go"/>
    <hyperlink ref="B291" r:id="rId290" display="https://github.com/tj/mmake"/>
    <hyperlink ref="B292" r:id="rId291" display="https://github.com/flosch/pongo2"/>
    <hyperlink ref="B293" r:id="rId292" display="https://github.com/shopspring/decimal"/>
    <hyperlink ref="B294" r:id="rId293" display="https://github.com/jessevdk/go-flags"/>
    <hyperlink ref="B295" r:id="rId294" display="https://github.com/hpcloud/tail"/>
    <hyperlink ref="B296" r:id="rId295" display="https://github.com/go-ini/ini"/>
    <hyperlink ref="B297" r:id="rId296" display="https://github.com/ok-borg/borg"/>
    <hyperlink ref="B298" r:id="rId297" display="https://github.com/visualfc/goqt"/>
    <hyperlink ref="B299" r:id="rId298" display="https://github.com/olahol/melody"/>
    <hyperlink ref="B300" r:id="rId299" display="https://github.com/nsqio/go-nsq"/>
    <hyperlink ref="B301" r:id="rId300" display="https://github.com/gocraft/web"/>
    <hyperlink ref="B302" r:id="rId301" display="https://github.com/sciter-sdk/go-sciter"/>
    <hyperlink ref="B303" r:id="rId302" display="https://github.com/SpectoLabs/hoverfly"/>
    <hyperlink ref="B304" r:id="rId303" display="https://github.com/mattn/gom"/>
    <hyperlink ref="B305" r:id="rId304" display="https://github.com/levigross/grequests"/>
    <hyperlink ref="B306" r:id="rId305" display="https://github.com/MariaLetta/free-gophers-pack"/>
    <hyperlink ref="B307" r:id="rId306" display="https://github.com/chzyer/readline"/>
    <hyperlink ref="B308" r:id="rId307" display="https://github.com/ajvb/kala"/>
    <hyperlink ref="B309" r:id="rId308" display="https://github.com/nytlabs/streamtools"/>
    <hyperlink ref="B310" r:id="rId309" display="https://github.com/rubenv/sql-migrate"/>
    <hyperlink ref="B311" r:id="rId310" display="https://github.com/libgit2/git2go"/>
    <hyperlink ref="B312" r:id="rId311" display="https://github.com/cihub/seelog"/>
    <hyperlink ref="B313" r:id="rId312" display="https://github.com/valyala/quicktemplate"/>
    <hyperlink ref="B314" r:id="rId313" display="https://github.com/asdine/storm"/>
    <hyperlink ref="B315" r:id="rId314" display="https://github.com/montanaflynn/stats"/>
    <hyperlink ref="B316" r:id="rId315" display="https://github.com/kisielk/errcheck"/>
    <hyperlink ref="B317" r:id="rId316" display="https://github.com/dunglas/mercure"/>
    <hyperlink ref="B318" r:id="rId317" display="https://github.com/ajstarks/svgo"/>
    <hyperlink ref="B319" r:id="rId318" display="https://github.com/cpmech/gosl"/>
    <hyperlink ref="B320" r:id="rId319" display="https://github.com/gosuri/uiprogress"/>
    <hyperlink ref="B321" r:id="rId320" display="https://github.com/natefinch/lumberjack"/>
    <hyperlink ref="B322" r:id="rId321" display="https://github.com/davrodpin/mole"/>
    <hyperlink ref="B323" r:id="rId322" display="https://github.com/julienschmidt/go-http-routing-benchmark"/>
    <hyperlink ref="B324" r:id="rId323" display="https://github.com/unrolled/render"/>
    <hyperlink ref="B325" r:id="rId324" display="https://github.com/muesli/smartcrop"/>
    <hyperlink ref="B326" r:id="rId325" display="https://github.com/rakyll/coop"/>
    <hyperlink ref="B327" r:id="rId326" display="https://github.com/haxpax/gosms"/>
    <hyperlink ref="B328" r:id="rId327" display="https://github.com/go-zoo/bone"/>
    <hyperlink ref="B329" r:id="rId328" display="https://github.com/pote/gpm"/>
    <hyperlink ref="B330" r:id="rId329" display="https://github.com/Jeffail/tunny"/>
    <hyperlink ref="B331" r:id="rId330" display="https://github.com/d5/tengo"/>
    <hyperlink ref="B332" r:id="rId331" display="https://github.com/RichardKnop/go-oauth2-server"/>
    <hyperlink ref="B333" r:id="rId332" display="https://github.com/dave/jennifer"/>
    <hyperlink ref="B334" r:id="rId333" display="https://github.com/disintegration/gift"/>
    <hyperlink ref="B335" r:id="rId334" display="https://github.com/microcosm-cc/bluemonday"/>
    <hyperlink ref="B336" r:id="rId335" display="https://github.com/bmizerany/pat"/>
    <hyperlink ref="B337" r:id="rId336" display="https://github.com/shiyanhui/hero"/>
    <hyperlink ref="B338" r:id="rId337" display="https://github.com/ugorji/go"/>
    <hyperlink ref="B339" r:id="rId338" display="https://github.com/unrolled/secure"/>
    <hyperlink ref="B340" r:id="rId339" display="https://github.com/didip/tollbooth"/>
    <hyperlink ref="B341" r:id="rId340" display="https://github.com/gonum/plot"/>
    <hyperlink ref="B342" r:id="rId341" display="https://github.com/mkaz/working-with-go"/>
    <hyperlink ref="B343" r:id="rId342" display="https://github.com/galeone/tfgo"/>
    <hyperlink ref="B344" r:id="rId343" display="https://github.com/facebookarchive/inject"/>
    <hyperlink ref="B345" r:id="rId344" display="https://github.com/docopt/docopt.go"/>
    <hyperlink ref="B346" r:id="rId345" display="https://github.com/rs/cors"/>
    <hyperlink ref="B347" r:id="rId346" display="https://github.com/tj/terminal-table"/>
    <hyperlink ref="B348" r:id="rId347" display="https://github.com/tylertreat/BoomFilters"/>
    <hyperlink ref="B349" r:id="rId348" display="https://github.com/veandco/go-sdl2"/>
    <hyperlink ref="B350" r:id="rId349" display="https://github.com/sanathp/statusok"/>
    <hyperlink ref="B351" r:id="rId350" display="https://github.com/uniqush/uniqush-push"/>
    <hyperlink ref="B352" r:id="rId351" display="https://github.com/guptarohit/asciigraph"/>
    <hyperlink ref="B353" r:id="rId352" display="https://github.com/gavv/httpexpect"/>
    <hyperlink ref="B354" r:id="rId353" display="https://github.com/aerokube/selenoid"/>
    <hyperlink ref="B355" r:id="rId354" display="https://github.com/eleme/banshee"/>
    <hyperlink ref="B356" r:id="rId355" display="https://github.com/go-opencv/go-opencv"/>
    <hyperlink ref="B357" r:id="rId356" display="https://github.com/square/go-jose"/>
    <hyperlink ref="B358" r:id="rId357" display="https://github.com/mmcdole/gofeed"/>
    <hyperlink ref="B359" r:id="rId358" display="https://github.com/tobyhede/go-underscore"/>
    <hyperlink ref="B360" r:id="rId359" display="https://github.com/deckarep/golang-set"/>
    <hyperlink ref="B361" r:id="rId360" display="https://github.com/gliderlabs/ssh"/>
    <hyperlink ref="B362" r:id="rId361" display="https://github.com/jordan-wright/email"/>
    <hyperlink ref="B363" r:id="rId362" display="https://github.com/xtaci/gonet"/>
    <hyperlink ref="B364" r:id="rId363" display="https://github.com/TIBCOSoftware/flogo"/>
    <hyperlink ref="B365" r:id="rId364" display="https://github.com/xiaonanln/goworld"/>
    <hyperlink ref="B366" r:id="rId365" display="https://github.com/EngoEngine/engo"/>
    <hyperlink ref="B367" r:id="rId366" display="https://github.com/minio/mc"/>
    <hyperlink ref="B368" r:id="rId367" display="https://github.com/clipperhouse/gen"/>
    <hyperlink ref="B369" r:id="rId368" display="https://github.com/pravj/geopattern"/>
    <hyperlink ref="B370" r:id="rId369" display="https://github.com/JoelOtter/termloop"/>
    <hyperlink ref="B371" r:id="rId370" display="https://github.com/thoas/picfit"/>
    <hyperlink ref="B372" r:id="rId371" display="https://github.com/rcrowley/go-tigertonic"/>
    <hyperlink ref="B373" r:id="rId372" display="https://github.com/go-ego/gse"/>
    <hyperlink ref="B374" r:id="rId373" display="https://github.com/dghubble/gologin"/>
    <hyperlink ref="B375" r:id="rId374" display="https://github.com/cdipaolo/goml"/>
    <hyperlink ref="B376" r:id="rId375" display="https://github.com/rlmcpherson/s3gof3r"/>
    <hyperlink ref="B377" r:id="rId376" display="https://github.com/go-llvm/llgo"/>
    <hyperlink ref="B378" r:id="rId377" display="https://github.com/ChimeraCoder/anaconda"/>
    <hyperlink ref="B379" r:id="rId378" display="https://github.com/hoisie/mustache"/>
    <hyperlink ref="B380" r:id="rId379" display="https://github.com/mitchellh/cli"/>
    <hyperlink ref="B381" r:id="rId380" display="https://github.com/hprose/hprose-golang"/>
    <hyperlink ref="B382" r:id="rId381" display="https://github.com/hprose/hprose-golang"/>
    <hyperlink ref="B383" r:id="rId382" display="https://github.com/go-ozzo/ozzo-validation"/>
    <hyperlink ref="B384" r:id="rId383" display="https://github.com/denisenkom/go-mssqldb"/>
    <hyperlink ref="B385" r:id="rId384" display="https://github.com/mattbaird/elastigo"/>
    <hyperlink ref="B386" r:id="rId385" display="https://github.com/justinas/nosurf"/>
    <hyperlink ref="B387" r:id="rId386" display="https://github.com/smallnest/go-web-framework-benchmark"/>
    <hyperlink ref="B388" r:id="rId387" display="https://github.com/gojektech/heimdall"/>
    <hyperlink ref="B389" r:id="rId388" display="https://github.com/awnumar/memguard"/>
    <hyperlink ref="B390" r:id="rId389" display="https://github.com/gographics/imagick"/>
    <hyperlink ref="B391" r:id="rId390" display="https://github.com/olebedev/when"/>
    <hyperlink ref="B392" r:id="rId391" display="https://github.com/pkg/profile"/>
    <hyperlink ref="B393" r:id="rId392" display="https://github.com/dominikh/go-mode.el"/>
    <hyperlink ref="B394" r:id="rId393" display="https://github.com/atemerev/skynet"/>
    <hyperlink ref="B395" r:id="rId394" display="https://github.com/davecheney/gcvis"/>
    <hyperlink ref="B396" r:id="rId395" display="https://github.com/lonng/nano"/>
    <hyperlink ref="B397" r:id="rId396" display="https://github.com/h2non/filetype"/>
    <hyperlink ref="B398" r:id="rId397" display="https://github.com/shurcooL/Go-Package-Store"/>
    <hyperlink ref="B399" r:id="rId398" display="https://github.com/stripe/stripe-go"/>
    <hyperlink ref="B400" r:id="rId399" display="https://github.com/tmrts/boilr"/>
    <hyperlink ref="B401" r:id="rId400" display="https://github.com/cheekybits/genny"/>
    <hyperlink ref="B402" r:id="rId401" display="https://github.com/muesli/cache2go"/>
    <hyperlink ref="B403" r:id="rId402" display="https://github.com/tucnak/telebot"/>
    <hyperlink ref="B404" r:id="rId403" display="https://github.com/google/go-cmp"/>
    <hyperlink ref="B405" r:id="rId404" display="https://github.com/inconshreveable/log15"/>
    <hyperlink ref="B406" r:id="rId405" display="https://github.com/rakyll/go-hardware"/>
    <hyperlink ref="B407" r:id="rId406" display="https://github.com/tcnksm/gcli"/>
    <hyperlink ref="B408" r:id="rId407" display="https://github.com/mattn/anko"/>
    <hyperlink ref="B409" r:id="rId408" display="https://github.com/mikespook/gorbac"/>
    <hyperlink ref="B410" r:id="rId409" display="https://github.com/bwmarrin/discordgo"/>
    <hyperlink ref="B411" r:id="rId410" display="https://github.com/araddon/dateparse"/>
    <hyperlink ref="B412" r:id="rId411" display="https://github.com/sbinet/go-python"/>
    <hyperlink ref="B413" r:id="rId412" display="https://github.com/hhrutter/pdfcpu"/>
    <hyperlink ref="B414" r:id="rId413" display="https://github.com/golang/geo"/>
    <hyperlink ref="B415" r:id="rId414" display="https://github.com/thoas/go-funk"/>
    <hyperlink ref="B416" r:id="rId415" display="https://github.com/dghubble/sling"/>
    <hyperlink ref="B417" r:id="rId416" display="https://github.com/eknkc/amber"/>
    <hyperlink ref="B418" r:id="rId417" display="https://github.com/GoClipse/goclipse"/>
    <hyperlink ref="B419" r:id="rId418" display="https://github.com/alecthomas/go_serialization_benchmarks"/>
    <hyperlink ref="B420" r:id="rId419" display="https://github.com/xujiajun/nutsdb"/>
    <hyperlink ref="B421" r:id="rId420" display="https://github.com/lunny/tango"/>
    <hyperlink ref="B422" r:id="rId421" display="https://github.com/otiai10/gosseract"/>
    <hyperlink ref="B423" r:id="rId422" display="https://github.com/go-gota/gota"/>
    <hyperlink ref="B424" r:id="rId423" display="https://github.com/songgao/water"/>
    <hyperlink ref="B425" r:id="rId424" display="https://github.com/eapache/go-resiliency"/>
    <hyperlink ref="B426" r:id="rId425" display="https://github.com/paypal/gatt"/>
    <hyperlink ref="B427" r:id="rId426" display="https://github.com/thedevsaddam/gojsonq"/>
    <hyperlink ref="B428" r:id="rId427" display="https://github.com/petejkim/goop"/>
    <hyperlink ref="B429" r:id="rId428" display="https://github.com/caarlos0/env"/>
    <hyperlink ref="B430" r:id="rId429" display="https://github.com/gosuri/uilive"/>
    <hyperlink ref="B431" r:id="rId430" display="https://github.com/go-reform/reform"/>
    <hyperlink ref="B432" r:id="rId431" display="https://github.com/bluele/gcache"/>
    <hyperlink ref="B433" r:id="rId432" display="https://github.com/tarent/loginsrv"/>
    <hyperlink ref="B434" r:id="rId433" display="https://github.com/yosssi/ace"/>
    <hyperlink ref="B435" r:id="rId434" display="https://github.com/FiloSottile/gvt"/>
    <hyperlink ref="B436" r:id="rId435" display="https://github.com/yanyiwu/gojieba"/>
    <hyperlink ref="B437" r:id="rId436" display="https://github.com/imdario/mergo"/>
    <hyperlink ref="B438" r:id="rId437" display="https://github.com/pebbe/zmq4"/>
    <hyperlink ref="B439" r:id="rId438" display="https://github.com/rubyist/circuitbreaker"/>
    <hyperlink ref="B440" r:id="rId439" display="https://github.com/trivago/gollum"/>
    <hyperlink ref="B441" r:id="rId440" display="https://github.com/mholt/binding"/>
    <hyperlink ref="B442" r:id="rId441" display="https://github.com/huandu/facebook"/>
    <hyperlink ref="B443" r:id="rId442" display="https://github.com/CovenantSQL/CovenantSQL"/>
    <hyperlink ref="B444" r:id="rId443" display="https://github.com/goji/goji"/>
    <hyperlink ref="B445" r:id="rId444" display="https://github.com/mitchellh/go-server-timing"/>
    <hyperlink ref="B446" r:id="rId445" display="https://github.com/uber-go/dig"/>
    <hyperlink ref="B447" r:id="rId446" display="https://github.com/zachlatta/postman"/>
    <hyperlink ref="B448" r:id="rId447" display="https://github.com/h2non/bimg"/>
    <hyperlink ref="B449" r:id="rId448" display="https://github.com/boyter/scc"/>
    <hyperlink ref="B450" r:id="rId449" display="https://github.com/mvdan/interfacer"/>
    <hyperlink ref="B451" r:id="rId450" display="https://github.com/peterbourgon/diskv"/>
    <hyperlink ref="B452" r:id="rId451" display="https://github.com/getfider/fider"/>
    <hyperlink ref="B453" r:id="rId452" display="https://github.com/briandowns/spinner"/>
    <hyperlink ref="B454" r:id="rId453" display="https://github.com/h2non/gock"/>
    <hyperlink ref="B455" r:id="rId454" display="https://github.com/fortio/fortio"/>
    <hyperlink ref="B456" r:id="rId455" display="https://github.com/couchbase/moss"/>
    <hyperlink ref="B457" r:id="rId456" display="https://github.com/documize/community"/>
    <hyperlink ref="B458" r:id="rId457" display="https://github.com/franela/goreq"/>
    <hyperlink ref="B459" r:id="rId458" display="https://github.com/apex/log"/>
    <hyperlink ref="B460" r:id="rId459" display="https://github.com/git-time-metric/gtm"/>
    <hyperlink ref="B461" r:id="rId460" display="https://github.com/buaazp/fasthttprouter"/>
    <hyperlink ref="B462" r:id="rId461" display="https://github.com/ortuman/jackal"/>
    <hyperlink ref="B463" r:id="rId462" display="https://github.com/awalterschulze/goderive"/>
    <hyperlink ref="B464" r:id="rId463" display="https://github.com/getlantern/systray"/>
    <hyperlink ref="B465" r:id="rId464" display="https://github.com/mitchellh/goamz"/>
    <hyperlink ref="B466" r:id="rId465" display="https://github.com/Clivern/Beaver"/>
    <hyperlink ref="B467" r:id="rId466" display="https://github.com/hashicorp/go-multierror"/>
    <hyperlink ref="B468" r:id="rId467" display="https://github.com/gotk3/gotk3"/>
    <hyperlink ref="B469" r:id="rId468" display="https://github.com/pkg/sftp"/>
    <hyperlink ref="B470" r:id="rId469" display="https://github.com/giorgisio/goav"/>
    <hyperlink ref="B471" r:id="rId470" display="https://github.com/go-gl/glfw"/>
    <hyperlink ref="B472" r:id="rId471" display="https://github.com/spf13/pflag"/>
    <hyperlink ref="B473" r:id="rId472" display="https://github.com/g3n/engine"/>
    <hyperlink ref="B474" r:id="rId473" display="https://github.com/sipin/gorazor"/>
    <hyperlink ref="B475" r:id="rId474" display="https://github.com/minio/minio-go"/>
    <hyperlink ref="B476" r:id="rId475" display="https://github.com/hashicorp/go-getter"/>
    <hyperlink ref="B477" r:id="rId476" display="https://github.com/emersion/go-imap"/>
    <hyperlink ref="B478" r:id="rId477" display="https://github.com/dghubble/go-twitter"/>
    <hyperlink ref="B479" r:id="rId478" display="https://github.com/DATA-DOG/godog"/>
    <hyperlink ref="B480" r:id="rId479" display="https://github.com/axiomhq/hyperloglog"/>
    <hyperlink ref="B481" r:id="rId480" display="https://github.com/olebedev/go-duktape"/>
    <hyperlink ref="B482" r:id="rId481" display="https://github.com/olebedev/go-duktape"/>
    <hyperlink ref="B483" r:id="rId482" display="https://github.com/sanbornm/go-selfupdate"/>
    <hyperlink ref="B484" r:id="rId483" display="https://github.com/h2non/gentleman"/>
    <hyperlink ref="B485" r:id="rId484" display="https://github.com/checkr/flagr"/>
    <hyperlink ref="B486" r:id="rId485" display="https://github.com/Jeffail/leaps"/>
    <hyperlink ref="B487" r:id="rId486" display="https://github.com/deuill/go-php"/>
    <hyperlink ref="B488" r:id="rId487" display="https://github.com/ryanbressler/CloudForest"/>
    <hyperlink ref="B489" r:id="rId488" display="https://github.com/didi/gendry"/>
    <hyperlink ref="B490" r:id="rId489" display="https://github.com/h2non/baloo"/>
    <hyperlink ref="B491" r:id="rId490" display="https://github.com/alexflint/go-arg"/>
    <hyperlink ref="B492" r:id="rId491" display="https://github.com/gobuffalo/pop"/>
    <hyperlink ref="B493" r:id="rId492" display="https://github.com/jolestar/go-commons-pool"/>
    <hyperlink ref="B494" r:id="rId493" display="https://github.com/mjibson/go-dsp"/>
    <hyperlink ref="B495" r:id="rId494" display="https://github.com/gsamokovarov/jump"/>
    <hyperlink ref="B496" r:id="rId495" display="https://github.com/jbrukh/bayesian"/>
    <hyperlink ref="B497" r:id="rId496" display="https://github.com/willf/bloom"/>
    <hyperlink ref="B498" r:id="rId497" display="https://github.com/go-gl/gl"/>
    <hyperlink ref="B499" r:id="rId498" display="https://github.com/jawher/mow.cli"/>
    <hyperlink ref="B500" r:id="rId499" display="https://github.com/intel-go/nff-go"/>
    <hyperlink ref="B501" r:id="rId500" display="https://github.com/oakmound/oak"/>
    <hyperlink ref="B502" r:id="rId501" display="https://github.com/franela/goblin"/>
    <hyperlink ref="B503" r:id="rId502" display="https://github.com/z7zmey/php-parser"/>
    <hyperlink ref="B504" r:id="rId503" display="https://github.com/thedevsaddam/govalidator"/>
    <hyperlink ref="B505" r:id="rId504" display="https://github.com/MaxHalford/eaopt"/>
    <hyperlink ref="B506" r:id="rId505" display="https://github.com/immortal/immortal"/>
    <hyperlink ref="B507" r:id="rId506" display="https://github.com/RoaringBitmap/roaring"/>
    <hyperlink ref="B508" r:id="rId507" display="https://github.com/gyuho/goraph"/>
    <hyperlink ref="B509" r:id="rId508" display="https://github.com/roylee0704/gron"/>
    <hyperlink ref="B510" r:id="rId509" display="https://github.com/hoisie/redis"/>
    <hyperlink ref="B511" r:id="rId510" display="https://github.com/posener/complete"/>
    <hyperlink ref="B512" r:id="rId511" display="https://github.com/Rhymond/go-money"/>
    <hyperlink ref="B513" r:id="rId512" display="https://github.com/huandu/xstrings"/>
    <hyperlink ref="B514" r:id="rId513" display="https://github.com/pointlander/peg"/>
    <hyperlink ref="B515" r:id="rId514" display="https://github.com/uber-go/fx"/>
    <hyperlink ref="B516" r:id="rId515" display="https://github.com/CloudyKit/jet"/>
    <hyperlink ref="B517" r:id="rId516" display="https://github.com/mgutz/dat"/>
    <hyperlink ref="B518" r:id="rId517" display="https://github.com/pelletier/go-toml"/>
    <hyperlink ref="B519" r:id="rId518" display="https://github.com/VerizonDigital/vflow"/>
    <hyperlink ref="B520" r:id="rId519" display="https://github.com/vdobler/chart"/>
    <hyperlink ref="B521" r:id="rId520" display="https://github.com/shalakhin/gophericons"/>
    <hyperlink ref="B522" r:id="rId521" display="https://github.com/markbates/pop"/>
    <hyperlink ref="B523" r:id="rId522" display="https://github.com/peterh/liner"/>
    <hyperlink ref="B524" r:id="rId523" display="https://github.com/miguelmota/golang-for-nodejs-developers"/>
    <hyperlink ref="B525" r:id="rId524" display="https://github.com/mattn/goveralls"/>
    <hyperlink ref="B526" r:id="rId525" display="https://github.com/uber/ringpop-go"/>
    <hyperlink ref="B527" r:id="rId526" display="https://github.com/FlashBoys/go-finance"/>
    <hyperlink ref="B528" r:id="rId527" display="https://github.com/bamzi/jobrunner"/>
    <hyperlink ref="B529" r:id="rId528" display="https://github.com/mojocn/base64Captcha"/>
    <hyperlink ref="B530" r:id="rId529" display="https://github.com/logrusorgru/aurora"/>
    <hyperlink ref="B531" r:id="rId530" display="https://github.com/mingrammer/commonregex"/>
    <hyperlink ref="B532" r:id="rId531" display="https://github.com/valyala/gorpc"/>
    <hyperlink ref="B533" r:id="rId532" display="https://github.com/thoas/stats"/>
    <hyperlink ref="B534" r:id="rId533" display="https://github.com/coocood/qbs"/>
    <hyperlink ref="B535" r:id="rId534" display="https://github.com/shurcooL/vfsgen"/>
    <hyperlink ref="B536" r:id="rId535" display="https://github.com/TimothyYe/skm"/>
    <hyperlink ref="B537" r:id="rId536" display="https://github.com/krotik/eliasdb"/>
    <hyperlink ref="B538" r:id="rId537" display="https://github.com/schollz/progressbar"/>
    <hyperlink ref="B539" r:id="rId538" display="https://github.com/joomcode/errorx"/>
    <hyperlink ref="B540" r:id="rId539" display="https://github.com/hashicorp/mdns"/>
    <hyperlink ref="B541" r:id="rId540" display="https://github.com/go-critic/go-critic"/>
    <hyperlink ref="B542" r:id="rId541" display="https://github.com/gravityblast/traffic"/>
    <hyperlink ref="B543" r:id="rId542" display="https://github.com/ulule/limiter"/>
    <hyperlink ref="B544" r:id="rId543" display="https://github.com/go-ole/go-ole"/>
    <hyperlink ref="B545" r:id="rId544" display="https://github.com/scaleway/scaleway-cli"/>
    <hyperlink ref="B546" r:id="rId545" display="https://github.com/doug-martin/goqu"/>
    <hyperlink ref="B547" r:id="rId546" display="https://github.com/asaskevich/EventBus"/>
    <hyperlink ref="B548" r:id="rId547" display="https://github.com/cavaliercoder/grab"/>
    <hyperlink ref="B549" r:id="rId548" display="https://github.com/bilibili/discovery"/>
    <hyperlink ref="B550" r:id="rId549" display="https://github.com/gofrs/uuid"/>
    <hyperlink ref="B551" r:id="rId550" display="https://github.com/sendgrid/sendgrid-go"/>
    <hyperlink ref="B552" r:id="rId551" display="https://github.com/google/gofuzz"/>
    <hyperlink ref="B553" r:id="rId552" display="https://github.com/3d0c/gmf"/>
    <hyperlink ref="B554" r:id="rId553" display="https://github.com/deckarep/gosx-notifier"/>
    <hyperlink ref="B555" r:id="rId554" display="https://github.com/mozillazg/go-pinyin"/>
    <hyperlink ref="B556" r:id="rId555" display="https://github.com/fanux/lhttp"/>
    <hyperlink ref="B557" r:id="rId556" display="https://github.com/facebookarchive/httpcontrol"/>
    <hyperlink ref="B558" r:id="rId557" display="https://github.com/mainflux/mainflux"/>
    <hyperlink ref="B559" r:id="rId558" display="https://github.com/ivpusic/grpool"/>
    <hyperlink ref="B560" r:id="rId559" display="https://github.com/htcat/htcat"/>
    <hyperlink ref="B561" r:id="rId560" display="https://github.com/gosuri/uitable"/>
    <hyperlink ref="B562" r:id="rId561" display="https://github.com/rjeczalik/notify"/>
    <hyperlink ref="B563" r:id="rId562" display="https://github.com/leekchan/accounting"/>
    <hyperlink ref="B564" r:id="rId563" display="https://github.com/jarcoal/httpmock"/>
    <hyperlink ref="B565" r:id="rId564" display="https://github.com/gonum/matrix"/>
    <hyperlink ref="B566" r:id="rId565" display="https://github.com/vbauerster/mpb"/>
    <hyperlink ref="B567" r:id="rId566" display="https://github.com/go-playground/pool"/>
    <hyperlink ref="B568" r:id="rId567" display="https://github.com/Antonito/gfile"/>
    <hyperlink ref="B569" r:id="rId568" display="https://github.com/willf/bitset"/>
    <hyperlink ref="B570" r:id="rId569" display="https://github.com/seiflotfy/cuckoofilter"/>
    <hyperlink ref="B571" r:id="rId570" display="https://github.com/jlaffaye/ftp"/>
    <hyperlink ref="B572" r:id="rId571" display="https://github.com/ztrue/tracerr"/>
    <hyperlink ref="B573" r:id="rId572" display="https://github.com/mkideal/cli"/>
    <hyperlink ref="B574" r:id="rId573" display="https://github.com/InVisionApp/go-health"/>
    <hyperlink ref="B575" r:id="rId574" display="https://github.com/pascaldekloe/colfer"/>
    <hyperlink ref="B576" r:id="rId575" display="https://github.com/albrow/jobs"/>
    <hyperlink ref="B577" r:id="rId576" display="https://github.com/kevinburke/nacl"/>
    <hyperlink ref="B578" r:id="rId577" display="https://github.com/andygrunwald/go-jira"/>
    <hyperlink ref="B579" r:id="rId578" display="https://github.com/go-chat-bot/bot"/>
    <hyperlink ref="B580" r:id="rId579" display="https://github.com/mvdan/xurls"/>
    <hyperlink ref="B581" r:id="rId580" display="https://github.com/aarzilli/golua"/>
    <hyperlink ref="B582" r:id="rId581" display="https://github.com/xujiajun/gorouter"/>
    <hyperlink ref="B583" r:id="rId582" display="https://github.com/integrii/flaggy"/>
    <hyperlink ref="B584" r:id="rId583" display="https://github.com/mjibson/esc"/>
    <hyperlink ref="B585" r:id="rId584" display="https://github.com/jirfag/go-queryset"/>
    <hyperlink ref="B586" r:id="rId585" display="https://github.com/ungerik/go-dry"/>
    <hyperlink ref="B587" r:id="rId586" display="https://github.com/shurcooL/githubv4"/>
    <hyperlink ref="B588" r:id="rId587" display="https://github.com/gchaincl/dotsql"/>
    <hyperlink ref="B589" r:id="rId588" display="https://github.com/tenntenn/gopher-stickers"/>
    <hyperlink ref="B590" r:id="rId589" display="https://github.com/bndr/gopencils"/>
    <hyperlink ref="B591" r:id="rId590" display="https://github.com/go-ozzo/ozzo-dbx"/>
    <hyperlink ref="B592" r:id="rId591" display="https://github.com/jcla1/gisp"/>
    <hyperlink ref="B593" r:id="rId592" display="https://github.com/c9s/c6"/>
    <hyperlink ref="B594" r:id="rId593" display="https://github.com/yosssi/gcss"/>
    <hyperlink ref="B595" r:id="rId594" display="https://github.com/teris-io/shortid"/>
    <hyperlink ref="B596" r:id="rId595" display="https://github.com/src-d/hercules"/>
    <hyperlink ref="B597" r:id="rId596" display="https://github.com/DimitarPetrov/stegify"/>
    <hyperlink ref="B598" r:id="rId597" display="https://github.com/azul3d/engine"/>
    <hyperlink ref="B599" r:id="rId598" display="https://github.com/mustafaakin/gongular"/>
    <hyperlink ref="B600" r:id="rId599" display="https://github.com/jcuga/golongpoll"/>
    <hyperlink ref="B601" r:id="rId600" display="https://github.com/soniah/gosnmp"/>
    <hyperlink ref="B602" r:id="rId601" display="https://github.com/sqs/goreturns"/>
    <hyperlink ref="B603" r:id="rId602" display="https://github.com/cossacklabs/acra"/>
    <hyperlink ref="B604" r:id="rId603" display="https://github.com/benbjohnson/ego"/>
    <hyperlink ref="B605" r:id="rId604" display="https://github.com/UnnoTed/fileb0x"/>
    <hyperlink ref="B606" r:id="rId605" display="https://github.com/quii/mockingjay-server"/>
    <hyperlink ref="B607" r:id="rId606" display="https://github.com/VictoriaMetrics/fastcache"/>
    <hyperlink ref="B608" r:id="rId607" display="https://github.com/gansidui/gotcp"/>
    <hyperlink ref="B609" r:id="rId608" display="https://github.com/VividCortex/godaemon"/>
    <hyperlink ref="B610" r:id="rId609" display="https://github.com/miguelmota/ethereum-development-with-go-book"/>
    <hyperlink ref="B611" r:id="rId610" display="https://github.com/gorilla/csrf"/>
    <hyperlink ref="B612" r:id="rId611" display="https://github.com/ivpusic/neo"/>
    <hyperlink ref="B613" r:id="rId612" display="https://github.com/derekparker/trie"/>
    <hyperlink ref="B614" r:id="rId613" display="https://github.com/tardisgo/tardisgo"/>
    <hyperlink ref="B615" r:id="rId614" display="https://github.com/zhenghaoz/gorse"/>
    <hyperlink ref="B616" r:id="rId615" display="https://github.com/TimothyYe/godns"/>
    <hyperlink ref="B617" r:id="rId616" display="https://github.com/llir/llvm"/>
    <hyperlink ref="B618" r:id="rId617" display="https://github.com/dimfeld/httptreemux"/>
    <hyperlink ref="B619" r:id="rId618" display="https://github.com/mattn/go-oci8"/>
    <hyperlink ref="B620" r:id="rId619" display="https://github.com/go-playground/lars"/>
    <hyperlink ref="B621" r:id="rId620" display="https://github.com/xuri/aurora"/>
    <hyperlink ref="B622" r:id="rId621" display="https://github.com/jteeuwen/go-bindata"/>
    <hyperlink ref="B623" r:id="rId622" display="https://github.com/ikawaha/kagome"/>
    <hyperlink ref="B624" r:id="rId623" display="https://github.com/Sioro-Neoku/go-peerflix"/>
    <hyperlink ref="B625" r:id="rId624" display="https://github.com/msoap/shell2http"/>
    <hyperlink ref="B626" r:id="rId625" display="https://github.com/gen2brain/raylib-go"/>
    <hyperlink ref="B627" r:id="rId626" display="https://github.com/jmhodges/levigo"/>
    <hyperlink ref="B628" r:id="rId627" display="https://github.com/hajimehoshi/oto"/>
    <hyperlink ref="B629" r:id="rId628" display="https://github.com/yl2chen/cidranger"/>
    <hyperlink ref="B630" r:id="rId629" display="https://github.com/ahmetb/govvv"/>
    <hyperlink ref="B631" r:id="rId630" display="https://github.com/kyoh86/richgo"/>
    <hyperlink ref="B632" r:id="rId631" display="https://github.com/aldor007/mort"/>
    <hyperlink ref="B633" r:id="rId632" display="https://github.com/brianvoe/gofakeit"/>
    <hyperlink ref="B634" r:id="rId633" display="https://github.com/mattn/go-colorable"/>
    <hyperlink ref="B635" r:id="rId634" display="https://github.com/dimiro1/health"/>
    <hyperlink ref="B636" r:id="rId635" display="https://github.com/markphelps/flipt"/>
    <hyperlink ref="B637" r:id="rId636" display="https://github.com/jmcvetta/neoism"/>
    <hyperlink ref="B638" r:id="rId637" display="https://github.com/shixzie/nlp"/>
    <hyperlink ref="B639" r:id="rId638" display="https://github.com/go-ozzo/ozzo-routing"/>
    <hyperlink ref="B640" r:id="rId639" display="https://github.com/pomerium/pomerium"/>
    <hyperlink ref="B641" r:id="rId640" display="https://github.com/VividCortex/siesta"/>
    <hyperlink ref="B642" r:id="rId641" display="https://github.com/goml/gobrain"/>
    <hyperlink ref="B643" r:id="rId642" display="https://github.com/bradrydzewski/go.auth"/>
    <hyperlink ref="B644" r:id="rId643" display="https://github.com/yuroyoro/goast-viewer"/>
    <hyperlink ref="B645" r:id="rId644" display="https://github.com/akrennmair/gopcap"/>
    <hyperlink ref="B646" r:id="rId645" display="https://github.com/schollz/peerdiscovery"/>
    <hyperlink ref="B647" r:id="rId646" display="https://github.com/gosimple/slug"/>
    <hyperlink ref="B648" r:id="rId647" display="https://github.com/mozillazg/request"/>
    <hyperlink ref="B649" r:id="rId648" display="https://github.com/go-playground/form"/>
    <hyperlink ref="B650" r:id="rId649" display="https://github.com/godbus/dbus"/>
    <hyperlink ref="B651" r:id="rId650" display="https://github.com/paulbellamy/mango"/>
    <hyperlink ref="B652" r:id="rId651" display="https://github.com/cstockton/go-conv"/>
    <hyperlink ref="B653" r:id="rId652" display="https://github.com/xyproto/permissions2"/>
    <hyperlink ref="B654" r:id="rId653" display="https://github.com/golang-samples/gopher-vector"/>
    <hyperlink ref="B655" r:id="rId654" display="https://github.com/abadojack/whatlanggo"/>
    <hyperlink ref="B656" r:id="rId655" display="https://github.com/maxbrunsfeld/counterfeiter"/>
    <hyperlink ref="B657" r:id="rId656" display="https://github.com/KyleBanks/depth"/>
    <hyperlink ref="B658" r:id="rId657" display="https://github.com/cch123/elasticsql"/>
    <hyperlink ref="B659" r:id="rId658" display="https://github.com/mgutz/logxi"/>
    <hyperlink ref="B660" r:id="rId659" display="https://github.com/antonmedv/expr"/>
    <hyperlink ref="B661" r:id="rId660" display="https://github.com/goccmack/gocc"/>
    <hyperlink ref="B662" r:id="rId661" display="https://github.com/aymerick/raymond"/>
    <hyperlink ref="B663" r:id="rId662" display="https://github.com/mattn/go-isatty"/>
    <hyperlink ref="B664" r:id="rId663" display="https://github.com/clbanning/mxj"/>
    <hyperlink ref="B665" r:id="rId664" display="https://github.com/francoispqt/onelog"/>
    <hyperlink ref="B666" r:id="rId665" display="https://github.com/uniplaces/carbon"/>
    <hyperlink ref="B667" r:id="rId666" display="https://github.com/mna/agora"/>
    <hyperlink ref="B668" r:id="rId667" display="https://github.com/beefsack/go-astar"/>
    <hyperlink ref="B669" r:id="rId668" display="https://github.com/rainycape/gondola"/>
    <hyperlink ref="B670" r:id="rId669" display="https://github.com/sethgrid/pester"/>
    <hyperlink ref="B671" r:id="rId670" display="https://github.com/inconshreveable/gonative"/>
    <hyperlink ref="B672" r:id="rId671" display="https://github.com/vova616/GarageEngine"/>
    <hyperlink ref="B673" r:id="rId672" display="https://github.com/ccding/go-stun"/>
    <hyperlink ref="B674" r:id="rId673" display="https://github.com/skelterjohn/go.matrix"/>
    <hyperlink ref="B675" r:id="rId674" display="https://github.com/go-playground/webhooks"/>
    <hyperlink ref="B676" r:id="rId675" display="https://github.com/hailocab/go-geoindex"/>
    <hyperlink ref="B677" r:id="rId676" display="https://github.com/desertbit/glue"/>
    <hyperlink ref="B678" r:id="rId677" display="https://github.com/mafredri/cdp"/>
    <hyperlink ref="B679" r:id="rId678" display="https://github.com/matryer/gopherize.me"/>
    <hyperlink ref="B680" r:id="rId679" display="https://github.com/aerospike/aerospike-client-go"/>
    <hyperlink ref="B681" r:id="rId680" display="https://github.com/ursiform/sleuth"/>
    <hyperlink ref="B682" r:id="rId681" display="https://github.com/o1egl/govatar"/>
    <hyperlink ref="B683" r:id="rId682" display="https://github.com/olebedev/emitter"/>
    <hyperlink ref="B684" r:id="rId683" display="https://github.com/ttacon/chalk"/>
    <hyperlink ref="B685" r:id="rId684" display="https://github.com/aofei/air"/>
    <hyperlink ref="B686" r:id="rId685" display="https://github.com/carbocation/interpose"/>
    <hyperlink ref="B687" r:id="rId686" display="https://github.com/codingsince1985/geo-golang"/>
    <hyperlink ref="B688" r:id="rId687" display="https://github.com/cristianoliveira/ergo"/>
    <hyperlink ref="B689" r:id="rId688" display="https://github.com/wellington/wellington"/>
    <hyperlink ref="B690" r:id="rId689" display="https://github.com/couchbase/go-couchbase"/>
    <hyperlink ref="B691" r:id="rId690" display="https://github.com/dnaeon/go-vcr"/>
    <hyperlink ref="B692" r:id="rId691" display="https://github.com/couchbase/gocb"/>
    <hyperlink ref="B693" r:id="rId692" display="https://github.com/digota/digota"/>
    <hyperlink ref="B694" r:id="rId693" display="https://github.com/jszwec/csvutil"/>
    <hyperlink ref="B695" r:id="rId694" display="https://github.com/beefsack/go-rate"/>
    <hyperlink ref="B696" r:id="rId695" display="https://github.com/gordonklaus/portaudio"/>
    <hyperlink ref="B697" r:id="rId696" display="https://github.com/logpacker/PayPal-Go-SDK"/>
    <hyperlink ref="B698" r:id="rId697" display="https://github.com/go-testfixtures/testfixtures"/>
    <hyperlink ref="B699" r:id="rId698" display="https://github.com/shomali11/slacker"/>
    <hyperlink ref="B700" r:id="rId699" display="https://github.com/carlescere/scheduler"/>
    <hyperlink ref="B701" r:id="rId700" display="https://github.com/go-gormigrate/gormigrate"/>
    <hyperlink ref="B702" r:id="rId701" display="https://github.com/koyachi/go-nude"/>
    <hyperlink ref="B703" r:id="rId702" display="https://github.com/go-gl/mathgl"/>
    <hyperlink ref="B704" r:id="rId703" display="https://github.com/cep21/circuit"/>
    <hyperlink ref="B705" r:id="rId704" display="https://github.com/smartystreets/mafsa"/>
    <hyperlink ref="B706" r:id="rId705" display="https://github.com/mdlayher/raw"/>
    <hyperlink ref="B707" r:id="rId706" display="https://github.com/glycerine/go-capnproto"/>
    <hyperlink ref="B708" r:id="rId707" display="https://github.com/Vertamedia/chproxy"/>
    <hyperlink ref="B709" r:id="rId708" display="https://github.com/valyala/fasttemplate"/>
    <hyperlink ref="B710" r:id="rId709" display="https://github.com/awalterschulze/gographviz"/>
    <hyperlink ref="B711" r:id="rId710" display="https://github.com/firstrow/tcp_server"/>
    <hyperlink ref="B712" r:id="rId711" display="https://github.com/emicklei/mora"/>
    <hyperlink ref="B713" r:id="rId712" display="https://github.com/go-playground/log"/>
    <hyperlink ref="B714" r:id="rId713" display="https://github.com/dimiro1/ipe"/>
    <hyperlink ref="B715" r:id="rId714" display="https://github.com/cskr/pubsub"/>
    <hyperlink ref="B716" r:id="rId715" display="https://github.com/VividCortex/ewma"/>
    <hyperlink ref="B717" r:id="rId716" display="https://github.com/qeesung/image2ascii"/>
    <hyperlink ref="B718" r:id="rId717" display="https://github.com/neurosnap/sentences"/>
    <hyperlink ref="B719" r:id="rId718" display="https://github.com/mdempsky/unconvert"/>
    <hyperlink ref="B720" r:id="rId719" display="https://github.com/wesovilabs/koazee"/>
    <hyperlink ref="B721" r:id="rId720" display="https://github.com/roblaszczak/go-cleanarch"/>
    <hyperlink ref="B722" r:id="rId721" display="https://github.com/edwingeng/wuid"/>
    <hyperlink ref="B723" r:id="rId722" display="https://github.com/slotix/dataflowkit"/>
    <hyperlink ref="B724" r:id="rId723" display="https://github.com/husobee/vestigo"/>
    <hyperlink ref="B725" r:id="rId724" display="https://github.com/bsm/redeo"/>
    <hyperlink ref="B726" r:id="rId725" display="https://github.com/jingweno/nut"/>
    <hyperlink ref="B727" r:id="rId726" display="https://github.com/cosiner/gohper"/>
    <hyperlink ref="B728" r:id="rId727" display="https://github.com/go-music-theory/music-theory"/>
    <hyperlink ref="B729" r:id="rId728" display="https://github.com/thestrukture/IDE"/>
    <hyperlink ref="B730" r:id="rId729" display="https://github.com/topfreegames/pitaya"/>
    <hyperlink ref="B731" r:id="rId730" display="https://github.com/hashicorp/logutils"/>
    <hyperlink ref="B732" r:id="rId731" display="https://github.com/verdverm/frisby"/>
    <hyperlink ref="B733" r:id="rId732" display="https://github.com/asticode/go-astits"/>
    <hyperlink ref="B734" r:id="rId733" display="https://github.com/appleboy/gofight"/>
    <hyperlink ref="B735" r:id="rId734" display="https://github.com/tucnak/store"/>
    <hyperlink ref="B736" r:id="rId735" display="https://github.com/dgryski/go-jump"/>
    <hyperlink ref="B737" r:id="rId736" display="https://github.com/muesli/regommend"/>
    <hyperlink ref="B738" r:id="rId737" display="https://github.com/jaredfolkins/badactor"/>
    <hyperlink ref="B739" r:id="rId738" display="https://github.com/cheynewallace/tabby"/>
    <hyperlink ref="B740" r:id="rId739" display="https://github.com/shurcooL/gostatus"/>
    <hyperlink ref="B741" r:id="rId740" display="https://github.com/mdlayher/waveform"/>
    <hyperlink ref="B742" r:id="rId741" display="https://github.com/albrow/zoom"/>
    <hyperlink ref="B743" r:id="rId742" display="https://github.com/zimmski/go-mutesting"/>
    <hyperlink ref="B744" r:id="rId743" display="https://github.com/dinever/golf"/>
    <hyperlink ref="B745" r:id="rId744" display="https://github.com/hexdigest/gowrap"/>
    <hyperlink ref="B746" r:id="rId745" display="https://github.com/heetch/confita"/>
    <hyperlink ref="B747" r:id="rId746" display="https://github.com/apsdehal/go-logger"/>
    <hyperlink ref="B748" r:id="rId747" display="https://github.com/goiot/devices"/>
    <hyperlink ref="B749" r:id="rId748" display="https://github.com/StabbyCutyou/buffstreams"/>
    <hyperlink ref="B750" r:id="rId749" display="https://github.com/leonelquinteros/gotext"/>
    <hyperlink ref="B751" r:id="rId750" display="https://github.com/hlandau/passlib"/>
    <hyperlink ref="B752" r:id="rId751" display="https://github.com/hako/durafmt"/>
    <hyperlink ref="B753" r:id="rId752" display="https://github.com/sirnewton01/godbg"/>
    <hyperlink ref="B754" r:id="rId753" display="https://github.com/gortc/stun"/>
    <hyperlink ref="B755" r:id="rId754" display="https://github.com/smartystreets/go-aws-auth"/>
    <hyperlink ref="B756" r:id="rId755" display="https://github.com/ivanilves/lstags"/>
    <hyperlink ref="B757" r:id="rId756" display="https://github.com/VividCortex/johnny-deps"/>
    <hyperlink ref="B758" r:id="rId757" display="https://github.com/dimiro1/banner"/>
    <hyperlink ref="B759" r:id="rId758" display="https://github.com/liudng/dogo"/>
    <hyperlink ref="B760" r:id="rId759" display="https://github.com/apcera/termtables"/>
    <hyperlink ref="B761" r:id="rId760" display="https://github.com/yourbasic/graph"/>
    <hyperlink ref="B762" r:id="rId761" display="https://github.com/stephens2424/muxchain"/>
    <hyperlink ref="B763" r:id="rId762" display="https://github.com/o1egl/paseto"/>
    <hyperlink ref="B764" r:id="rId763" display="https://github.com/patrikeh/go-deep"/>
    <hyperlink ref="B765" r:id="rId764" display="https://github.com/olebedev/config"/>
    <hyperlink ref="B766" r:id="rId765" display="https://github.com/zimmski/tavor"/>
    <hyperlink ref="B767" r:id="rId766" display="https://github.com/jonboulle/clockwork"/>
    <hyperlink ref="B768" r:id="rId767" display="https://github.com/otiai10/ocrserver"/>
    <hyperlink ref="B769" r:id="rId768" display="https://github.com/masterzen/winrm"/>
    <hyperlink ref="B770" r:id="rId769" display="https://github.com/pariz/gountries"/>
    <hyperlink ref="B771" r:id="rId770" display="https://github.com/rakyll/portmidi"/>
    <hyperlink ref="B772" r:id="rId771" display="https://github.com/yanzay/tbot"/>
    <hyperlink ref="B773" r:id="rId772" display="https://github.com/aerokube/ggr"/>
    <hyperlink ref="B774" r:id="rId773" display="https://github.com/LyricalSecurity/gigo"/>
    <hyperlink ref="B775" r:id="rId774" display="https://github.com/daviddengcn/go-colortext"/>
    <hyperlink ref="B776" r:id="rId775" display="https://github.com/elgs/jsonql"/>
    <hyperlink ref="B777" r:id="rId776" display="https://github.com/james-bowman/nlp"/>
    <hyperlink ref="B778" r:id="rId777" display="https://github.com/recoilme/pudge"/>
    <hyperlink ref="B779" r:id="rId778" display="https://github.com/miku/zek"/>
    <hyperlink ref="B780" r:id="rId779" display="https://github.com/go-goracle/goracle"/>
    <hyperlink ref="B781" r:id="rId780" display="https://github.com/bndr/gotabulate"/>
    <hyperlink ref="B782" r:id="rId781" display="https://github.com/xwjdsh/manssh"/>
    <hyperlink ref="B783" r:id="rId782" display="https://github.com/joshbetz/config"/>
    <hyperlink ref="B784" r:id="rId783" display="https://github.com/ssh-vault/ssh-vault"/>
    <hyperlink ref="B785" r:id="rId784" display="https://github.com/msoap/go-carpet"/>
    <hyperlink ref="B786" r:id="rId785" display="https://github.com/mattn/go-runewidth"/>
    <hyperlink ref="B787" r:id="rId786" display="https://github.com/bengadbois/pewpew"/>
    <hyperlink ref="B788" r:id="rId787" display="https://github.com/corona10/goimagehash"/>
    <hyperlink ref="B789" r:id="rId788" display="https://github.com/dtylman/gowd"/>
    <hyperlink ref="B790" r:id="rId789" display="https://github.com/ulule/deepcopier"/>
    <hyperlink ref="B791" r:id="rId790" display="https://github.com/rafael-santiago/cherry"/>
    <hyperlink ref="B792" r:id="rId791" display="https://github.com/percolate/charlatan"/>
    <hyperlink ref="B793" r:id="rId792" display="https://github.com/gambol99/go-marathon"/>
    <hyperlink ref="B794" r:id="rId793" display="https://github.com/syntaqx/serve"/>
    <hyperlink ref="B795" r:id="rId794" display="https://github.com/ryszard/goskiplist"/>
    <hyperlink ref="B796" r:id="rId795" display="https://github.com/galeone/rts"/>
    <hyperlink ref="B797" r:id="rId796" display="https://github.com/shady831213/algorithms"/>
    <hyperlink ref="B798" r:id="rId797" display="https://github.com/mdlayher/arp"/>
    <hyperlink ref="B799" r:id="rId798" display="https://github.com/mdlayher/ethernet"/>
    <hyperlink ref="B800" r:id="rId799" display="https://github.com/gojuno/minimock"/>
    <hyperlink ref="B801" r:id="rId800" display="https://github.com/utatti/orange-cat"/>
    <hyperlink ref="B802" r:id="rId801" display="https://github.com/saniales/golang-crypto-trading-bot"/>
    <hyperlink ref="B803" r:id="rId802" display="https://github.com/cryptojuice/gobrew"/>
    <hyperlink ref="B804" r:id="rId803" display="https://github.com/goji/httpauth"/>
    <hyperlink ref="B805" r:id="rId804" display="https://github.com/google/hilbert"/>
    <hyperlink ref="B806" r:id="rId805" display="https://github.com/rk/go-cron"/>
    <hyperlink ref="B807" r:id="rId806" display="https://github.com/JeremyLoy/config"/>
    <hyperlink ref="B808" r:id="rId807" display="https://github.com/hjson/hjson-go"/>
    <hyperlink ref="B809" r:id="rId808" display="https://github.com/sadlil/go-trigger"/>
    <hyperlink ref="B810" r:id="rId809" display="https://github.com/fern4lvarez/piladb"/>
    <hyperlink ref="B811" r:id="rId810" display="https://github.com/buraksezer/consistent"/>
    <hyperlink ref="B812" r:id="rId811" display="https://github.com/sensorbee/sensorbee"/>
    <hyperlink ref="B813" r:id="rId812" display="https://github.com/dave/blast"/>
    <hyperlink ref="B814" r:id="rId813" display="https://github.com/fawick/speedtest-resize"/>
    <hyperlink ref="B815" r:id="rId814" display="https://github.com/kyleterry/tenyks"/>
    <hyperlink ref="B816" r:id="rId815" display="https://github.com/leebenson/conform"/>
    <hyperlink ref="B817" r:id="rId816" display="https://github.com/rjeczalik/interfaces"/>
    <hyperlink ref="B818" r:id="rId817" display="https://github.com/thoj/go-galib"/>
    <hyperlink ref="B819" r:id="rId818" display="https://github.com/opennota/re2dfa"/>
    <hyperlink ref="B820" r:id="rId819" display="https://github.com/workanator/go-floc"/>
    <hyperlink ref="B821" r:id="rId820" display="https://github.com/leekchan/timeutil"/>
    <hyperlink ref="B822" r:id="rId821" display="https://github.com/hectane/hectane"/>
    <hyperlink ref="B823" r:id="rId822" display="https://github.com/ostrost/ostent"/>
    <hyperlink ref="B824" r:id="rId823" display="https://github.com/bradleyfalzon/apicompat"/>
    <hyperlink ref="B825" r:id="rId824" display="https://github.com/tucnak/climax"/>
    <hyperlink ref="B826" r:id="rId825" display="https://github.com/bamiaux/rez"/>
    <hyperlink ref="B827" r:id="rId826" display="https://github.com/connectordb/connectordb"/>
    <hyperlink ref="B828" r:id="rId827" display="https://github.com/onrik/ethrpc"/>
    <hyperlink ref="B829" r:id="rId828" display="https://github.com/ungerik/go3d"/>
    <hyperlink ref="B830" r:id="rId829" display="https://github.com/eaburns/Watch"/>
    <hyperlink ref="B831" r:id="rId830" display="https://github.com/elgris/sqrl"/>
    <hyperlink ref="B832" r:id="rId831" display="https://github.com/thedevsaddam/renderer"/>
    <hyperlink ref="B833" r:id="rId832" display="https://github.com/gowww/router"/>
    <hyperlink ref="B834" r:id="rId833" display="https://github.com/asticode/go-astisub"/>
    <hyperlink ref="B835" r:id="rId834" display="https://github.com/wendigo/go-bind-plugin"/>
    <hyperlink ref="B836" r:id="rId835" display="https://github.com/aymerick/douceur"/>
    <hyperlink ref="B837" r:id="rId836" display="https://github.com/omeid/go-resources"/>
    <hyperlink ref="B838" r:id="rId837" display="https://github.com/tylerwince/godbg"/>
    <hyperlink ref="B839" r:id="rId838" display="https://github.com/srfrog/go-relax"/>
    <hyperlink ref="B840" r:id="rId839" display="https://github.com/go-gem/gem"/>
    <hyperlink ref="B841" r:id="rId840" display="https://github.com/shurcooL/trayhost"/>
    <hyperlink ref="B842" r:id="rId841" display="https://github.com/mibk/dupl"/>
    <hyperlink ref="B843" r:id="rId842" display="https://github.com/ivpusic/rerun"/>
    <hyperlink ref="B844" r:id="rId843" display="https://github.com/ziutek/gst"/>
    <hyperlink ref="B845" r:id="rId844" display="https://github.com/StabbyCutyou/moldova"/>
    <hyperlink ref="B846" r:id="rId845" display="https://github.com/anacrolix/utp"/>
    <hyperlink ref="B847" r:id="rId846" display="https://github.com/elithrar/simple-scrypt"/>
    <hyperlink ref="B848" r:id="rId847" display="https://github.com/adam-hanna/jwt-auth"/>
    <hyperlink ref="B849" r:id="rId848" display="https://github.com/variadico/scaneo"/>
    <hyperlink ref="B850" r:id="rId849" display="https://github.com/mum4k/termdash"/>
    <hyperlink ref="B851" r:id="rId850" display="https://github.com/paulmach/orb"/>
    <hyperlink ref="B852" r:id="rId851" display="https://github.com/antchfx/xquery"/>
    <hyperlink ref="B853" r:id="rId852" display="https://github.com/gookit/color"/>
    <hyperlink ref="B854" r:id="rId853" display="https://github.com/alexeyco/simpletable"/>
    <hyperlink ref="B855" r:id="rId854" display="https://github.com/mholt/golang-graphics"/>
    <hyperlink ref="B856" r:id="rId855" display="https://github.com/vrischmann/envconfig"/>
    <hyperlink ref="B857" r:id="rId856" display="https://github.com/robfig/soy"/>
    <hyperlink ref="B858" r:id="rId857" display="https://github.com/timkaye11/goRecommend"/>
    <hyperlink ref="B859" r:id="rId858" display="https://github.com/cbergoon/merkletree"/>
    <hyperlink ref="B860" r:id="rId859" display="https://github.com/2tvenom/myreplication"/>
    <hyperlink ref="B861" r:id="rId860" display="https://github.com/smancke/guble"/>
    <hyperlink ref="B862" r:id="rId861" display="https://github.com/andrewstuart/goq"/>
    <hyperlink ref="B863" r:id="rId862" display="https://github.com/DATA-DOG/go-txdb"/>
    <hyperlink ref="B864" r:id="rId863" display="https://github.com/elgs/gojq"/>
    <hyperlink ref="B865" r:id="rId864" display="https://github.com/zubairhamed/canopus"/>
    <hyperlink ref="B866" r:id="rId865" display="https://github.com/antchfx/xpath"/>
    <hyperlink ref="B867" r:id="rId866" display="https://github.com/VividCortex/robustly"/>
    <hyperlink ref="B868" r:id="rId867" display="https://github.com/subosito/gotenv"/>
    <hyperlink ref="B869" r:id="rId868" display="https://github.com/azer/logger"/>
    <hyperlink ref="B870" r:id="rId869" display="https://github.com/hillu/go-yara"/>
    <hyperlink ref="B871" r:id="rId870" display="https://github.com/kikinteractive/go-bqstreamer"/>
    <hyperlink ref="B872" r:id="rId871" display="https://github.com/antchfx/antch"/>
    <hyperlink ref="B873" r:id="rId872" display="https://github.com/chrislusf/vasto"/>
    <hyperlink ref="B874" r:id="rId873" display="https://github.com/Konstantin8105/c4go"/>
    <hyperlink ref="B875" r:id="rId874" display="https://github.com/hawx/img"/>
    <hyperlink ref="B876" r:id="rId875" display="https://github.com/ziutek/blas"/>
    <hyperlink ref="B877" r:id="rId876" display="https://github.com/goxjs/gl"/>
    <hyperlink ref="B878" r:id="rId877" display="https://github.com/gulien/orbit"/>
    <hyperlink ref="B879" r:id="rId878" display="https://github.com/zentures/bloom"/>
    <hyperlink ref="B880" r:id="rId879" display="https://github.com/rs/xlog"/>
    <hyperlink ref="B881" r:id="rId880" display="https://github.com/distatus/battery"/>
    <hyperlink ref="B882" r:id="rId881" display="https://github.com/vrecan/death"/>
    <hyperlink ref="B883" r:id="rId882" display="https://github.com/wellington/go-libsass"/>
    <hyperlink ref="B884" r:id="rId883" display="https://github.com/kamilsk/retry"/>
    <hyperlink ref="B885" r:id="rId884" display="https://github.com/VividCortex/gohistogram"/>
    <hyperlink ref="B886" r:id="rId885" display="https://github.com/topfreegames/apm"/>
    <hyperlink ref="B887" r:id="rId886" display="https://github.com/sdcoffey/techan"/>
    <hyperlink ref="B888" r:id="rId887" display="https://github.com/yaronsumel/grapes"/>
    <hyperlink ref="B889" r:id="rId888" display="https://github.com/eaigner/shield"/>
    <hyperlink ref="B890" r:id="rId889" display="https://github.com/snwfdhmp/errlog"/>
    <hyperlink ref="B891" r:id="rId890" display="https://github.com/huandu/go-sqlbuilder"/>
    <hyperlink ref="B892" r:id="rId891" display="https://github.com/shomali11/util"/>
    <hyperlink ref="B893" r:id="rId892" display="https://github.com/oklahomer/go-sarah"/>
    <hyperlink ref="B894" r:id="rId893" display="https://github.com/bsm/redis-lock"/>
    <hyperlink ref="B895" r:id="rId894" display="https://github.com/monoculum/formam"/>
    <hyperlink ref="B896" r:id="rId895" display="https://github.com/go-ffmt/ffmt"/>
    <hyperlink ref="B897" r:id="rId896" display="https://github.com/go-playground/stats"/>
    <hyperlink ref="B898" r:id="rId897" display="https://github.com/jsgilmore/gostorm"/>
    <hyperlink ref="B899" r:id="rId898" display="https://github.com/qntfy/kazaam"/>
    <hyperlink ref="B900" r:id="rId899" display="https://github.com/stellar/kelp"/>
    <hyperlink ref="B901" r:id="rId900" display="https://github.com/assafmo/joincap"/>
    <hyperlink ref="B902" r:id="rId901" display="https://github.com/DamnWidget/VenGO"/>
    <hyperlink ref="B903" r:id="rId902" display="https://github.com/yvasiyarov/php_session_decoder"/>
    <hyperlink ref="B904" r:id="rId903" display="https://github.com/nikepan/clickhouse-bulk"/>
    <hyperlink ref="B905" r:id="rId904" display="https://github.com/daneharrigan/hipchat"/>
    <hyperlink ref="B906" r:id="rId905" display="https://github.com/ungerik/go-rest"/>
    <hyperlink ref="B907" r:id="rId906" display="https://github.com/tylertreat/go-benchmarks"/>
    <hyperlink ref="B908" r:id="rId907" display="https://github.com/novalagung/gubrak"/>
    <hyperlink ref="B909" r:id="rId908" display="https://github.com/go-gcfg/gcfg"/>
    <hyperlink ref="B910" r:id="rId909" display="https://github.com/udhos/jazigo"/>
    <hyperlink ref="B911" r:id="rId910" display="https://github.com/luontola/gospec"/>
    <hyperlink ref="B912" r:id="rId911" display="https://github.com/Medium/medium-sdk-go"/>
    <hyperlink ref="B913" r:id="rId912" display="https://github.com/zhuangsirui/binpacker"/>
    <hyperlink ref="B914" r:id="rId913" display="https://github.com/osamingo/jsonrpc"/>
    <hyperlink ref="B915" r:id="rId914" display="https://github.com/eduardonunesp/sslb"/>
    <hyperlink ref="B916" r:id="rId915" display="https://github.com/daryl/zeus"/>
    <hyperlink ref="B917" r:id="rId916" display="https://github.com/bouk/gonerics"/>
    <hyperlink ref="B918" r:id="rId917" display="https://github.com/andybons/hipchat"/>
    <hyperlink ref="B919" r:id="rId918" display="https://github.com/PaesslerAG/gval"/>
    <hyperlink ref="B920" r:id="rId919" display="https://github.com/Fs02/grimoire"/>
    <hyperlink ref="B921" r:id="rId920" display="https://github.com/anacrolix/dht"/>
    <hyperlink ref="B922" r:id="rId921" display="https://github.com/steinbacher/goose"/>
    <hyperlink ref="B923" r:id="rId922" display="https://github.com/shurcooL/github_flavored_markdown"/>
    <hyperlink ref="B924" r:id="rId923" display="https://github.com/go-ozzo/ozzo-log"/>
    <hyperlink ref="B925" r:id="rId924" display="https://github.com/antham/chyle"/>
    <hyperlink ref="B926" r:id="rId925" display="https://github.com/aerogo/aero"/>
    <hyperlink ref="B927" r:id="rId926" display="https://github.com/fabiorphp/cachego"/>
    <hyperlink ref="B928" r:id="rId927" display="https://github.com/ikeikeikeike/go-sitemap-generator"/>
    <hyperlink ref="B929" r:id="rId928" display="https://github.com/gernest/alien"/>
    <hyperlink ref="B930" r:id="rId929" display="https://github.com/crgimenes/goconfig"/>
    <hyperlink ref="B931" r:id="rId930" display="https://github.com/hyperboloide/lk"/>
    <hyperlink ref="B932" r:id="rId931" display="https://github.com/melihmucuk/geocache"/>
    <hyperlink ref="B933" r:id="rId932" display="https://github.com/nakagami/firebirdsql"/>
    <hyperlink ref="B934" r:id="rId933" display="https://github.com/antchfx/htmlquery"/>
    <hyperlink ref="B935" r:id="rId934" display="https://github.com/sbstjn/hanu"/>
    <hyperlink ref="B936" r:id="rId935" display="https://github.com/albrow/forms"/>
    <hyperlink ref="B937" r:id="rId936" display="https://github.com/white-pony/go-fann"/>
    <hyperlink ref="B938" r:id="rId937" display="https://github.com/jaschaephraim/lrserver"/>
    <hyperlink ref="B939" r:id="rId938" display="https://github.com/bogem/id3v2"/>
    <hyperlink ref="B940" r:id="rId939" display="https://github.com/andygrunwald/go-trending"/>
    <hyperlink ref="B941" r:id="rId940" display="https://github.com/a8m/rql"/>
    <hyperlink ref="B942" r:id="rId941" display="https://github.com/kamildrazkiewicz/go-flow"/>
    <hyperlink ref="B943" r:id="rId942" display="https://github.com/GeertJohan/yubigo"/>
    <hyperlink ref="B944" r:id="rId943" display="https://github.com/ukautz/clif"/>
    <hyperlink ref="B945" r:id="rId944" display="https://github.com/mewkiz/flac"/>
    <hyperlink ref="B946" r:id="rId945" display="https://github.com/cosiner/flag"/>
    <hyperlink ref="B947" r:id="rId946" display="https://github.com/arl/go-rquad"/>
    <hyperlink ref="B948" r:id="rId947" display="https://github.com/songgao/colorgo"/>
    <hyperlink ref="B949" r:id="rId948" display="https://github.com/qiniu/checkstyle"/>
    <hyperlink ref="B950" r:id="rId949" display="https://github.com/smallnest/goreq"/>
    <hyperlink ref="B951" r:id="rId950" display="https://github.com/go-playground/overalls"/>
    <hyperlink ref="B952" r:id="rId951" display="https://github.com/dailymotion/oplog"/>
    <hyperlink ref="B953" r:id="rId952" display="https://github.com/nbari/violetear"/>
    <hyperlink ref="B954" r:id="rId953" display="https://github.com/gosuri/go-store"/>
    <hyperlink ref="B955" r:id="rId954" display="https://github.com/adlio/trello"/>
    <hyperlink ref="B956" r:id="rId955" display="https://github.com/gotestyourself/gotest.tools"/>
    <hyperlink ref="B957" r:id="rId956" display="https://github.com/zentures/encoding"/>
    <hyperlink ref="B958" r:id="rId957" display="https://github.com/google/gnxi"/>
    <hyperlink ref="B959" r:id="rId958" display="https://github.com/amimof/huego"/>
    <hyperlink ref="B960" r:id="rId959" display="https://github.com/antham/envh"/>
    <hyperlink ref="B961" r:id="rId960" display="https://github.com/InVisionApp/rye"/>
    <hyperlink ref="B962" r:id="rId961" display="https://github.com/claygod/Bxog"/>
    <hyperlink ref="B963" r:id="rId962" display="https://github.com/feyeleanor/gospeed"/>
    <hyperlink ref="B964" r:id="rId963" display="https://github.com/go-mix/mix"/>
    <hyperlink ref="B965" r:id="rId964" display="https://github.com/tomazk/envcfg"/>
    <hyperlink ref="B966" r:id="rId965" display="https://github.com/adelowo/onecache"/>
    <hyperlink ref="B967" r:id="rId966" display="https://github.com/davecheney/autobench"/>
    <hyperlink ref="B968" r:id="rId967" display="https://github.com/gammazero/workerpool"/>
    <hyperlink ref="B969" r:id="rId968" display="https://github.com/krig/go-sox"/>
    <hyperlink ref="B970" r:id="rId969" display="https://github.com/rs/xmux"/>
    <hyperlink ref="B971" r:id="rId970" display="https://github.com/appleboy/easyssh-proxy"/>
    <hyperlink ref="B972" r:id="rId971" display="https://github.com/skibish/ddns"/>
    <hyperlink ref="B973" r:id="rId972" display="https://github.com/ricardolonga/jsongo"/>
    <hyperlink ref="B974" r:id="rId973" display="https://github.com/minus5/gofreetds"/>
    <hyperlink ref="B975" r:id="rId974" display="https://github.com/danhper/structomap"/>
    <hyperlink ref="B976" r:id="rId975" display="https://github.com/ybbus/jsonrpc"/>
    <hyperlink ref="B977" r:id="rId976" display="https://github.com/ungerik/go-cairo"/>
    <hyperlink ref="B978" r:id="rId977" display="https://github.com/ReneKroon/ttlcache"/>
    <hyperlink ref="B979" r:id="rId978" display="https://github.com/mattn/go-adodb"/>
    <hyperlink ref="B980" r:id="rId979" display="https://github.com/tcolgate/mp3"/>
    <hyperlink ref="B981" r:id="rId980" display="https://github.com/MauriceGit/skiplist"/>
    <hyperlink ref="B982" r:id="rId981" display="https://github.com/TheTannerRyan/ring"/>
    <hyperlink ref="B983" r:id="rId982" display="https://github.com/icza/bitio"/>
    <hyperlink ref="B984" r:id="rId983" display="https://github.com/belogik/goes"/>
    <hyperlink ref="B985" r:id="rId984" display="https://github.com/gonutz/d3d9"/>
    <hyperlink ref="B986" r:id="rId985" display="https://github.com/adrianmo/go-nmea"/>
    <hyperlink ref="B987" r:id="rId986" display="https://github.com/firstrow/logvoyage"/>
    <hyperlink ref="B988" r:id="rId987" display="https://github.com/icza/session"/>
    <hyperlink ref="B989" r:id="rId988" display="https://github.com/raydac/mvn-golang"/>
    <hyperlink ref="B990" r:id="rId989" display="https://github.com/olebedev/go-tgbot"/>
    <hyperlink ref="B991" r:id="rId990" display="https://github.com/dannyvankooten/grender"/>
    <hyperlink ref="B992" r:id="rId991" display="https://github.com/emersion/go-message"/>
    <hyperlink ref="B993" r:id="rId992" display="https://github.com/philippgille/ln-paywall"/>
    <hyperlink ref="B994" r:id="rId993" display="https://github.com/akamensky/argparse"/>
    <hyperlink ref="B995" r:id="rId994" display="https://github.com/ungerik/pkgreflect"/>
    <hyperlink ref="B996" r:id="rId995" display="https://github.com/eaburns/flac"/>
    <hyperlink ref="B997" r:id="rId996" display="https://github.com/alioygur/gores"/>
    <hyperlink ref="B998" r:id="rId997" display="https://github.com/recoilme/slowpoke"/>
    <hyperlink ref="B999" r:id="rId998" display="https://github.com/rjohnsondev/vim-compiler-go"/>
    <hyperlink ref="B1000" r:id="rId999" display="https://github.com/volatile/core"/>
    <hyperlink ref="B1001" r:id="rId1000" display="https://github.com/osteele/liquid"/>
    <hyperlink ref="B1002" r:id="rId1001" display="https://github.com/gabriel-vasile/mimetype"/>
    <hyperlink ref="B1003" r:id="rId1002" display="https://github.com/TeaEntityLab/fpGo"/>
    <hyperlink ref="B1004" r:id="rId1003" display="https://github.com/GuiaBolso/darwin"/>
    <hyperlink ref="B1005" r:id="rId1004" display="https://github.com/nuance/go-nlp"/>
    <hyperlink ref="B1006" r:id="rId1005" display="https://github.com/octago/sflags"/>
    <hyperlink ref="B1007" r:id="rId1006" display="https://github.com/runningwild/glop"/>
    <hyperlink ref="B1008" r:id="rId1007" display="https://github.com/galeone/igor"/>
    <hyperlink ref="B1009" r:id="rId1008" display="https://github.com/viant/endly"/>
    <hyperlink ref="B1010" r:id="rId1009" display="https://github.com/gabstv/go-bsdiff"/>
    <hyperlink ref="B1011" r:id="rId1010" display="https://github.com/go-playground/pure"/>
    <hyperlink ref="B1012" r:id="rId1011" display="https://github.com/viant/toolbox"/>
    <hyperlink ref="B1013" r:id="rId1012" display="https://github.com/tomcraven/goga"/>
    <hyperlink ref="B1014" r:id="rId1013" display="https://github.com/xfxdev/xtcp"/>
    <hyperlink ref="B1015" r:id="rId1014" display="https://github.com/dixonwille/wmenu"/>
    <hyperlink ref="B1016" r:id="rId1015" display="https://github.com/jaffee/commandeer"/>
    <hyperlink ref="B1017" r:id="rId1016" display="https://github.com/abice/go-enum"/>
    <hyperlink ref="B1018" r:id="rId1017" display="https://github.com/hackebrot/turtle"/>
    <hyperlink ref="B1019" r:id="rId1018" display="https://github.com/hidevopsio/hiboot"/>
    <hyperlink ref="B1020" r:id="rId1019" display="https://github.com/davemeehan/Neo4j-GO"/>
    <hyperlink ref="B1021" r:id="rId1020" display="https://github.com/tejo/boxed"/>
    <hyperlink ref="B1022" r:id="rId1021" display="https://github.com/garyburd/redigo"/>
    <hyperlink ref="B1023" r:id="rId1022" display="https://github.com/raja/argon2pw"/>
    <hyperlink ref="B1024" r:id="rId1023" display="https://github.com/sebest/xff"/>
    <hyperlink ref="B1025" r:id="rId1024" display="https://github.com/seborama/govcr"/>
    <hyperlink ref="B1026" r:id="rId1025" display="https://github.com/ziutek/kasia.go"/>
    <hyperlink ref="B1027" r:id="rId1026" display="https://github.com/plar/go-adaptive-radix-tree"/>
    <hyperlink ref="B1028" r:id="rId1027" display="https://github.com/bnkamalesh/webgo"/>
    <hyperlink ref="B1029" r:id="rId1028" display="https://github.com/bradleyjkemp/cupaloy"/>
    <hyperlink ref="B1030" r:id="rId1029" display="https://github.com/nitishm/go-rejson"/>
    <hyperlink ref="B1031" r:id="rId1030" display="https://github.com/kamilsk/semaphore"/>
    <hyperlink ref="B1032" r:id="rId1031" display="https://github.com/esemplastic/unis"/>
    <hyperlink ref="B1033" r:id="rId1032" display="https://github.com/rjeczalik/gh"/>
    <hyperlink ref="B1034" r:id="rId1033" display="https://github.com/etherlabsio/healthcheck"/>
    <hyperlink ref="B1035" r:id="rId1034" display="https://github.com/VividCortex/pm"/>
    <hyperlink ref="B1036" r:id="rId1035" display="https://github.com/fulldump/golax"/>
    <hyperlink ref="B1037" r:id="rId1036" display="https://github.com/sourcegraph/go-vcs"/>
    <hyperlink ref="B1038" r:id="rId1037" display="https://github.com/gobuffalo/velvet"/>
    <hyperlink ref="B1039" r:id="rId1038" display="https://github.com/monmohan/xferspdy"/>
    <hyperlink ref="B1040" r:id="rId1039" display="https://github.com/marusama/semaphore"/>
    <hyperlink ref="B1041" r:id="rId1040" display="https://github.com/wtolson/go-taglib"/>
    <hyperlink ref="B1042" r:id="rId1041" display="https://github.com/solher/arangolite"/>
    <hyperlink ref="B1043" r:id="rId1042" display="https://github.com/andygrunwald/cachet"/>
    <hyperlink ref="B1044" r:id="rId1043" display="https://github.com/relvacode/iso8601"/>
    <hyperlink ref="B1045" r:id="rId1044" display="https://github.com/fiam/gounidecode"/>
    <hyperlink ref="B1046" r:id="rId1045" display="https://github.com/khaiql/dbcleaner"/>
    <hyperlink ref="B1047" r:id="rId1046" display="https://github.com/e-dard/netbug"/>
    <hyperlink ref="B1048" r:id="rId1047" display="https://github.com/robbert229/jwt"/>
    <hyperlink ref="B1049" r:id="rId1048" display="https://github.com/pingcap/failpoint"/>
    <hyperlink ref="B1050" r:id="rId1049" display="https://github.com/underarmour/dynago"/>
    <hyperlink ref="B1051" r:id="rId1050" display="https://github.com/codemodus/chain"/>
    <hyperlink ref="B1052" r:id="rId1051" display="https://github.com/whiteShtef/clockwork"/>
    <hyperlink ref="B1053" r:id="rId1052" display="https://github.com/InVisionApp/conjungo"/>
    <hyperlink ref="B1054" r:id="rId1053" display="https://github.com/dgrr/GoSlaves"/>
    <hyperlink ref="B1055" r:id="rId1054" display="https://github.com/antham/gommit"/>
    <hyperlink ref="B1056" r:id="rId1055" display="https://github.com/cosiner/gomodel"/>
    <hyperlink ref="B1057" r:id="rId1056" display="https://github.com/DavidBelicza/TextRank"/>
    <hyperlink ref="B1058" r:id="rId1057" display="https://github.com/gortc/sdp"/>
    <hyperlink ref="B1059" r:id="rId1058" display="https://github.com/Talento90/go-health"/>
    <hyperlink ref="B1060" r:id="rId1059" display="https://github.com/mccoyst/validate"/>
    <hyperlink ref="B1061" r:id="rId1060" display="https://github.com/cswank/kcli"/>
    <hyperlink ref="B1062" r:id="rId1061" display="https://github.com/GolangUA/gopher-logos"/>
    <hyperlink ref="B1063" r:id="rId1062" display="https://github.com/glycerine/bambam"/>
    <hyperlink ref="B1064" r:id="rId1063" display="https://github.com/surullabs/lint"/>
    <hyperlink ref="B1065" r:id="rId1064" display="https://github.com/yourbasic/radix"/>
    <hyperlink ref="B1066" r:id="rId1065" display="https://github.com/gen2brain/go-unarr"/>
    <hyperlink ref="B1067" r:id="rId1066" display="https://github.com/rylans/getlang"/>
    <hyperlink ref="B1068" r:id="rId1067" display="https://github.com/philippgille/gokv"/>
    <hyperlink ref="B1069" r:id="rId1068" display="https://github.com/seiflotfy/skizze"/>
    <hyperlink ref="B1070" r:id="rId1069" display="https://github.com/jandelgado/rabtap"/>
    <hyperlink ref="B1071" r:id="rId1070" display="https://github.com/spate/vectormath"/>
    <hyperlink ref="B1072" r:id="rId1071" display="https://github.com/schuyler/neural-go"/>
    <hyperlink ref="B1073" r:id="rId1072" display="https://github.com/go-furnace/go-furnace"/>
    <hyperlink ref="B1074" r:id="rId1073" display="https://github.com/songgao/ether"/>
    <hyperlink ref="B1075" r:id="rId1074" display="https://github.com/pebbe/textcat"/>
    <hyperlink ref="B1076" r:id="rId1075" display="https://github.com/gen2brain/malgo"/>
    <hyperlink ref="B1077" r:id="rId1076" display="https://github.com/SaidinWoT/timespan"/>
    <hyperlink ref="B1078" r:id="rId1077" display="https://github.com/gansidui/skiplist"/>
    <hyperlink ref="B1079" r:id="rId1078" display="https://github.com/mingrammer/cfmt"/>
    <hyperlink ref="B1080" r:id="rId1079" display="https://github.com/datastream/libsvm"/>
    <hyperlink ref="B1081" r:id="rId1080" display="https://github.com/pascaldekloe/jwt"/>
    <hyperlink ref="B1082" r:id="rId1081" display="https://github.com/masterzen/winrm-cli"/>
    <hyperlink ref="B1083" r:id="rId1082" display="https://github.com/awsong/MMSEGO"/>
    <hyperlink ref="B1084" r:id="rId1083" display="https://github.com/VividCortex/multitick"/>
    <hyperlink ref="B1085" r:id="rId1084" display="https://github.com/rafaeljesus/rabbus"/>
    <hyperlink ref="B1086" r:id="rId1085" display="https://github.com/onatm/clockwerk"/>
    <hyperlink ref="B1087" r:id="rId1086" display="https://github.com/dannyvankooten/vat"/>
    <hyperlink ref="B1088" r:id="rId1087" display="https://github.com/ian-kent/gofigure"/>
    <hyperlink ref="B1089" r:id="rId1088" display="https://github.com/appleboy/drone-line"/>
    <hyperlink ref="B1090" r:id="rId1089" display="https://github.com/mdlayher/dhcp6"/>
    <hyperlink ref="B1091" r:id="rId1090" display="https://github.com/goxjs/glfw"/>
    <hyperlink ref="B1092" r:id="rId1091" display="https://github.com/posener/wstest"/>
    <hyperlink ref="B1093" r:id="rId1092" display="https://github.com/Clarifai/clarifai-go"/>
    <hyperlink ref="B1094" r:id="rId1093" display="https://github.com/andygrunwald/megos"/>
    <hyperlink ref="B1095" r:id="rId1094" display="https://github.com/james-bowman/sparse"/>
    <hyperlink ref="B1096" r:id="rId1095" display="https://github.com/gregdel/pushover"/>
    <hyperlink ref="B1097" r:id="rId1096" display="https://github.com/daviddengcn/go-pr"/>
    <hyperlink ref="B1098" r:id="rId1097" display="https://github.com/ozgio/strutil"/>
    <hyperlink ref="B1099" r:id="rId1098" display="https://github.com/skanehira/gjo"/>
    <hyperlink ref="B1100" r:id="rId1099" display="https://github.com/hako/branca"/>
    <hyperlink ref="B1101" r:id="rId1100" display="https://github.com/gookit/config"/>
    <hyperlink ref="B1102" r:id="rId1101" display="https://github.com/jinyeom/neat"/>
    <hyperlink ref="B1103" r:id="rId1102" display="https://github.com/linxGnu/mssqlx"/>
    <hyperlink ref="B1104" r:id="rId1103" display="https://github.com/go-on/wrap"/>
    <hyperlink ref="B1105" r:id="rId1104" display="https://github.com/dadleyy/marlow"/>
    <hyperlink ref="B1106" r:id="rId1105" display="https://github.com/aclindsa/ofxgo"/>
    <hyperlink ref="B1107" r:id="rId1106" display="https://github.com/claygod/microservice"/>
    <hyperlink ref="B1108" r:id="rId1107" display="https://github.com/sybrexsys/RapidMQ"/>
    <hyperlink ref="B1109" r:id="rId1108" display="https://github.com/miolini/jsonf"/>
    <hyperlink ref="B1110" r:id="rId1109" display="https://github.com/Comcast/gaad"/>
    <hyperlink ref="B1111" r:id="rId1110" display="https://github.com/sherifabdlnaby/gpool"/>
    <hyperlink ref="B1112" r:id="rId1111" display="https://github.com/ssgreg/repeat"/>
    <hyperlink ref="B1113" r:id="rId1112" display="https://github.com/gookit/validate"/>
    <hyperlink ref="B1114" r:id="rId1113" display="https://github.com/appleboy/drone-scp"/>
    <hyperlink ref="B1115" r:id="rId1114" display="https://github.com/go-playground/statics"/>
    <hyperlink ref="B1116" r:id="rId1115" display="https://github.com/websysd/websysd"/>
    <hyperlink ref="B1117" r:id="rId1116" display="https://github.com/qmuntal/opc"/>
    <hyperlink ref="B1118" r:id="rId1117" display="https://github.com/zhulik/margelet"/>
    <hyperlink ref="B1119" r:id="rId1118" display="https://github.com/mna/gocostmodel"/>
    <hyperlink ref="B1120" r:id="rId1119" display="https://github.com/agonopol/go-stem"/>
    <hyperlink ref="B1121" r:id="rId1120" display="https://github.com/adrg/libvlc-go"/>
    <hyperlink ref="B1122" r:id="rId1121" display="https://github.com/fjl/go-couchdb"/>
    <hyperlink ref="B1123" r:id="rId1122" display="https://github.com/yaa110/go-persian-calendar"/>
    <hyperlink ref="B1124" r:id="rId1123" display="https://github.com/Henry-Sarabia/igdb"/>
    <hyperlink ref="B1125" r:id="rId1124" display="https://github.com/lunny/gop"/>
    <hyperlink ref="B1126" r:id="rId1125" display="https://github.com/noelyahan/mergi"/>
    <hyperlink ref="B1127" r:id="rId1126" display="https://github.com/osamingo/indigo"/>
    <hyperlink ref="B1128" r:id="rId1127" display="https://github.com/tmc/graphql"/>
    <hyperlink ref="B1129" r:id="rId1128" display="https://github.com/stesla/gospecify"/>
    <hyperlink ref="B1130" r:id="rId1129" display="https://github.com/bahlo/abutil"/>
    <hyperlink ref="B1131" r:id="rId1130" display="https://github.com/xujiajun/godbal"/>
    <hyperlink ref="B1132" r:id="rId1131" display="https://github.com/icza/minquery"/>
    <hyperlink ref="B1133" r:id="rId1132" display="https://github.com/tyler-smith/golang-sql-benchmark"/>
    <hyperlink ref="B1134" r:id="rId1133" display="https://github.com/toby3d/telegraph"/>
    <hyperlink ref="B1135" r:id="rId1134" display="https://github.com/rogeralsing/gophers"/>
    <hyperlink ref="B1136" r:id="rId1135" display="https://github.com/zpatrick/fireball"/>
    <hyperlink ref="B1137" r:id="rId1136" display="https://github.com/vardius/message-bus"/>
    <hyperlink ref="B1138" r:id="rId1137" display="https://github.com/go-restit/restit"/>
    <hyperlink ref="B1139" r:id="rId1138" display="https://github.com/DrmagicE/gmqtt"/>
    <hyperlink ref="B1140" r:id="rId1139" display="https://github.com/claygod/transaction"/>
    <hyperlink ref="B1141" r:id="rId1140" display="https://github.com/mailhog/smtp"/>
    <hyperlink ref="B1142" r:id="rId1141" display="https://github.com/svcavallar/celeriac.v1"/>
    <hyperlink ref="B1143" r:id="rId1142" display="https://github.com/plandem/xlsx"/>
    <hyperlink ref="B1144" r:id="rId1143" display="https://github.com/Parquery/gocontracts"/>
    <hyperlink ref="B1145" r:id="rId1144" display="https://github.com/alwindoss/morse"/>
    <hyperlink ref="B1146" r:id="rId1145" display="https://github.com/bolknote/go-gd"/>
    <hyperlink ref="B1147" r:id="rId1146" display="https://github.com/rafaeljesus/nsq-event-bus"/>
    <hyperlink ref="B1148" r:id="rId1147" display="https://github.com/paked/configure"/>
    <hyperlink ref="B1149" r:id="rId1148" display="https://github.com/alixaxel/genex"/>
    <hyperlink ref="B1150" r:id="rId1149" display="https://github.com/paulmach/osm"/>
    <hyperlink ref="B1151" r:id="rId1150" display="https://github.com/mozillazg/go-unidecode"/>
    <hyperlink ref="B1152" r:id="rId1151" display="https://github.com/dchest/stemmer"/>
    <hyperlink ref="B1153" r:id="rId1152" display="https://github.com/Guitarbum722/align"/>
    <hyperlink ref="B1154" r:id="rId1153" display="https://github.com/yarf-framework/yarf"/>
    <hyperlink ref="B1155" r:id="rId1154" display="https://github.com/teris-io/cli"/>
    <hyperlink ref="B1156" r:id="rId1155" display="https://github.com/toorop/go-dkim"/>
    <hyperlink ref="B1157" r:id="rId1156" display="https://github.com/blevesearch/segment"/>
    <hyperlink ref="B1158" r:id="rId1157" display="https://github.com/alixaxel/pagerank"/>
    <hyperlink ref="B1159" r:id="rId1158" display="https://github.com/TheCreeper/go-notify"/>
    <hyperlink ref="B1160" r:id="rId1159" display="https://github.com/firstrow/go-outdated"/>
    <hyperlink ref="B1161" r:id="rId1160" display="https://github.com/agnivade/levenshtein"/>
    <hyperlink ref="B1162" r:id="rId1161" display="https://github.com/asticode/go-astitodo"/>
    <hyperlink ref="B1163" r:id="rId1162" display="https://github.com/ChrisMcKenzie/dropship"/>
    <hyperlink ref="B1164" r:id="rId1163" display="https://github.com/emiddleton/gads"/>
    <hyperlink ref="B1165" r:id="rId1164" display="https://github.com/maxatome/go-testdeep"/>
    <hyperlink ref="B1166" r:id="rId1165" display="https://github.com/knocknote/octillery"/>
    <hyperlink ref="B1167" r:id="rId1166" display="https://github.com/dixonwille/skywalker"/>
    <hyperlink ref="B1168" r:id="rId1167" display="https://github.com/kpango/glg"/>
    <hyperlink ref="B1169" r:id="rId1168" display="https://github.com/alexcesaro/log"/>
    <hyperlink ref="B1170" r:id="rId1169" display="https://github.com/rocketlaunchr/dataframe-go"/>
    <hyperlink ref="B1171" r:id="rId1170" display="https://github.com/mlimaloureiro/golog"/>
    <hyperlink ref="B1172" r:id="rId1171" display="https://github.com/nanobox-io/golang-scribble"/>
    <hyperlink ref="B1173" r:id="rId1172" display="https://github.com/trubitsyn/go-zero-width"/>
    <hyperlink ref="B1174" r:id="rId1173" display="https://github.com/zRedShift/mimemagic"/>
    <hyperlink ref="B1175" r:id="rId1174" display="https://github.com/adam-hanna/sessions"/>
    <hyperlink ref="B1176" r:id="rId1175" display="https://github.com/aybabtme/portproxy"/>
    <hyperlink ref="B1177" r:id="rId1176" display="https://github.com/ian-kent/linkio"/>
    <hyperlink ref="B1178" r:id="rId1177" display="https://github.com/artonge/go-csv-tag"/>
    <hyperlink ref="B1179" r:id="rId1178" display="https://github.com/endeveit/guesslanguage"/>
    <hyperlink ref="B1180" r:id="rId1179" display="https://github.com/seiflotfy/count-min-log"/>
    <hyperlink ref="B1181" r:id="rId1180" display="https://github.com/t0pep0/efaceconv"/>
    <hyperlink ref="B1182" r:id="rId1181" display="https://github.com/skelterjohn/geom"/>
    <hyperlink ref="B1183" r:id="rId1182" display="https://github.com/miguelpragier/handy"/>
    <hyperlink ref="B1184" r:id="rId1183" display="https://github.com/Boostport/avatica"/>
    <hyperlink ref="B1185" r:id="rId1184" display="https://github.com/vardius/gorouter"/>
    <hyperlink ref="B1186" r:id="rId1185" display="https://github.com/carlescere/goback"/>
    <hyperlink ref="B1187" r:id="rId1186" display="https://github.com/afjoseph/RAKE.Go"/>
    <hyperlink ref="B1188" r:id="rId1187" display="https://github.com/uadmin/uadmin"/>
    <hyperlink ref="B1189" r:id="rId1188" display="https://github.com/Logicalis/asn1"/>
    <hyperlink ref="B1190" r:id="rId1189" display="https://github.com/codingsince1985/couchcache"/>
    <hyperlink ref="B1191" r:id="rId1190" display="https://github.com/ngs/go-amazon-product-advertising-api"/>
    <hyperlink ref="B1192" r:id="rId1191" display="https://github.com/markbates/validate"/>
    <hyperlink ref="B1193" r:id="rId1192" display="https://github.com/go-xkg/xkg"/>
    <hyperlink ref="B1194" r:id="rId1193" display="https://github.com/danieldk/golinear"/>
    <hyperlink ref="B1195" r:id="rId1194" display="https://github.com/sadlil/gologger"/>
    <hyperlink ref="B1196" r:id="rId1195" display="https://github.com/gammazero/deque"/>
    <hyperlink ref="B1197" r:id="rId1196" display="https://github.com/soniah/evaler"/>
    <hyperlink ref="B1198" r:id="rId1197" display="https://github.com/steambap/captcha"/>
    <hyperlink ref="B1199" r:id="rId1198" display="https://github.com/codingconcepts/env"/>
    <hyperlink ref="B1200" r:id="rId1199" display="https://github.com/mengzhuo/intrinsic"/>
    <hyperlink ref="B1201" r:id="rId1200" display="https://github.com/skelterjohn/go-pkg-complete"/>
    <hyperlink ref="B1202" r:id="rId1201" display="https://github.com/nishanths/go-xkcd"/>
    <hyperlink ref="B1203" r:id="rId1202" display="https://github.com/jszwedko/go-circleci"/>
    <hyperlink ref="B1204" r:id="rId1203" display="https://github.com/sillecelik/go-gopher"/>
    <hyperlink ref="B1205" r:id="rId1204" display="https://github.com/jutkko/copy-pasta"/>
    <hyperlink ref="B1206" r:id="rId1205" display="https://github.com/vardius/worker-pool"/>
    <hyperlink ref="B1207" r:id="rId1206" display="https://github.com/szyhf/go-excel"/>
    <hyperlink ref="B1208" r:id="rId1207" display="https://github.com/wit-ai/wit-go"/>
    <hyperlink ref="B1209" r:id="rId1208" display="https://github.com/ian-kent/goose"/>
    <hyperlink ref="B1210" r:id="rId1209" display="https://github.com/osamingo/checkdigit"/>
    <hyperlink ref="B1211" r:id="rId1210" display="https://github.com/sevki/graphql"/>
    <hyperlink ref="B1212" r:id="rId1211" display="https://github.com/maxcnunes/gaper"/>
    <hyperlink ref="B1213" r:id="rId1212" display="https://github.com/ninedraft/gocryforhelp"/>
    <hyperlink ref="B1214" r:id="rId1213" display="https://github.com/zach-klippenstein/goregen"/>
    <hyperlink ref="B1215" r:id="rId1214" display="https://github.com/yazgazan/jaydiff"/>
    <hyperlink ref="B1216" r:id="rId1215" display="https://github.com/i25959341/orderbook"/>
    <hyperlink ref="B1217" r:id="rId1216" display="https://github.com/alpeb/go-finance"/>
    <hyperlink ref="B1218" r:id="rId1217" display="https://github.com/duck8823/duci"/>
    <hyperlink ref="B1219" r:id="rId1218" display="https://github.com/xcodersun/eywa"/>
    <hyperlink ref="B1220" r:id="rId1219" display="https://github.com/ian-kent/go-log"/>
    <hyperlink ref="B1221" r:id="rId1220" display="https://github.com/michiwend/gomusicbrainz"/>
    <hyperlink ref="B1222" r:id="rId1221" display="https://github.com/thedevsaddam/retry"/>
    <hyperlink ref="B1223" r:id="rId1222" display="https://github.com/msempere/golarm"/>
    <hyperlink ref="B1224" r:id="rId1223" display="https://github.com/editorconfig/editorconfig-core-go"/>
    <hyperlink ref="B1225" r:id="rId1224" display="https://github.com/inancgumus/myhttp"/>
    <hyperlink ref="B1226" r:id="rId1225" display="https://github.com/sbstjn/allot"/>
    <hyperlink ref="B1227" r:id="rId1226" display="https://github.com/maddevsio/fcm"/>
    <hyperlink ref="B1228" r:id="rId1227" display="https://github.com/zentures/porter2"/>
    <hyperlink ref="B1229" r:id="rId1228" display="https://github.com/posener/tarfs"/>
    <hyperlink ref="B1230" r:id="rId1229" display="https://github.com/yourbasic/bit"/>
    <hyperlink ref="B1231" r:id="rId1230" display="https://github.com/yourbasic/bloom"/>
    <hyperlink ref="B1232" r:id="rId1231" display="https://github.com/edwingeng/doublejump"/>
    <hyperlink ref="B1233" r:id="rId1232" display="https://github.com/chzyer/logex"/>
    <hyperlink ref="B1234" r:id="rId1233" display="https://github.com/magic003/alice"/>
    <hyperlink ref="B1235" r:id="rId1234" display="https://github.com/mavihq/persian"/>
    <hyperlink ref="B1236" r:id="rId1235" display="https://github.com/keygx/Go-gopher-Vector"/>
    <hyperlink ref="B1237" r:id="rId1236" display="https://github.com/sanbornm/mp"/>
    <hyperlink ref="B1238" r:id="rId1237" display="https://github.com/teris-io/longpoll"/>
    <hyperlink ref="B1239" r:id="rId1238" display="https://github.com/devfacet/gocmd"/>
    <hyperlink ref="B1240" r:id="rId1239" display="https://github.com/kilgaloon/leprechaun"/>
    <hyperlink ref="B1241" r:id="rId1240" display="https://github.com/dixonwille/wlog"/>
    <hyperlink ref="B1242" r:id="rId1241" display="https://github.com/rs/formjson"/>
    <hyperlink ref="B1243" r:id="rId1242" display="https://github.com/ematvey/gostat"/>
    <hyperlink ref="B1244" r:id="rId1243" display="https://github.com/danieldk/go2vec"/>
    <hyperlink ref="B1245" r:id="rId1244" display="https://github.com/couchbase/goforestdb"/>
    <hyperlink ref="B1246" r:id="rId1245" display="https://github.com/alouche/rodent"/>
    <hyperlink ref="B1247" r:id="rId1246" display="https://github.com/GuilhermeCaruso/bellt"/>
    <hyperlink ref="B1248" r:id="rId1247" display="https://github.com/quangngotan95/go-m3u8"/>
    <hyperlink ref="B1249" r:id="rId1248" display="https://github.com/bitfield/uptimerobot"/>
    <hyperlink ref="B1250" r:id="rId1249" display="https://github.com/Aorioli/gcm"/>
    <hyperlink ref="B1251" r:id="rId1250" display="https://github.com/codemodus/parth"/>
    <hyperlink ref="B1252" r:id="rId1251" display="https://github.com/SimonBaeumer/commander"/>
    <hyperlink ref="B1253" r:id="rId1252" display="https://github.com/mamal72/golyrics"/>
    <hyperlink ref="B1254" r:id="rId1253" display="https://github.com/resoursea/api"/>
    <hyperlink ref="B1255" r:id="rId1254" display="https://github.com/sgreben/flagvar"/>
    <hyperlink ref="B1256" r:id="rId1255" display="https://github.com/sj14/dbbench"/>
    <hyperlink ref="B1257" r:id="rId1256" display="https://github.com/chmike/securecookie"/>
    <hyperlink ref="B1258" r:id="rId1257" display="https://github.com/dwin/goSecretBoxPassword"/>
    <hyperlink ref="B1259" r:id="rId1258" display="https://github.com/polera/gonameparts"/>
    <hyperlink ref="B1260" r:id="rId1259" display="https://github.com/theia-ide/go-language-server"/>
    <hyperlink ref="B1261" r:id="rId1260" display="https://github.com/dukex/mixpanel"/>
    <hyperlink ref="B1262" r:id="rId1261" display="https://github.com/asafschers/goscore"/>
    <hyperlink ref="B1263" r:id="rId1262" display="https://github.com/aofei/cameron"/>
    <hyperlink ref="B1264" r:id="rId1263" display="https://github.com/pilosa/go-pilosa"/>
    <hyperlink ref="B1265" r:id="rId1264" display="https://github.com/InVisionApp/tabular"/>
    <hyperlink ref="B1266" r:id="rId1265" display="https://github.com/digitalcrab/browscap_go"/>
    <hyperlink ref="B1267" r:id="rId1266" display="https://github.com/blogcin/ToTo"/>
    <hyperlink ref="B1268" r:id="rId1267" display="https://github.com/nuveo/translate"/>
    <hyperlink ref="B1269" r:id="rId1268" display="https://github.com/jfilipczyk/gomatch"/>
    <hyperlink ref="B1270" r:id="rId1269" display="https://github.com/miolini/datacounter"/>
    <hyperlink ref="B1271" r:id="rId1270" display="https://github.com/OrlovEvgeny/go-mcache"/>
    <hyperlink ref="B1272" r:id="rId1271" display="https://github.com/Fontinalis/fonet"/>
    <hyperlink ref="B1273" r:id="rId1272" display="https://github.com/apache/calcite-avatica-go"/>
    <hyperlink ref="B1274" r:id="rId1273" display="https://github.com/agext/levenshtein"/>
    <hyperlink ref="B1275" r:id="rId1274" display="https://github.com/OpenPeeDeeP/xdg"/>
    <hyperlink ref="B1276" r:id="rId1275" display="https://github.com/antham/strumt"/>
    <hyperlink ref="B1277" r:id="rId1276" display="https://github.com/mozillazg/go-slugify"/>
    <hyperlink ref="B1278" r:id="rId1277" display="https://github.com/usk81/generic"/>
    <hyperlink ref="B1279" r:id="rId1278" display="https://github.com/zpatrick/rclient"/>
    <hyperlink ref="B1280" r:id="rId1279" display="https://github.com/bit4bit/gami"/>
    <hyperlink ref="B1281" r:id="rId1280" display="https://github.com/rdrdr/hamcrest"/>
    <hyperlink ref="B1282" r:id="rId1281" display="https://github.com/rickb777/date"/>
    <hyperlink ref="B1283" r:id="rId1282" display="https://github.com/oaStuff/clusteredBigCache"/>
    <hyperlink ref="B1284" r:id="rId1283" display="https://github.com/ian-kent/purl"/>
    <hyperlink ref="B1285" r:id="rId1284" display="https://github.com/ddo/rq"/>
    <hyperlink ref="B1286" r:id="rId1285" display="https://github.com/goanywhere/rex"/>
    <hyperlink ref="B1287" r:id="rId1286" display="https://github.com/rafaeljesus/retry-go"/>
    <hyperlink ref="B1288" r:id="rId1287" display="https://github.com/tenntenn/gpath"/>
    <hyperlink ref="B1289" r:id="rId1288" display="https://github.com/hexdigest/gounit"/>
    <hyperlink ref="B1290" r:id="rId1289" display="https://github.com/hyperboloide/pdfgen"/>
    <hyperlink ref="B1291" r:id="rId1290" display="https://github.com/sebest/logrusly"/>
    <hyperlink ref="B1292" r:id="rId1291" display="https://github.com/alexeyco/binder"/>
    <hyperlink ref="B1293" r:id="rId1292" display="https://github.com/emvi/gondolier"/>
    <hyperlink ref="B1294" r:id="rId1293" display="https://github.com/nikogura/gomason"/>
    <hyperlink ref="B1295" r:id="rId1294" display="https://github.com/jyotiska/go-webcolors"/>
    <hyperlink ref="B1296" r:id="rId1295" display="https://github.com/goodsign/snowball"/>
    <hyperlink ref="B1297" r:id="rId1296" display="https://github.com/zegl/goriak"/>
    <hyperlink ref="B1298" r:id="rId1297" display="https://github.com/zhulik/go_mediainfo"/>
    <hyperlink ref="B1299" r:id="rId1298" display="https://github.com/aisk/vox"/>
    <hyperlink ref="B1300" r:id="rId1299" display="https://github.com/korandiz/v4l"/>
    <hyperlink ref="B1301" r:id="rId1300" display="https://github.com/avelino/slugify"/>
    <hyperlink ref="B1302" r:id="rId1301" display="https://github.com/koofr/graval"/>
    <hyperlink ref="B1303" r:id="rId1302" display="https://github.com/rookii/paicehusk"/>
    <hyperlink ref="B1304" r:id="rId1303" display="https://github.com/marioidival/bro"/>
    <hyperlink ref="B1305" r:id="rId1304" display="https://github.com/rafaeljesus/parallel-fn"/>
    <hyperlink ref="B1306" r:id="rId1305" display="https://github.com/dgruber/drmaa"/>
    <hyperlink ref="B1307" r:id="rId1306" display="https://github.com/OwnLocal/goes"/>
    <hyperlink ref="B1308" r:id="rId1307" display="https://github.com/cihangir/neo4j"/>
    <hyperlink ref="B1309" r:id="rId1308" display="https://github.com/hexdigest/prep"/>
    <hyperlink ref="B1310" r:id="rId1309" display="https://github.com/pravasan/pravasan"/>
    <hyperlink ref="B1311" r:id="rId1310" display="https://github.com/ufoscout/go-up"/>
    <hyperlink ref="B1312" r:id="rId1311" display="https://github.com/tosone/minimp3"/>
    <hyperlink ref="B1313" r:id="rId1312" display="https://github.com/seborama/fuego"/>
    <hyperlink ref="B1314" r:id="rId1313" display="https://github.com/ftrvxmtrx/tga"/>
    <hyperlink ref="B1315" r:id="rId1314" display="https://github.com/artyom/autoflags"/>
    <hyperlink ref="B1316" r:id="rId1315" display="https://github.com/leandro-lugaresi/hub"/>
    <hyperlink ref="B1317" r:id="rId1316" display="https://github.com/Xamber/Varis"/>
    <hyperlink ref="B1318" r:id="rId1317" display="https://github.com/marusama/cyclicbarrier"/>
    <hyperlink ref="B1319" r:id="rId1318" display="https://github.com/robfig/bind"/>
    <hyperlink ref="B1320" r:id="rId1319" display="https://github.com/robinjoseph08/go-pg-migrations"/>
    <hyperlink ref="B1321" r:id="rId1320" display="https://github.com/zpatrick/rbac"/>
    <hyperlink ref="B1322" r:id="rId1321" display="https://github.com/e-dard/godist"/>
    <hyperlink ref="B1323" r:id="rId1322" display="https://github.com/schachmat/ingo"/>
    <hyperlink ref="B1324" r:id="rId1323" display="https://github.com/appleboy/drone-jenkins"/>
    <hyperlink ref="B1325" r:id="rId1324" display="https://github.com/tv42/mockhttp"/>
    <hyperlink ref="B1326" r:id="rId1325" display="https://github.com/viant/dsunit"/>
    <hyperlink ref="B1327" r:id="rId1326" display="https://github.com/dveselov/mystem"/>
    <hyperlink ref="B1328" r:id="rId1327" display="https://github.com/agoalofalife/event"/>
    <hyperlink ref="B1329" r:id="rId1328" display="https://github.com/hishamkaram/geoserver"/>
    <hyperlink ref="B1330" r:id="rId1329" display="https://github.com/mccoyst/vorbis"/>
    <hyperlink ref="B1331" r:id="rId1330" display="https://github.com/michiwend/goplaceholder"/>
    <hyperlink ref="B1332" r:id="rId1331" display="https://github.com/emersion/go-vcard"/>
    <hyperlink ref="B1333" r:id="rId1332" display="https://github.com/siddontang/go-log"/>
    <hyperlink ref="B1334" r:id="rId1333" display="https://github.com/teris-io/log"/>
    <hyperlink ref="B1335" r:id="rId1334" display="https://github.com/arthurkushman/pgo"/>
    <hyperlink ref="B1336" r:id="rId1335" display="https://github.com/alxrm/ugo"/>
    <hyperlink ref="B1337" r:id="rId1336" display="https://github.com/linxGnu/goseaweedfs"/>
    <hyperlink ref="B1338" r:id="rId1337" display="https://github.com/rapito/go-shopify"/>
    <hyperlink ref="B1339" r:id="rId1338" display="https://github.com/nikepan/govkbot"/>
    <hyperlink ref="B1340" r:id="rId1339" display="https://github.com/unix4fun/naclpipe"/>
    <hyperlink ref="B1341" r:id="rId1340" display="https://github.com/go-nio/nio"/>
    <hyperlink ref="B1342" r:id="rId1341" display="https://github.com/kinbiko/jsonassert"/>
    <hyperlink ref="B1343" r:id="rId1342" display="https://github.com/dskinner/damsel"/>
    <hyperlink ref="B1344" r:id="rId1343" display="https://github.com/striker2000/petrovich"/>
    <hyperlink ref="B1345" r:id="rId1344" display="https://github.com/free/concurrent-writer"/>
    <hyperlink ref="B1346" r:id="rId1345" display="https://github.com/mrLSD/go-benchmark-app"/>
    <hyperlink ref="B1347" r:id="rId1346" display="https://github.com/hbagdi/go-unsplash"/>
    <hyperlink ref="B1348" r:id="rId1347" display="https://github.com/neuegram/Ghost"/>
    <hyperlink ref="B1349" r:id="rId1348" display="https://github.com/goodsign/icu"/>
    <hyperlink ref="B1350" r:id="rId1349" display="https://github.com/JakeHL/Goid"/>
    <hyperlink ref="B1351" r:id="rId1350" display="https://github.com/wzshiming/gotype"/>
    <hyperlink ref="B1352" r:id="rId1351" display="https://github.com/gabrie30/ghorg"/>
    <hyperlink ref="B1353" r:id="rId1352" display="https://github.com/sasbury/mini"/>
    <hyperlink ref="B1354" r:id="rId1353" display="https://github.com/go-playground/generate"/>
    <hyperlink ref="B1355" r:id="rId1354" display="https://github.com/imdario/medeina"/>
    <hyperlink ref="B1356" r:id="rId1355" display="https://github.com/nicklaw5/go-respond"/>
    <hyperlink ref="B1357" r:id="rId1356" display="https://github.com/grsmv/goweek"/>
    <hyperlink ref="B1358" r:id="rId1357" display="https://github.com/RichardKnop/go-fixtures"/>
    <hyperlink ref="B1359" r:id="rId1358" display="https://github.com/soniah/awsenv"/>
    <hyperlink ref="B1360" r:id="rId1359" display="https://github.com/razonyang/fastrouter"/>
    <hyperlink ref="B1361" r:id="rId1360" display="https://github.com/wlbr/feiertage"/>
    <hyperlink ref="B1362" r:id="rId1361" display="https://github.com/ockam-network/did"/>
    <hyperlink ref="B1363" r:id="rId1362" display="https://github.com/rkoesters/xdg"/>
    <hyperlink ref="B1364" r:id="rId1363" display="https://github.com/e-XpertSolutions/go-cluster"/>
    <hyperlink ref="B1365" r:id="rId1364" display="https://github.com/amoghe/distillog"/>
    <hyperlink ref="B1366" r:id="rId1365" display="https://github.com/algoGuy/EasyMIDI"/>
    <hyperlink ref="B1367" r:id="rId1366" display="https://github.com/amscanne/golang-micro-benchmarks"/>
    <hyperlink ref="B1368" r:id="rId1367" display="https://github.com/utahta/go-cronowriter"/>
    <hyperlink ref="B1369" r:id="rId1368" display="https://github.com/crazcalm/term-quiz"/>
    <hyperlink ref="B1370" r:id="rId1369" display="https://github.com/bhmj/jsonslice"/>
    <hyperlink ref="B1371" r:id="rId1370" display="https://github.com/polera/publicip"/>
    <hyperlink ref="B1372" r:id="rId1371" display="https://github.com/ssgreg/journald"/>
    <hyperlink ref="B1373" r:id="rId1372" display="https://github.com/auyer/steganography"/>
    <hyperlink ref="B1374" r:id="rId1373" display="https://github.com/shettyh/threadpool"/>
    <hyperlink ref="B1375" r:id="rId1374" display="https://github.com/rapito/go-spotify"/>
    <hyperlink ref="B1376" r:id="rId1375" display="https://github.com/knspriggs/go-twitch"/>
    <hyperlink ref="B1377" r:id="rId1376" display="https://github.com/nstratos/go-myanimelist"/>
    <hyperlink ref="B1378" r:id="rId1377" display="https://github.com/velour/velour"/>
    <hyperlink ref="B1379" r:id="rId1378" display="https://github.com/hexdigest/gounit-vim"/>
    <hyperlink ref="B1380" r:id="rId1379" display="https://github.com/faceair/jio"/>
    <hyperlink ref="B1381" r:id="rId1380" display="https://github.com/naegelejd/brewerydb"/>
    <hyperlink ref="B1382" r:id="rId1381" display="https://github.com/ianlopshire/go-fixedwidth"/>
    <hyperlink ref="B1383" r:id="rId1382" display="https://github.com/wlbr/templify"/>
    <hyperlink ref="B1384" r:id="rId1383" display="https://github.com/aerogo/packet"/>
    <hyperlink ref="B1385" r:id="rId1384" display="https://github.com/jbrodriguez/mlog"/>
    <hyperlink ref="B1386" r:id="rId1385" display="https://github.com/kamilsk/breaker"/>
    <hyperlink ref="B1387" r:id="rId1386" display="https://github.com/db47h/ngaro"/>
    <hyperlink ref="B1388" r:id="rId1387" display="https://github.com/stackerzzq/xj2go"/>
    <hyperlink ref="B1389" r:id="rId1388" display="https://github.com/XML-Comp/XML-Comp"/>
    <hyperlink ref="B1390" r:id="rId1389" display="https://github.com/mxpv/patreon-go"/>
    <hyperlink ref="B1391" r:id="rId1390" display="https://github.com/aandryashin/selenoid"/>
    <hyperlink ref="B1392" r:id="rId1391" display="https://github.com/rjohnsondev/golibstemmer"/>
    <hyperlink ref="B1393" r:id="rId1392" display="https://github.com/aphistic/gomol"/>
    <hyperlink ref="B1394" r:id="rId1393" display="https://github.com/lucasgomide/snitch"/>
    <hyperlink ref="B1395" r:id="rId1394" display="https://github.com/sbabiv/xml2map"/>
    <hyperlink ref="B1396" r:id="rId1395" display="https://github.com/gobuffalo/validate"/>
    <hyperlink ref="B1397" r:id="rId1396" display="https://github.com/kirillDanshin/dlog"/>
    <hyperlink ref="B1398" r:id="rId1397" display="https://github.com/Fs02/wire"/>
    <hyperlink ref="B1399" r:id="rId1398" display="https://github.com/StudioSol/async"/>
    <hyperlink ref="B1400" r:id="rId1399" display="https://github.com/TreyBastian/colourize"/>
    <hyperlink ref="B1401" r:id="rId1400" display="https://github.com/yaronsumel/filler"/>
    <hyperlink ref="B1402" r:id="rId1401" display="https://github.com/mozillazg/go-httpheader"/>
    <hyperlink ref="B1403" r:id="rId1402" display="https://github.com/sostronk/go-steam"/>
    <hyperlink ref="B1404" r:id="rId1403" display="https://github.com/sunwxg/golibwireshark"/>
    <hyperlink ref="B1405" r:id="rId1404" display="https://github.com/jimrobinson/kvbench"/>
    <hyperlink ref="B1406" r:id="rId1405" display="https://github.com/verygoodsoftwarenotvirus/blanket"/>
    <hyperlink ref="B1407" r:id="rId1406" display="https://github.com/ik5/gostrutils"/>
    <hyperlink ref="B1408" r:id="rId1407" display="https://github.com/nullne/evaluator"/>
    <hyperlink ref="B1409" r:id="rId1408" display="https://github.com/codeship/codeship-go"/>
    <hyperlink ref="B1410" r:id="rId1409" display="https://github.com/pantrif/url-shortener"/>
    <hyperlink ref="B1411" r:id="rId1410" display="https://github.com/osamingo/gosh"/>
    <hyperlink ref="B1412" r:id="rId1411" display="https://github.com/maguro/pbf"/>
    <hyperlink ref="B1413" r:id="rId1412" display="https://github.com/gentee/gentee"/>
    <hyperlink ref="B1414" r:id="rId1413" display="https://github.com/zoumo/goset"/>
    <hyperlink ref="B1415" r:id="rId1414" display="https://github.com/JoshuaDoes/gofuckyourself"/>
    <hyperlink ref="B1416" r:id="rId1415" display="https://github.com/jbrodriguez/go-tmdb"/>
    <hyperlink ref="B1417" r:id="rId1416" display="https://github.com/pyros2097/go-embed"/>
    <hyperlink ref="B1418" r:id="rId1417" display="https://github.com/artonge/go-gtfs"/>
    <hyperlink ref="B1419" r:id="rId1418" display="https://github.com/xta/okrun"/>
    <hyperlink ref="B1420" r:id="rId1419" display="https://github.com/hishamkaram/gismanager"/>
    <hyperlink ref="B1421" r:id="rId1420" display="https://github.com/C2FO/vfs"/>
    <hyperlink ref="B1422" r:id="rId1421" display="https://github.com/rafaeljesus/tempdb"/>
    <hyperlink ref="B1423" r:id="rId1422" display="https://github.com/chonthu/go-google-analytics"/>
    <hyperlink ref="B1424" r:id="rId1423" display="https://github.com/beyang/hgo"/>
    <hyperlink ref="B1425" r:id="rId1424" display="https://github.com/koffeinsource/go-imgur"/>
    <hyperlink ref="B1426" r:id="rId1425" display="https://github.com/go-playground/assert"/>
    <hyperlink ref="B1427" r:id="rId1426" display="https://github.com/GlenKelley/go-collada"/>
    <hyperlink ref="B1428" r:id="rId1427" display="https://github.com/diankong/GoDocTooltip"/>
    <hyperlink ref="B1429" r:id="rId1428" display="https://github.com/PumpkinSeed/structs"/>
    <hyperlink ref="B1430" r:id="rId1429" display="https://github.com/abo/rerate"/>
    <hyperlink ref="B1431" r:id="rId1430" display="https://github.com/farmergreg/textbelt"/>
    <hyperlink ref="B1432" r:id="rId1431" display="https://github.com/nathan-osman/go-sunrise"/>
    <hyperlink ref="B1433" r:id="rId1432" display="https://github.com/yitsushi/go-commander"/>
    <hyperlink ref="B1434" r:id="rId1433" display="https://github.com/lawrencewoodman/roveralls"/>
    <hyperlink ref="B1435" r:id="rId1434" display="https://github.com/viant/bgc"/>
    <hyperlink ref="B1436" r:id="rId1435" display="https://github.com/hyfather/pipeline"/>
    <hyperlink ref="B1437" r:id="rId1436" display="https://github.com/vectaport/flowgraph"/>
    <hyperlink ref="B1438" r:id="rId1437" display="https://github.com/cosiner/argv"/>
    <hyperlink ref="B1439" r:id="rId1438" display="https://github.com/kzahedi/goent"/>
    <hyperlink ref="B1440" r:id="rId1439" display="https://github.com/wargarblgarbl/libgosubs"/>
    <hyperlink ref="B1441" r:id="rId1440" display="https://github.com/fterrag/goxlsxwriter"/>
    <hyperlink ref="B1442" r:id="rId1441" display="https://github.com/ematvey/go-fn"/>
    <hyperlink ref="B1443" r:id="rId1442" display="https://github.com/maxatome/go-vitotrol"/>
    <hyperlink ref="B1444" r:id="rId1443" display="https://github.com/axelspringer/generator-go-lang"/>
    <hyperlink ref="B1445" r:id="rId1444" display="https://github.com/theia-ide/theia-go-extension"/>
    <hyperlink ref="B1446" r:id="rId1445" display="https://github.com/digitalcrab/fastlz"/>
    <hyperlink ref="B1447" r:id="rId1446" display="https://github.com/hugocarreira/go-decent-copy"/>
    <hyperlink ref="B1448" r:id="rId1447" display="https://github.com/viant/dsc"/>
    <hyperlink ref="B1449" r:id="rId1448" display="https://github.com/codemodus/kace"/>
    <hyperlink ref="B1450" r:id="rId1449" display="https://github.com/sergiotapia/smitego"/>
    <hyperlink ref="B1451" r:id="rId1450" display="https://github.com/osamingo/shamoji"/>
    <hyperlink ref="B1452" r:id="rId1451" display="https://github.com/goodsign/libtextcat"/>
    <hyperlink ref="B1453" r:id="rId1452" display="https://github.com/agext/uuid"/>
    <hyperlink ref="B1454" r:id="rId1453" display="https://github.com/gookit/filter"/>
    <hyperlink ref="B1455" r:id="rId1454" display="https://github.com/posener/client-timing"/>
    <hyperlink ref="B1456" r:id="rId1455" display="https://github.com/dannyvankooten/extemplate"/>
    <hyperlink ref="B1457" r:id="rId1456" display="https://github.com/borderstech/artifex"/>
    <hyperlink ref="B1458" r:id="rId1457" display="https://github.com/Konstantin8105/f4go"/>
    <hyperlink ref="B1459" r:id="rId1458" display="https://github.com/txgruppi/werr"/>
    <hyperlink ref="B1460" r:id="rId1459" display="https://github.com/andizzle/rwdb"/>
    <hyperlink ref="B1461" r:id="rId1460" display="https://github.com/ChristopherRabotin/ode"/>
    <hyperlink ref="B1462" r:id="rId1461" display="https://github.com/PaulRosset/go-hacknews"/>
    <hyperlink ref="B1463" r:id="rId1462" display="https://github.com/OGFris/GoStats"/>
    <hyperlink ref="B1464" r:id="rId1463" display="https://github.com/dwin/goArgonPass"/>
    <hyperlink ref="B1465" r:id="rId1464" display="https://github.com/coinpaprika/coinpaprika-api-go-client"/>
    <hyperlink ref="B1466" r:id="rId1465" display="https://github.com/txgruppi/command"/>
    <hyperlink ref="B1467" r:id="rId1466" display="https://github.com/rhnvrm/simples3"/>
    <hyperlink ref="B1468" r:id="rId1467" display="https://github.com/brunomvsouza/ynab.go"/>
    <hyperlink ref="B1469" r:id="rId1468" display="https://github.com/mudler/anagent"/>
    <hyperlink ref="B1470" r:id="rId1469" display="https://github.com/antham/ghokin"/>
    <hyperlink ref="B1471" r:id="rId1470" display="https://github.com/kirillDanshin/avgRating"/>
    <hyperlink ref="B1472" r:id="rId1471" display="https://github.com/aofei/sandid"/>
    <hyperlink ref="B1473" r:id="rId1472" display="https://github.com/catchplay/scaffold"/>
    <hyperlink ref="B1474" r:id="rId1473" display="https://github.com/kirillDanshin/nulltime"/>
    <hyperlink ref="B1475" r:id="rId1474" display="https://github.com/GuilhermeCaruso/kair"/>
    <hyperlink ref="B1476" r:id="rId1475" display="https://github.com/shomali11/xredis"/>
    <hyperlink ref="B1477" r:id="rId1476" display="https://github.com/iwanbk/bcache"/>
    <hyperlink ref="B1478" r:id="rId1477" display="https://github.com/amallia/go-ef"/>
    <hyperlink ref="B1479" r:id="rId1478" display="https://github.com/superwhiskers/crunch"/>
    <hyperlink ref="B1480" r:id="rId1479" display="https://github.com/the4thamigo-uk/conflate"/>
    <hyperlink ref="B1481" r:id="rId1480" display="https://github.com/onrik/micha"/>
    <hyperlink ref="B1482" r:id="rId1481" display="https://github.com/ThePaw/probab"/>
    <hyperlink ref="B1483" r:id="rId1482" display="https://github.com/dh1tw/gosamplerate"/>
    <hyperlink ref="B1484" r:id="rId1483" display="https://github.com/Omie/rrdaclient"/>
    <hyperlink ref="B1485" r:id="rId1484" display="https://github.com/shafreeck/retry"/>
    <hyperlink ref="B1486" r:id="rId1485" display="https://github.com/centerorbit/depcharge"/>
    <hyperlink ref="B1487" r:id="rId1486" display="https://github.com/timdp/lwc"/>
    <hyperlink ref="B1488" r:id="rId1487" display="https://github.com/pavlo/gosuite"/>
    <hyperlink ref="B1489" r:id="rId1488" display="https://github.com/workanator/go-ataman"/>
    <hyperlink ref="B1490" r:id="rId1489" display="https://github.com/sunwxg/goshark"/>
    <hyperlink ref="B1491" r:id="rId1490" display="https://github.com/claygod/PiHex"/>
    <hyperlink ref="B1492" r:id="rId1491" display="https://github.com/sergioaugrod/go-sptrans"/>
    <hyperlink ref="B1493" r:id="rId1492" display="https://github.com/subchen/go-log"/>
    <hyperlink ref="B1494" r:id="rId1493" display="https://github.com/corbym/gocrest"/>
    <hyperlink ref="B1495" r:id="rId1494" display="https://github.com/ewwwwwqm/logdump"/>
    <hyperlink ref="B1496" r:id="rId1495" display="https://github.com/tchayen/triangolatte"/>
    <hyperlink ref="B1497" r:id="rId1496" display="https://github.com/tylfin/dynatomic"/>
    <hyperlink ref="B1498" r:id="rId1497" display="https://github.com/RichardKnop/jsonhal"/>
    <hyperlink ref="B1499" r:id="rId1498" display="https://github.com/a2800276/porter"/>
    <hyperlink ref="B1500" r:id="rId1499" display="https://github.com/kirillDanshin/llb"/>
    <hyperlink ref="B1501" r:id="rId1500" display="https://github.com/cavaliercoder/badio"/>
    <hyperlink ref="B1502" r:id="rId1501" display="https://github.com/anschelsc/gofrac"/>
    <hyperlink ref="B1503" r:id="rId1502" display="https://github.com/osamingo/gaurun-client"/>
    <hyperlink ref="B1504" r:id="rId1503" display="https://github.com/thedevsir/gosuccinctly"/>
    <hyperlink ref="B1505" r:id="rId1504" display="https://github.com/codemodus/catena"/>
    <hyperlink ref="B1506" r:id="rId1505" display="https://github.com/icza/backscanner"/>
    <hyperlink ref="B1507" r:id="rId1506" display="https://github.com/corbym/gogiven"/>
    <hyperlink ref="B1508" r:id="rId1507" display="https://github.com/Wing924/hostutils"/>
    <hyperlink ref="B1509" r:id="rId1508" display="https://github.com/ssgreg/stl"/>
    <hyperlink ref="B1510" r:id="rId1509" display="https://github.com/osteele/tuesday"/>
    <hyperlink ref="B1511" r:id="rId1510" display="https://github.com/ian-kent/envconf"/>
    <hyperlink ref="B1512" r:id="rId1511" display="https://github.com/wzshiming/ctc"/>
    <hyperlink ref="B1513" r:id="rId1512" display="https://github.com/sashka/signedvalue"/>
    <hyperlink ref="B1514" r:id="rId1513" display="https://github.com/f0rmiga/sessiongate-go"/>
    <hyperlink ref="B1515" r:id="rId1514" display="https://github.com/xujiajun/gotokenizer"/>
    <hyperlink ref="B1516" r:id="rId1515" display="https://github.com/ngs/go-google-email-audit-api"/>
    <hyperlink ref="B1517" r:id="rId1516" display="https://github.com/o1egl/fwencoder"/>
    <hyperlink ref="B1518" r:id="rId1517" display="https://github.com/zhulongcheng/testsql"/>
    <hyperlink ref="B1519" r:id="rId1518" display="https://github.com/endeveit/enca"/>
    <hyperlink ref="B1520" r:id="rId1519" display="https://github.com/mattcunningham/gumblr"/>
    <hyperlink ref="B1521" r:id="rId1520" display="https://github.com/blockloop/scan"/>
    <hyperlink ref="B1522" r:id="rId1521" display="https://github.com/shabbyrobe/xmlwriter"/>
    <hyperlink ref="B1523" r:id="rId1522" display="https://github.com/adrianosela/sslmgr"/>
    <hyperlink ref="B1524" r:id="rId1523" display="https://github.com/kapitan-k/gorocksdb"/>
    <hyperlink ref="B1525" r:id="rId1524" display="https://github.com/Wing924/shellwords"/>
    <hyperlink ref="B1526" r:id="rId1525" display="https://github.com/khezen/evoli"/>
    <hyperlink ref="B1527" r:id="rId1526" display="https://github.com/xfxdev/xlog"/>
    <hyperlink ref="B1528" r:id="rId1527" display="https://github.com/borderstech/logmatic"/>
    <hyperlink ref="B1529" r:id="rId1528" display="https://github.com/lajosbencz/glo"/>
    <hyperlink ref="B1530" r:id="rId1529" display="https://github.com/donatj/mpo"/>
    <hyperlink ref="B1531" r:id="rId1530" display="https://github.com/enriquebris/goconcurrentqueue"/>
    <hyperlink ref="B1532" r:id="rId1531" display="https://github.com/emvi/hide"/>
    <hyperlink ref="B1533" r:id="rId1532" display="https://github.com/socifi/jazz"/>
    <hyperlink ref="B1534" r:id="rId1533" display="https://github.com/nsheremet/banjo"/>
    <hyperlink ref="B1535" r:id="rId1534" display="https://github.com/CalebQ42/bbConvert"/>
    <hyperlink ref="B1536" r:id="rId1535" display="https://github.com/gojuno/go-zooz"/>
    <hyperlink ref="B1537" r:id="rId1536" display="https://github.com/aofei/mimesniffer"/>
    <hyperlink ref="B1538" r:id="rId1537" display="https://github.com/ChristopherRabotin/sg"/>
    <hyperlink ref="B1539" r:id="rId1538" display="https://github.com/ThePaw/go-gt"/>
    <hyperlink ref="B1540" r:id="rId1539" display="https://github.com/varver/gocomplex"/>
    <hyperlink ref="B1541" r:id="rId1540" display="https://github.com/hgfischer/go-type-assertion-benchmark"/>
    <hyperlink ref="B1542" r:id="rId1541" display="https://github.com/ghostiam/binstruct"/>
    <hyperlink ref="B1543" r:id="rId1542" display="https://github.com/fulldump/biff"/>
    <hyperlink ref="B1544" r:id="rId1543" display="https://github.com/vcaesar/tt"/>
    <hyperlink ref="B1545" r:id="rId1544" display="https://github.com/sgreben/piecewiselinear"/>
    <hyperlink ref="B1546" r:id="rId1545" display="https://github.com/awoodbeck/strftime"/>
    <hyperlink ref="B1547" r:id="rId1546" display="https://github.com/BlackRabbitt/mspm"/>
    <hyperlink ref="B1548" r:id="rId1547" display="https://github.com/StudioSol/set"/>
    <hyperlink ref="B1549" r:id="rId1548" display="https://github.com/defcronyke/godscache"/>
    <hyperlink ref="B1550" r:id="rId1549" display="https://github.com/DavidGamba/go-getoptions"/>
    <hyperlink ref="B1551" r:id="rId1550" display="https://github.com/AmuzaTkts/jsonapi-errors"/>
    <hyperlink ref="B1552" r:id="rId1551" display="https://github.com/surenderthakran/gomind"/>
    <hyperlink ref="B1553" r:id="rId1552" display="https://github.com/two/tspool"/>
    <hyperlink ref="B1554" r:id="rId1553" display="https://github.com/khezen/rootfinding"/>
    <hyperlink ref="B1555" r:id="rId1554" display="https://github.com/txgruppi/parseargs-go"/>
    <hyperlink ref="B1556" r:id="rId1555" display="https://github.com/ThePaw/go-eco"/>
    <hyperlink ref="B1557" r:id="rId1556" display="https://github.com/chrispassas/silk"/>
    <hyperlink ref="B1558" r:id="rId1557" display="https://github.com/esurdam/go-sophos"/>
    <hyperlink ref="B1559" r:id="rId1558" display="https://github.com/zhengchun/syndfeed"/>
    <hyperlink ref="B1560" r:id="rId1559" display="https://github.com/hscells/doi"/>
    <hyperlink ref="B1561" r:id="rId1560" display="https://github.com/blind-oracle/nginx-prometheus"/>
    <hyperlink ref="B1562" r:id="rId1561" display="https://github.com/khezen/jwc"/>
    <hyperlink ref="B1563" r:id="rId1562" display="https://github.com/NullHypothesis/mlgo"/>
    <hyperlink ref="B1564" r:id="rId1563" display="https://github.com/abrahambotros/lore"/>
    <hyperlink ref="B1565" r:id="rId1564" display="https://github.com/pascaldekloe/metrics"/>
    <hyperlink ref="B1566" r:id="rId1565" display="https://github.com/mbndr/logo"/>
    <hyperlink ref="B1567" r:id="rId1566" display="https://github.com/subchen/go-trylock"/>
    <hyperlink ref="B1568" r:id="rId1567" display="https://github.com/nikhilsaraf/go-tools"/>
    <hyperlink ref="B1569" r:id="rId1568" display="https://github.com/homedepot/flop"/>
    <hyperlink ref="B1570" r:id="rId1569" display="https://github.com/viant/asc"/>
    <hyperlink ref="B1571" r:id="rId1570" display="https://github.com/perdata/treap"/>
    <hyperlink ref="B1572" r:id="rId1571" display="https://github.com/emvi/null"/>
    <hyperlink ref="B1573" r:id="rId1572" display="https://github.com/32leaves/bel"/>
    <hyperlink ref="B1574" r:id="rId1573" display="https://github.com/aandryashin/ggr"/>
    <hyperlink ref="B1575" r:id="rId1574" display="https://github.com/Dynom/TySug"/>
    <hyperlink ref="B1576" r:id="rId1575" display="https://github.com/mickep76/encoding"/>
    <hyperlink ref="B1577" r:id="rId1576" display="https://github.com/axelspringer/go-chronos"/>
    <hyperlink ref="B1578" r:id="rId1577" display="https://github.com/ndabAP/assocentity"/>
    <hyperlink ref="B1579" r:id="rId1578" display="https://github.com/gurukami/typ"/>
    <hyperlink ref="B1580" r:id="rId1579" display="https://github.com/oblq/sprbox"/>
    <hyperlink ref="B1581" r:id="rId1580" display="https://github.com/Zaba505/sand"/>
    <hyperlink ref="B1582" r:id="rId1581" display="https://github.com/zitryss/go-sample"/>
    <hyperlink ref="B1583" r:id="rId1582" display="https://github.com/Henry-Sarabia/sliceconv"/>
    <hyperlink ref="B1584" r:id="rId1583" display="https://github.com/MaxHalford/gago"/>
    <hyperlink ref="B1585" r:id="rId1584" display="https://github.com/jaybill/sawsij"/>
    <hyperlink ref="B1586" r:id="rId1585" display="https://github.com/leaanthony/slicer"/>
    <hyperlink ref="B1587" r:id="rId1586" display="https://github.com/yaa110/sslice"/>
    <hyperlink ref="B1588" r:id="rId1587" display="https://github.com/percolate/retry"/>
    <hyperlink ref="B1589" r:id="rId1588" display="https://github.com/posener/ctxutil"/>
    <hyperlink ref="B1590" r:id="rId1589" display="https://github.com/edwingeng/deque"/>
    <hyperlink ref="B1591" r:id="rId1590" display="https://github.com/mengzhuo/cookiestxt"/>
    <hyperlink ref="B1592" r:id="rId1591" display="https://github.com/italolelis/outboxer"/>
    <hyperlink ref="B1593" r:id="rId1592" display="https://github.com/playlyfe/playlyfe-go-sdk"/>
    <hyperlink ref="B1594" r:id="rId1593" display="https://github.com/Henry-Sarabia/blank"/>
    <hyperlink ref="B1595" r:id="rId1594" display="https://github.com/btnguyen2k/olaf"/>
    <hyperlink ref="B1596" r:id="rId1595" display="https://github.com/RangelReale/osin"/>
    <hyperlink ref="B1597" r:id="rId1596" display="https://github.com/zekroTJA/timedmap"/>
    <hyperlink ref="B1598" r:id="rId1597" display="https://github.com/pupizoid/ormlite"/>
    <hyperlink ref="B1599" r:id="rId1598" display="https://github.com/sbabiv/rmqconn"/>
  </hyperlinks>
  <pageMargins left="0.75" right="0.75" top="1" bottom="1" header="0.5" footer="0.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用户</cp:lastModifiedBy>
  <dcterms:modified xsi:type="dcterms:W3CDTF">2019-04-26T07:37:25Z</dcterms:modified>
</cp:coreProperties>
</file>