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11098b10662614/Documents/Wild Code School/Project 2/"/>
    </mc:Choice>
  </mc:AlternateContent>
  <xr:revisionPtr revIDLastSave="11" documentId="14_{68272B03-658A-4096-80D7-0D57FAF0DAAB}" xr6:coauthVersionLast="47" xr6:coauthVersionMax="47" xr10:uidLastSave="{2C6FF9ED-4F5E-4A7F-A55A-D545B9A9994C}"/>
  <bookViews>
    <workbookView xWindow="-108" yWindow="-108" windowWidth="23256" windowHeight="12456" activeTab="3" xr2:uid="{7E5269FE-5594-4546-A1E6-74A733358980}"/>
  </bookViews>
  <sheets>
    <sheet name="Senechal" sheetId="1" r:id="rId1"/>
    <sheet name="Paramètres" sheetId="3" r:id="rId2"/>
    <sheet name="Tarifs" sheetId="2" r:id="rId3"/>
    <sheet name="Program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C47" i="1"/>
  <c r="D47" i="1" s="1"/>
  <c r="N46" i="1"/>
  <c r="C46" i="1"/>
  <c r="D46" i="1" s="1"/>
  <c r="E46" i="1" s="1"/>
  <c r="P46" i="1" s="1"/>
  <c r="N45" i="1"/>
  <c r="C45" i="1"/>
  <c r="D45" i="1" s="1"/>
  <c r="E45" i="1" s="1"/>
  <c r="P45" i="1" s="1"/>
  <c r="Q45" i="1" s="1"/>
  <c r="N44" i="1"/>
  <c r="C44" i="1"/>
  <c r="D44" i="1" s="1"/>
  <c r="E44" i="1" s="1"/>
  <c r="P44" i="1" s="1"/>
  <c r="N43" i="1"/>
  <c r="C43" i="1"/>
  <c r="D43" i="1" s="1"/>
  <c r="N42" i="1"/>
  <c r="C42" i="1"/>
  <c r="D42" i="1" s="1"/>
  <c r="N41" i="1"/>
  <c r="C41" i="1"/>
  <c r="D41" i="1" s="1"/>
  <c r="N40" i="1"/>
  <c r="C40" i="1"/>
  <c r="D40" i="1" s="1"/>
  <c r="N39" i="1"/>
  <c r="C39" i="1"/>
  <c r="D39" i="1" s="1"/>
  <c r="N38" i="1"/>
  <c r="C38" i="1"/>
  <c r="D38" i="1" s="1"/>
  <c r="E38" i="1" s="1"/>
  <c r="P38" i="1" s="1"/>
  <c r="A38" i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N37" i="1"/>
  <c r="C37" i="1"/>
  <c r="D37" i="1" s="1"/>
  <c r="E37" i="1" s="1"/>
  <c r="P37" i="1" s="1"/>
  <c r="N36" i="1"/>
  <c r="C36" i="1"/>
  <c r="D36" i="1" s="1"/>
  <c r="E36" i="1" s="1"/>
  <c r="P36" i="1" s="1"/>
  <c r="N35" i="1"/>
  <c r="C35" i="1"/>
  <c r="D35" i="1" s="1"/>
  <c r="E35" i="1" s="1"/>
  <c r="P35" i="1" s="1"/>
  <c r="N34" i="1"/>
  <c r="C34" i="1"/>
  <c r="D34" i="1" s="1"/>
  <c r="E34" i="1" s="1"/>
  <c r="P34" i="1" s="1"/>
  <c r="N33" i="1"/>
  <c r="C33" i="1"/>
  <c r="D33" i="1" s="1"/>
  <c r="E33" i="1" s="1"/>
  <c r="P33" i="1" s="1"/>
  <c r="N32" i="1"/>
  <c r="C32" i="1"/>
  <c r="D32" i="1" s="1"/>
  <c r="E32" i="1" s="1"/>
  <c r="P32" i="1" s="1"/>
  <c r="N31" i="1"/>
  <c r="C31" i="1"/>
  <c r="D31" i="1" s="1"/>
  <c r="E31" i="1" s="1"/>
  <c r="P31" i="1" s="1"/>
  <c r="N30" i="1"/>
  <c r="C30" i="1"/>
  <c r="D30" i="1" s="1"/>
  <c r="E30" i="1" s="1"/>
  <c r="P30" i="1" s="1"/>
  <c r="N29" i="1"/>
  <c r="C29" i="1"/>
  <c r="D29" i="1" s="1"/>
  <c r="E29" i="1" s="1"/>
  <c r="P29" i="1" s="1"/>
  <c r="N28" i="1"/>
  <c r="C28" i="1"/>
  <c r="D28" i="1" s="1"/>
  <c r="E28" i="1" s="1"/>
  <c r="P28" i="1" s="1"/>
  <c r="N27" i="1"/>
  <c r="C27" i="1"/>
  <c r="D27" i="1" s="1"/>
  <c r="E27" i="1" s="1"/>
  <c r="P27" i="1" s="1"/>
  <c r="N26" i="1"/>
  <c r="C26" i="1"/>
  <c r="D26" i="1" s="1"/>
  <c r="E26" i="1" s="1"/>
  <c r="P26" i="1" s="1"/>
  <c r="N25" i="1"/>
  <c r="C25" i="1"/>
  <c r="D25" i="1" s="1"/>
  <c r="E25" i="1" s="1"/>
  <c r="P25" i="1" s="1"/>
  <c r="N24" i="1"/>
  <c r="C24" i="1"/>
  <c r="D24" i="1" s="1"/>
  <c r="E24" i="1" s="1"/>
  <c r="P24" i="1" s="1"/>
  <c r="N23" i="1"/>
  <c r="C23" i="1"/>
  <c r="D23" i="1" s="1"/>
  <c r="E23" i="1" s="1"/>
  <c r="P23" i="1" s="1"/>
  <c r="N22" i="1"/>
  <c r="C22" i="1"/>
  <c r="D22" i="1" s="1"/>
  <c r="E22" i="1" s="1"/>
  <c r="P22" i="1" s="1"/>
  <c r="N21" i="1"/>
  <c r="C21" i="1"/>
  <c r="D21" i="1" s="1"/>
  <c r="E21" i="1" s="1"/>
  <c r="P21" i="1" s="1"/>
  <c r="N20" i="1"/>
  <c r="C20" i="1"/>
  <c r="D20" i="1" s="1"/>
  <c r="E20" i="1" s="1"/>
  <c r="P20" i="1" s="1"/>
  <c r="N19" i="1"/>
  <c r="C19" i="1"/>
  <c r="D19" i="1" s="1"/>
  <c r="E19" i="1" s="1"/>
  <c r="P19" i="1" s="1"/>
  <c r="N18" i="1"/>
  <c r="C18" i="1"/>
  <c r="D18" i="1" s="1"/>
  <c r="E18" i="1" s="1"/>
  <c r="P18" i="1" s="1"/>
  <c r="N17" i="1"/>
  <c r="C17" i="1"/>
  <c r="D17" i="1" s="1"/>
  <c r="E17" i="1" s="1"/>
  <c r="P17" i="1" s="1"/>
  <c r="N16" i="1"/>
  <c r="C16" i="1"/>
  <c r="D16" i="1" s="1"/>
  <c r="E16" i="1" s="1"/>
  <c r="P16" i="1" s="1"/>
  <c r="N15" i="1"/>
  <c r="C15" i="1"/>
  <c r="D15" i="1" s="1"/>
  <c r="E15" i="1" s="1"/>
  <c r="P15" i="1" s="1"/>
  <c r="N14" i="1"/>
  <c r="C14" i="1"/>
  <c r="D14" i="1" s="1"/>
  <c r="E14" i="1" s="1"/>
  <c r="P14" i="1" s="1"/>
  <c r="N13" i="1"/>
  <c r="C13" i="1"/>
  <c r="D13" i="1" s="1"/>
  <c r="E13" i="1" s="1"/>
  <c r="P13" i="1" s="1"/>
  <c r="N12" i="1"/>
  <c r="C12" i="1"/>
  <c r="D12" i="1" s="1"/>
  <c r="E12" i="1" s="1"/>
  <c r="P12" i="1" s="1"/>
  <c r="N11" i="1"/>
  <c r="C11" i="1"/>
  <c r="D11" i="1" s="1"/>
  <c r="E11" i="1" s="1"/>
  <c r="P11" i="1" s="1"/>
  <c r="N10" i="1"/>
  <c r="C10" i="1"/>
  <c r="D10" i="1" s="1"/>
  <c r="E10" i="1" s="1"/>
  <c r="P10" i="1" s="1"/>
  <c r="N9" i="1"/>
  <c r="C9" i="1"/>
  <c r="D9" i="1" s="1"/>
  <c r="E9" i="1" s="1"/>
  <c r="P9" i="1" s="1"/>
  <c r="N8" i="1"/>
  <c r="C8" i="1"/>
  <c r="D8" i="1" s="1"/>
  <c r="E8" i="1" s="1"/>
  <c r="P8" i="1" s="1"/>
  <c r="N7" i="1"/>
  <c r="C7" i="1"/>
  <c r="D7" i="1" s="1"/>
  <c r="E7" i="1" s="1"/>
  <c r="P7" i="1" s="1"/>
  <c r="N6" i="1"/>
  <c r="C6" i="1"/>
  <c r="D6" i="1" s="1"/>
  <c r="E6" i="1" s="1"/>
  <c r="P6" i="1" s="1"/>
  <c r="N5" i="1"/>
  <c r="C5" i="1"/>
  <c r="D5" i="1" s="1"/>
  <c r="E5" i="1" s="1"/>
  <c r="P5" i="1" s="1"/>
  <c r="N4" i="1"/>
  <c r="C4" i="1"/>
  <c r="D4" i="1" s="1"/>
  <c r="E4" i="1" s="1"/>
  <c r="P4" i="1" s="1"/>
  <c r="N3" i="1"/>
  <c r="C3" i="1"/>
  <c r="D3" i="1" s="1"/>
  <c r="N92" i="1"/>
  <c r="C92" i="1"/>
  <c r="D92" i="1" s="1"/>
  <c r="N91" i="1"/>
  <c r="C91" i="1"/>
  <c r="D91" i="1" s="1"/>
  <c r="E91" i="1" s="1"/>
  <c r="P91" i="1" s="1"/>
  <c r="N90" i="1"/>
  <c r="C90" i="1"/>
  <c r="D90" i="1" s="1"/>
  <c r="N89" i="1"/>
  <c r="C89" i="1"/>
  <c r="D89" i="1" s="1"/>
  <c r="N88" i="1"/>
  <c r="C88" i="1"/>
  <c r="D88" i="1" s="1"/>
  <c r="N87" i="1"/>
  <c r="C87" i="1"/>
  <c r="D87" i="1" s="1"/>
  <c r="N86" i="1"/>
  <c r="C86" i="1"/>
  <c r="D86" i="1" s="1"/>
  <c r="N85" i="1"/>
  <c r="C85" i="1"/>
  <c r="D85" i="1" s="1"/>
  <c r="N84" i="1"/>
  <c r="C84" i="1"/>
  <c r="D84" i="1" s="1"/>
  <c r="N83" i="1"/>
  <c r="C83" i="1"/>
  <c r="D83" i="1" s="1"/>
  <c r="E83" i="1" s="1"/>
  <c r="P83" i="1" s="1"/>
  <c r="A83" i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N82" i="1"/>
  <c r="C82" i="1"/>
  <c r="D82" i="1" s="1"/>
  <c r="E82" i="1" s="1"/>
  <c r="P82" i="1" s="1"/>
  <c r="N81" i="1"/>
  <c r="C81" i="1"/>
  <c r="D81" i="1" s="1"/>
  <c r="E81" i="1" s="1"/>
  <c r="P81" i="1" s="1"/>
  <c r="N80" i="1"/>
  <c r="C80" i="1"/>
  <c r="D80" i="1" s="1"/>
  <c r="E80" i="1" s="1"/>
  <c r="P80" i="1" s="1"/>
  <c r="N79" i="1"/>
  <c r="C79" i="1"/>
  <c r="D79" i="1" s="1"/>
  <c r="E79" i="1" s="1"/>
  <c r="P79" i="1" s="1"/>
  <c r="N78" i="1"/>
  <c r="C78" i="1"/>
  <c r="D78" i="1" s="1"/>
  <c r="E78" i="1" s="1"/>
  <c r="P78" i="1" s="1"/>
  <c r="N77" i="1"/>
  <c r="C77" i="1"/>
  <c r="D77" i="1" s="1"/>
  <c r="E77" i="1" s="1"/>
  <c r="P77" i="1" s="1"/>
  <c r="N76" i="1"/>
  <c r="C76" i="1"/>
  <c r="D76" i="1" s="1"/>
  <c r="E76" i="1" s="1"/>
  <c r="P76" i="1" s="1"/>
  <c r="N75" i="1"/>
  <c r="C75" i="1"/>
  <c r="D75" i="1" s="1"/>
  <c r="E75" i="1" s="1"/>
  <c r="P75" i="1" s="1"/>
  <c r="N74" i="1"/>
  <c r="C74" i="1"/>
  <c r="D74" i="1" s="1"/>
  <c r="E74" i="1" s="1"/>
  <c r="P74" i="1" s="1"/>
  <c r="N73" i="1"/>
  <c r="C73" i="1"/>
  <c r="D73" i="1" s="1"/>
  <c r="E73" i="1" s="1"/>
  <c r="P73" i="1" s="1"/>
  <c r="N72" i="1"/>
  <c r="C72" i="1"/>
  <c r="D72" i="1" s="1"/>
  <c r="E72" i="1" s="1"/>
  <c r="P72" i="1" s="1"/>
  <c r="N71" i="1"/>
  <c r="C71" i="1"/>
  <c r="D71" i="1" s="1"/>
  <c r="E71" i="1" s="1"/>
  <c r="P71" i="1" s="1"/>
  <c r="N70" i="1"/>
  <c r="C70" i="1"/>
  <c r="D70" i="1" s="1"/>
  <c r="E70" i="1" s="1"/>
  <c r="P70" i="1" s="1"/>
  <c r="N69" i="1"/>
  <c r="C69" i="1"/>
  <c r="D69" i="1" s="1"/>
  <c r="E69" i="1" s="1"/>
  <c r="P69" i="1" s="1"/>
  <c r="N68" i="1"/>
  <c r="C68" i="1"/>
  <c r="D68" i="1" s="1"/>
  <c r="N67" i="1"/>
  <c r="C67" i="1"/>
  <c r="D67" i="1" s="1"/>
  <c r="E67" i="1" s="1"/>
  <c r="P67" i="1" s="1"/>
  <c r="N66" i="1"/>
  <c r="C66" i="1"/>
  <c r="D66" i="1" s="1"/>
  <c r="E66" i="1" s="1"/>
  <c r="P66" i="1" s="1"/>
  <c r="N65" i="1"/>
  <c r="C65" i="1"/>
  <c r="D65" i="1" s="1"/>
  <c r="E65" i="1" s="1"/>
  <c r="P65" i="1" s="1"/>
  <c r="N64" i="1"/>
  <c r="C64" i="1"/>
  <c r="D64" i="1" s="1"/>
  <c r="E64" i="1" s="1"/>
  <c r="P64" i="1" s="1"/>
  <c r="N63" i="1"/>
  <c r="C63" i="1"/>
  <c r="D63" i="1" s="1"/>
  <c r="E63" i="1" s="1"/>
  <c r="P63" i="1" s="1"/>
  <c r="N62" i="1"/>
  <c r="C62" i="1"/>
  <c r="D62" i="1" s="1"/>
  <c r="E62" i="1" s="1"/>
  <c r="P62" i="1" s="1"/>
  <c r="N61" i="1"/>
  <c r="C61" i="1"/>
  <c r="D61" i="1" s="1"/>
  <c r="E61" i="1" s="1"/>
  <c r="P61" i="1" s="1"/>
  <c r="N60" i="1"/>
  <c r="C60" i="1"/>
  <c r="D60" i="1" s="1"/>
  <c r="E60" i="1" s="1"/>
  <c r="P60" i="1" s="1"/>
  <c r="N59" i="1"/>
  <c r="C59" i="1"/>
  <c r="D59" i="1" s="1"/>
  <c r="E59" i="1" s="1"/>
  <c r="P59" i="1" s="1"/>
  <c r="N58" i="1"/>
  <c r="C58" i="1"/>
  <c r="D58" i="1" s="1"/>
  <c r="E58" i="1" s="1"/>
  <c r="P58" i="1" s="1"/>
  <c r="N57" i="1"/>
  <c r="C57" i="1"/>
  <c r="D57" i="1" s="1"/>
  <c r="E57" i="1" s="1"/>
  <c r="P57" i="1" s="1"/>
  <c r="N56" i="1"/>
  <c r="C56" i="1"/>
  <c r="D56" i="1" s="1"/>
  <c r="E56" i="1" s="1"/>
  <c r="P56" i="1" s="1"/>
  <c r="N55" i="1"/>
  <c r="C55" i="1"/>
  <c r="D55" i="1" s="1"/>
  <c r="E55" i="1" s="1"/>
  <c r="P55" i="1" s="1"/>
  <c r="N54" i="1"/>
  <c r="C54" i="1"/>
  <c r="D54" i="1" s="1"/>
  <c r="N53" i="1"/>
  <c r="C53" i="1"/>
  <c r="D53" i="1" s="1"/>
  <c r="E53" i="1" s="1"/>
  <c r="P53" i="1" s="1"/>
  <c r="N52" i="1"/>
  <c r="C52" i="1"/>
  <c r="D52" i="1" s="1"/>
  <c r="E52" i="1" s="1"/>
  <c r="P52" i="1" s="1"/>
  <c r="N51" i="1"/>
  <c r="C51" i="1"/>
  <c r="D51" i="1" s="1"/>
  <c r="E51" i="1" s="1"/>
  <c r="P51" i="1" s="1"/>
  <c r="N50" i="1"/>
  <c r="C50" i="1"/>
  <c r="D50" i="1" s="1"/>
  <c r="E50" i="1" s="1"/>
  <c r="P50" i="1" s="1"/>
  <c r="N49" i="1"/>
  <c r="C49" i="1"/>
  <c r="D49" i="1" s="1"/>
  <c r="E49" i="1" s="1"/>
  <c r="P49" i="1" s="1"/>
  <c r="N48" i="1"/>
  <c r="C48" i="1"/>
  <c r="D48" i="1" s="1"/>
  <c r="N93" i="1"/>
  <c r="A128" i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N137" i="1"/>
  <c r="C137" i="1"/>
  <c r="D137" i="1" s="1"/>
  <c r="N136" i="1"/>
  <c r="C136" i="1"/>
  <c r="D136" i="1" s="1"/>
  <c r="N135" i="1"/>
  <c r="C135" i="1"/>
  <c r="D135" i="1" s="1"/>
  <c r="N134" i="1"/>
  <c r="C134" i="1"/>
  <c r="D134" i="1" s="1"/>
  <c r="N133" i="1"/>
  <c r="C133" i="1"/>
  <c r="D133" i="1" s="1"/>
  <c r="N132" i="1"/>
  <c r="C132" i="1"/>
  <c r="D132" i="1" s="1"/>
  <c r="N131" i="1"/>
  <c r="C131" i="1"/>
  <c r="D131" i="1" s="1"/>
  <c r="N130" i="1"/>
  <c r="C130" i="1"/>
  <c r="D130" i="1" s="1"/>
  <c r="N129" i="1"/>
  <c r="C129" i="1"/>
  <c r="D129" i="1" s="1"/>
  <c r="N128" i="1"/>
  <c r="C128" i="1"/>
  <c r="D128" i="1" s="1"/>
  <c r="N127" i="1"/>
  <c r="C127" i="1"/>
  <c r="D127" i="1" s="1"/>
  <c r="N126" i="1"/>
  <c r="C126" i="1"/>
  <c r="D126" i="1" s="1"/>
  <c r="N125" i="1"/>
  <c r="C125" i="1"/>
  <c r="D125" i="1" s="1"/>
  <c r="N124" i="1"/>
  <c r="C124" i="1"/>
  <c r="D124" i="1" s="1"/>
  <c r="N123" i="1"/>
  <c r="C123" i="1"/>
  <c r="D123" i="1" s="1"/>
  <c r="N122" i="1"/>
  <c r="C122" i="1"/>
  <c r="D122" i="1" s="1"/>
  <c r="N121" i="1"/>
  <c r="C121" i="1"/>
  <c r="D121" i="1" s="1"/>
  <c r="N120" i="1"/>
  <c r="C120" i="1"/>
  <c r="D120" i="1" s="1"/>
  <c r="N119" i="1"/>
  <c r="C119" i="1"/>
  <c r="D119" i="1" s="1"/>
  <c r="N118" i="1"/>
  <c r="C118" i="1"/>
  <c r="D118" i="1" s="1"/>
  <c r="N117" i="1"/>
  <c r="C117" i="1"/>
  <c r="D117" i="1" s="1"/>
  <c r="N116" i="1"/>
  <c r="C116" i="1"/>
  <c r="D116" i="1" s="1"/>
  <c r="N115" i="1"/>
  <c r="C115" i="1"/>
  <c r="D115" i="1" s="1"/>
  <c r="N114" i="1"/>
  <c r="C114" i="1"/>
  <c r="D114" i="1" s="1"/>
  <c r="N113" i="1"/>
  <c r="C113" i="1"/>
  <c r="D113" i="1" s="1"/>
  <c r="N112" i="1"/>
  <c r="C112" i="1"/>
  <c r="D112" i="1" s="1"/>
  <c r="E112" i="1" s="1"/>
  <c r="P112" i="1" s="1"/>
  <c r="N111" i="1"/>
  <c r="C111" i="1"/>
  <c r="D111" i="1" s="1"/>
  <c r="N110" i="1"/>
  <c r="C110" i="1"/>
  <c r="D110" i="1" s="1"/>
  <c r="N109" i="1"/>
  <c r="C109" i="1"/>
  <c r="D109" i="1" s="1"/>
  <c r="N108" i="1"/>
  <c r="C108" i="1"/>
  <c r="D108" i="1" s="1"/>
  <c r="N107" i="1"/>
  <c r="C107" i="1"/>
  <c r="D107" i="1" s="1"/>
  <c r="N106" i="1"/>
  <c r="C106" i="1"/>
  <c r="D106" i="1" s="1"/>
  <c r="N105" i="1"/>
  <c r="C105" i="1"/>
  <c r="D105" i="1" s="1"/>
  <c r="N104" i="1"/>
  <c r="C104" i="1"/>
  <c r="D104" i="1" s="1"/>
  <c r="N103" i="1"/>
  <c r="C103" i="1"/>
  <c r="D103" i="1" s="1"/>
  <c r="N102" i="1"/>
  <c r="C102" i="1"/>
  <c r="D102" i="1" s="1"/>
  <c r="N101" i="1"/>
  <c r="C101" i="1"/>
  <c r="D101" i="1" s="1"/>
  <c r="N100" i="1"/>
  <c r="C100" i="1"/>
  <c r="D100" i="1" s="1"/>
  <c r="N99" i="1"/>
  <c r="C99" i="1"/>
  <c r="D99" i="1" s="1"/>
  <c r="N98" i="1"/>
  <c r="C98" i="1"/>
  <c r="D98" i="1" s="1"/>
  <c r="N97" i="1"/>
  <c r="C97" i="1"/>
  <c r="D97" i="1" s="1"/>
  <c r="N96" i="1"/>
  <c r="C96" i="1"/>
  <c r="D96" i="1" s="1"/>
  <c r="E96" i="1" s="1"/>
  <c r="P96" i="1" s="1"/>
  <c r="N95" i="1"/>
  <c r="C95" i="1"/>
  <c r="D95" i="1" s="1"/>
  <c r="N94" i="1"/>
  <c r="C94" i="1"/>
  <c r="D94" i="1" s="1"/>
  <c r="C93" i="1"/>
  <c r="D93" i="1" s="1"/>
  <c r="M1" i="1"/>
  <c r="L1" i="1"/>
  <c r="K1" i="1"/>
  <c r="J1" i="1"/>
  <c r="I1" i="1"/>
  <c r="H1" i="1"/>
  <c r="G1" i="1"/>
  <c r="F1" i="1"/>
  <c r="O42" i="1" s="1"/>
  <c r="B2" i="3"/>
  <c r="B3" i="3"/>
  <c r="B6" i="3"/>
  <c r="B5" i="3"/>
  <c r="B4" i="3"/>
  <c r="C11" i="2"/>
  <c r="C10" i="2"/>
  <c r="Q7" i="1" l="1"/>
  <c r="Q11" i="1"/>
  <c r="Q33" i="1"/>
  <c r="Q83" i="1"/>
  <c r="Q64" i="1"/>
  <c r="Q5" i="1"/>
  <c r="Q23" i="1"/>
  <c r="Q27" i="1"/>
  <c r="Q31" i="1"/>
  <c r="Q56" i="1"/>
  <c r="Q19" i="1"/>
  <c r="Q21" i="1"/>
  <c r="E3" i="1"/>
  <c r="P3" i="1" s="1"/>
  <c r="Q3" i="1" s="1"/>
  <c r="Q17" i="1"/>
  <c r="Q37" i="1"/>
  <c r="Q58" i="1"/>
  <c r="Q77" i="1"/>
  <c r="Q81" i="1"/>
  <c r="Q66" i="1"/>
  <c r="Q70" i="1"/>
  <c r="Q15" i="1"/>
  <c r="Q35" i="1"/>
  <c r="Q9" i="1"/>
  <c r="Q25" i="1"/>
  <c r="Q60" i="1"/>
  <c r="Q13" i="1"/>
  <c r="Q29" i="1"/>
  <c r="E39" i="1"/>
  <c r="P39" i="1" s="1"/>
  <c r="Q39" i="1" s="1"/>
  <c r="E40" i="1"/>
  <c r="P40" i="1" s="1"/>
  <c r="Q40" i="1" s="1"/>
  <c r="E47" i="1"/>
  <c r="P47" i="1" s="1"/>
  <c r="Q47" i="1" s="1"/>
  <c r="E54" i="1"/>
  <c r="P54" i="1" s="1"/>
  <c r="Q54" i="1"/>
  <c r="Q50" i="1"/>
  <c r="O44" i="1"/>
  <c r="E48" i="1"/>
  <c r="P48" i="1" s="1"/>
  <c r="Q48" i="1" s="1"/>
  <c r="Q46" i="1"/>
  <c r="E68" i="1"/>
  <c r="P68" i="1" s="1"/>
  <c r="Q68" i="1"/>
  <c r="O92" i="1"/>
  <c r="O45" i="1"/>
  <c r="O46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47" i="1"/>
  <c r="O39" i="1"/>
  <c r="O40" i="1"/>
  <c r="O41" i="1"/>
  <c r="E42" i="1"/>
  <c r="P42" i="1" s="1"/>
  <c r="Q42" i="1" s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E43" i="1"/>
  <c r="P43" i="1" s="1"/>
  <c r="Q43" i="1"/>
  <c r="Q44" i="1"/>
  <c r="E41" i="1"/>
  <c r="P41" i="1" s="1"/>
  <c r="Q41" i="1" s="1"/>
  <c r="O43" i="1"/>
  <c r="Q75" i="1"/>
  <c r="Q79" i="1"/>
  <c r="Q62" i="1"/>
  <c r="Q52" i="1"/>
  <c r="O86" i="1"/>
  <c r="E85" i="1"/>
  <c r="P85" i="1" s="1"/>
  <c r="Q85" i="1" s="1"/>
  <c r="E88" i="1"/>
  <c r="P88" i="1" s="1"/>
  <c r="Q88" i="1" s="1"/>
  <c r="O87" i="1"/>
  <c r="O88" i="1"/>
  <c r="Q49" i="1"/>
  <c r="Q51" i="1"/>
  <c r="Q53" i="1"/>
  <c r="Q55" i="1"/>
  <c r="Q57" i="1"/>
  <c r="Q59" i="1"/>
  <c r="Q61" i="1"/>
  <c r="Q63" i="1"/>
  <c r="Q65" i="1"/>
  <c r="Q67" i="1"/>
  <c r="Q69" i="1"/>
  <c r="Q71" i="1"/>
  <c r="Q76" i="1"/>
  <c r="Q78" i="1"/>
  <c r="Q80" i="1"/>
  <c r="Q82" i="1"/>
  <c r="E84" i="1"/>
  <c r="P84" i="1" s="1"/>
  <c r="Q84" i="1" s="1"/>
  <c r="Q74" i="1"/>
  <c r="E89" i="1"/>
  <c r="P89" i="1" s="1"/>
  <c r="Q89" i="1" s="1"/>
  <c r="Q91" i="1"/>
  <c r="E90" i="1"/>
  <c r="P90" i="1" s="1"/>
  <c r="Q90" i="1" s="1"/>
  <c r="Q73" i="1"/>
  <c r="E92" i="1"/>
  <c r="P92" i="1" s="1"/>
  <c r="Q92" i="1" s="1"/>
  <c r="E87" i="1"/>
  <c r="P87" i="1" s="1"/>
  <c r="Q87" i="1" s="1"/>
  <c r="E86" i="1"/>
  <c r="P86" i="1" s="1"/>
  <c r="Q86" i="1" s="1"/>
  <c r="Q72" i="1"/>
  <c r="O89" i="1"/>
  <c r="O85" i="1"/>
  <c r="O84" i="1"/>
  <c r="O13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91" i="1"/>
  <c r="O90" i="1"/>
  <c r="O98" i="1"/>
  <c r="O117" i="1"/>
  <c r="O99" i="1"/>
  <c r="O104" i="1"/>
  <c r="O112" i="1"/>
  <c r="O120" i="1"/>
  <c r="O133" i="1"/>
  <c r="O111" i="1"/>
  <c r="O119" i="1"/>
  <c r="O127" i="1"/>
  <c r="O125" i="1"/>
  <c r="O94" i="1"/>
  <c r="O102" i="1"/>
  <c r="O107" i="1"/>
  <c r="O115" i="1"/>
  <c r="O123" i="1"/>
  <c r="O128" i="1"/>
  <c r="O136" i="1"/>
  <c r="O106" i="1"/>
  <c r="O122" i="1"/>
  <c r="O97" i="1"/>
  <c r="O110" i="1"/>
  <c r="O118" i="1"/>
  <c r="O126" i="1"/>
  <c r="O131" i="1"/>
  <c r="O114" i="1"/>
  <c r="O135" i="1"/>
  <c r="O109" i="1"/>
  <c r="O130" i="1"/>
  <c r="O100" i="1"/>
  <c r="O105" i="1"/>
  <c r="O113" i="1"/>
  <c r="O121" i="1"/>
  <c r="O134" i="1"/>
  <c r="O132" i="1"/>
  <c r="O101" i="1"/>
  <c r="O96" i="1"/>
  <c r="O95" i="1"/>
  <c r="O103" i="1"/>
  <c r="O108" i="1"/>
  <c r="O116" i="1"/>
  <c r="O124" i="1"/>
  <c r="O129" i="1"/>
  <c r="O93" i="1"/>
  <c r="E136" i="1"/>
  <c r="P136" i="1" s="1"/>
  <c r="Q136" i="1" s="1"/>
  <c r="E137" i="1"/>
  <c r="P137" i="1" s="1"/>
  <c r="Q137" i="1" s="1"/>
  <c r="E135" i="1"/>
  <c r="P135" i="1" s="1"/>
  <c r="Q135" i="1" s="1"/>
  <c r="E94" i="1"/>
  <c r="P94" i="1" s="1"/>
  <c r="Q94" i="1" s="1"/>
  <c r="E130" i="1"/>
  <c r="P130" i="1" s="1"/>
  <c r="Q130" i="1" s="1"/>
  <c r="E133" i="1"/>
  <c r="P133" i="1" s="1"/>
  <c r="Q133" i="1" s="1"/>
  <c r="E95" i="1"/>
  <c r="P95" i="1" s="1"/>
  <c r="Q95" i="1" s="1"/>
  <c r="E100" i="1"/>
  <c r="P100" i="1" s="1"/>
  <c r="Q100" i="1" s="1"/>
  <c r="E105" i="1"/>
  <c r="P105" i="1" s="1"/>
  <c r="Q105" i="1" s="1"/>
  <c r="E118" i="1"/>
  <c r="P118" i="1" s="1"/>
  <c r="Q118" i="1" s="1"/>
  <c r="E123" i="1"/>
  <c r="P123" i="1" s="1"/>
  <c r="Q123" i="1" s="1"/>
  <c r="E110" i="1"/>
  <c r="P110" i="1" s="1"/>
  <c r="Q110" i="1" s="1"/>
  <c r="E108" i="1"/>
  <c r="P108" i="1" s="1"/>
  <c r="Q108" i="1" s="1"/>
  <c r="E126" i="1"/>
  <c r="P126" i="1" s="1"/>
  <c r="Q126" i="1" s="1"/>
  <c r="E131" i="1"/>
  <c r="P131" i="1" s="1"/>
  <c r="Q131" i="1" s="1"/>
  <c r="E122" i="1"/>
  <c r="P122" i="1" s="1"/>
  <c r="Q122" i="1" s="1"/>
  <c r="E125" i="1"/>
  <c r="P125" i="1" s="1"/>
  <c r="Q125" i="1" s="1"/>
  <c r="E103" i="1"/>
  <c r="P103" i="1" s="1"/>
  <c r="Q103" i="1" s="1"/>
  <c r="E113" i="1"/>
  <c r="P113" i="1" s="1"/>
  <c r="Q113" i="1" s="1"/>
  <c r="E98" i="1"/>
  <c r="P98" i="1" s="1"/>
  <c r="Q98" i="1" s="1"/>
  <c r="E111" i="1"/>
  <c r="P111" i="1" s="1"/>
  <c r="Q111" i="1" s="1"/>
  <c r="E116" i="1"/>
  <c r="P116" i="1" s="1"/>
  <c r="Q116" i="1" s="1"/>
  <c r="E121" i="1"/>
  <c r="P121" i="1" s="1"/>
  <c r="Q121" i="1" s="1"/>
  <c r="E134" i="1"/>
  <c r="P134" i="1" s="1"/>
  <c r="Q134" i="1" s="1"/>
  <c r="E117" i="1"/>
  <c r="P117" i="1" s="1"/>
  <c r="Q117" i="1" s="1"/>
  <c r="E107" i="1"/>
  <c r="P107" i="1" s="1"/>
  <c r="Q107" i="1" s="1"/>
  <c r="E115" i="1"/>
  <c r="P115" i="1" s="1"/>
  <c r="Q115" i="1" s="1"/>
  <c r="E101" i="1"/>
  <c r="P101" i="1" s="1"/>
  <c r="Q101" i="1" s="1"/>
  <c r="E106" i="1"/>
  <c r="P106" i="1" s="1"/>
  <c r="Q106" i="1" s="1"/>
  <c r="E119" i="1"/>
  <c r="P119" i="1" s="1"/>
  <c r="Q119" i="1" s="1"/>
  <c r="E124" i="1"/>
  <c r="P124" i="1" s="1"/>
  <c r="Q124" i="1" s="1"/>
  <c r="E129" i="1"/>
  <c r="P129" i="1" s="1"/>
  <c r="Q129" i="1" s="1"/>
  <c r="E99" i="1"/>
  <c r="P99" i="1" s="1"/>
  <c r="Q99" i="1" s="1"/>
  <c r="E102" i="1"/>
  <c r="P102" i="1" s="1"/>
  <c r="Q102" i="1" s="1"/>
  <c r="E97" i="1"/>
  <c r="P97" i="1" s="1"/>
  <c r="Q97" i="1" s="1"/>
  <c r="E109" i="1"/>
  <c r="P109" i="1" s="1"/>
  <c r="Q109" i="1" s="1"/>
  <c r="E114" i="1"/>
  <c r="P114" i="1" s="1"/>
  <c r="Q114" i="1" s="1"/>
  <c r="E127" i="1"/>
  <c r="P127" i="1" s="1"/>
  <c r="Q127" i="1" s="1"/>
  <c r="E132" i="1"/>
  <c r="P132" i="1" s="1"/>
  <c r="Q132" i="1" s="1"/>
  <c r="E128" i="1"/>
  <c r="P128" i="1" s="1"/>
  <c r="Q128" i="1" s="1"/>
  <c r="E104" i="1"/>
  <c r="P104" i="1" s="1"/>
  <c r="Q104" i="1" s="1"/>
  <c r="E120" i="1"/>
  <c r="P120" i="1" s="1"/>
  <c r="Q120" i="1" s="1"/>
  <c r="Q96" i="1"/>
  <c r="Q112" i="1"/>
  <c r="E93" i="1"/>
  <c r="P93" i="1" s="1"/>
  <c r="Q93" i="1" s="1"/>
</calcChain>
</file>

<file path=xl/sharedStrings.xml><?xml version="1.0" encoding="utf-8"?>
<sst xmlns="http://schemas.openxmlformats.org/spreadsheetml/2006/main" count="207" uniqueCount="49">
  <si>
    <t>Salle</t>
  </si>
  <si>
    <t>Film</t>
  </si>
  <si>
    <t>Genre</t>
  </si>
  <si>
    <t>Titre</t>
  </si>
  <si>
    <t>Prix</t>
  </si>
  <si>
    <t>Enfant (- de 14 ans)</t>
  </si>
  <si>
    <t>Tarif dimanche matin</t>
  </si>
  <si>
    <t>Demandeur d'emploi - famille nombreuse</t>
  </si>
  <si>
    <t>Etudiant</t>
  </si>
  <si>
    <t>Jeune (- de 18 ans)</t>
  </si>
  <si>
    <t>Senior (+ de 60 ans)</t>
  </si>
  <si>
    <t>Normal</t>
  </si>
  <si>
    <t>Abonnement 5 places valable 6 mois</t>
  </si>
  <si>
    <t>Abonnement 10 places valable 1 an</t>
  </si>
  <si>
    <t>Abonnement</t>
  </si>
  <si>
    <t>Date</t>
  </si>
  <si>
    <t>Total Vente</t>
  </si>
  <si>
    <t>Total €</t>
  </si>
  <si>
    <t>Nb siège</t>
  </si>
  <si>
    <t>Taux de remplissage</t>
  </si>
  <si>
    <t>Siège</t>
  </si>
  <si>
    <t>Furiosa</t>
  </si>
  <si>
    <t>Action, Science Fiction</t>
  </si>
  <si>
    <t>Animation, Aventure</t>
  </si>
  <si>
    <t>Production</t>
  </si>
  <si>
    <t>US</t>
  </si>
  <si>
    <t>Les 4 ames du coyote</t>
  </si>
  <si>
    <t>Les intrus</t>
  </si>
  <si>
    <t>Les trois fantastiques</t>
  </si>
  <si>
    <t>Blue &amp; Compagnie</t>
  </si>
  <si>
    <t>La planète des singes: Le nouveau royaume</t>
  </si>
  <si>
    <t>Super Lion</t>
  </si>
  <si>
    <t>Border Line</t>
  </si>
  <si>
    <t>Le tableau volé</t>
  </si>
  <si>
    <t>Horreur, Thriller</t>
  </si>
  <si>
    <t>Drame</t>
  </si>
  <si>
    <t>FR</t>
  </si>
  <si>
    <t>Europe</t>
  </si>
  <si>
    <t>Comédie, Fantastique, Aventure, Famille</t>
  </si>
  <si>
    <t>Science Fiction, Action, Aventure</t>
  </si>
  <si>
    <t>Animation, Aventure, Famille</t>
  </si>
  <si>
    <t>Drame, Thriller</t>
  </si>
  <si>
    <t>Comédie dramatique</t>
  </si>
  <si>
    <t>Genre Complet</t>
  </si>
  <si>
    <t>Action</t>
  </si>
  <si>
    <t>Animation</t>
  </si>
  <si>
    <t>Horreur</t>
  </si>
  <si>
    <t>Comédie</t>
  </si>
  <si>
    <t>Science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</si>
</sst>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[$€-1];[Red]\-#,##0.00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4" borderId="0" xfId="0" applyFill="1"/>
    <xf numFmtId="14" fontId="0" fillId="0" borderId="0" xfId="0" applyNumberFormat="1"/>
    <xf numFmtId="9" fontId="0" fillId="4" borderId="0" xfId="1" applyFont="1" applyFill="1"/>
    <xf numFmtId="14" fontId="2" fillId="3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2" fillId="3" borderId="2" xfId="1" applyFont="1" applyFill="1" applyBorder="1" applyAlignment="1">
      <alignment vertical="center" wrapText="1"/>
    </xf>
    <xf numFmtId="14" fontId="0" fillId="0" borderId="3" xfId="0" applyNumberFormat="1" applyBorder="1"/>
    <xf numFmtId="0" fontId="0" fillId="0" borderId="3" xfId="0" applyBorder="1"/>
    <xf numFmtId="0" fontId="0" fillId="4" borderId="3" xfId="0" applyFill="1" applyBorder="1"/>
    <xf numFmtId="9" fontId="0" fillId="4" borderId="3" xfId="1" applyFont="1" applyFill="1" applyBorder="1"/>
    <xf numFmtId="14" fontId="0" fillId="0" borderId="4" xfId="0" applyNumberFormat="1" applyBorder="1"/>
    <xf numFmtId="0" fontId="0" fillId="0" borderId="4" xfId="0" applyBorder="1"/>
    <xf numFmtId="0" fontId="0" fillId="4" borderId="4" xfId="0" applyFill="1" applyBorder="1"/>
    <xf numFmtId="9" fontId="0" fillId="4" borderId="4" xfId="1" applyFont="1" applyFill="1" applyBorder="1"/>
  </cellXfs>
  <cellStyles count="2">
    <cellStyle name="Normal" xfId="0" builtinId="0"/>
    <cellStyle name="Per cent" xfId="1" builtinId="5"/>
  </cellStyles>
  <dxfs count="1">
    <dxf>
      <fill>
        <patternFill patternType="dark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B01-BCB1-4C35-8150-167C3C47150A}">
  <dimension ref="A1:Q137"/>
  <sheetViews>
    <sheetView topLeftCell="A2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C11" sqref="C11"/>
    </sheetView>
  </sheetViews>
  <sheetFormatPr defaultRowHeight="14.4" outlineLevelCol="1" x14ac:dyDescent="0.3"/>
  <cols>
    <col min="1" max="1" width="10.5546875" style="5" bestFit="1" customWidth="1"/>
    <col min="2" max="2" width="18.77734375" customWidth="1"/>
    <col min="3" max="3" width="14" style="4" customWidth="1"/>
    <col min="4" max="4" width="10.33203125" style="4" bestFit="1" customWidth="1"/>
    <col min="5" max="5" width="4.88671875" style="4" bestFit="1" customWidth="1"/>
    <col min="6" max="6" width="11.21875" customWidth="1" outlineLevel="1"/>
    <col min="7" max="7" width="12.21875" customWidth="1" outlineLevel="1"/>
    <col min="8" max="8" width="20.109375" customWidth="1" outlineLevel="1"/>
    <col min="9" max="9" width="9" customWidth="1" outlineLevel="1"/>
    <col min="10" max="10" width="10.88671875" customWidth="1" outlineLevel="1"/>
    <col min="11" max="11" width="10.33203125" customWidth="1" outlineLevel="1"/>
    <col min="12" max="12" width="7.109375" customWidth="1" outlineLevel="1"/>
    <col min="13" max="13" width="14" customWidth="1" outlineLevel="1"/>
    <col min="14" max="14" width="6" style="4" bestFit="1" customWidth="1"/>
    <col min="15" max="16" width="8.88671875" style="4"/>
    <col min="17" max="17" width="11.6640625" style="6" customWidth="1"/>
  </cols>
  <sheetData>
    <row r="1" spans="1:17" hidden="1" x14ac:dyDescent="0.3">
      <c r="F1">
        <f>VLOOKUP(F$2,Tarifs!$A$1:$B$11,2,FALSE)</f>
        <v>5</v>
      </c>
      <c r="G1">
        <f>VLOOKUP(G$2,Tarifs!$A$1:$B$11,2,FALSE)</f>
        <v>6</v>
      </c>
      <c r="H1">
        <f>VLOOKUP(H$2,Tarifs!$A$1:$B$11,2,FALSE)</f>
        <v>7.3</v>
      </c>
      <c r="I1">
        <f>VLOOKUP(I$2,Tarifs!$A$1:$B$11,2,FALSE)</f>
        <v>7.3</v>
      </c>
      <c r="J1">
        <f>VLOOKUP(J$2,Tarifs!$A$1:$B$11,2,FALSE)</f>
        <v>7.3</v>
      </c>
      <c r="K1">
        <f>VLOOKUP(K$2,Tarifs!$A$1:$B$11,2,FALSE)</f>
        <v>7.3</v>
      </c>
      <c r="L1">
        <f>VLOOKUP(L$2,Tarifs!$A$1:$B$11,2,FALSE)</f>
        <v>8.8000000000000007</v>
      </c>
      <c r="M1">
        <f>VLOOKUP(M$2,Tarifs!$A$1:$B$11,2,FALSE)</f>
        <v>6.5</v>
      </c>
    </row>
    <row r="2" spans="1:17" ht="43.2" x14ac:dyDescent="0.3">
      <c r="A2" s="7" t="s">
        <v>15</v>
      </c>
      <c r="B2" s="8" t="s">
        <v>1</v>
      </c>
      <c r="C2" s="8" t="s">
        <v>2</v>
      </c>
      <c r="D2" s="8" t="s">
        <v>24</v>
      </c>
      <c r="E2" s="8" t="s">
        <v>0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14</v>
      </c>
      <c r="N2" s="8" t="s">
        <v>16</v>
      </c>
      <c r="O2" s="8" t="s">
        <v>17</v>
      </c>
      <c r="P2" s="8" t="s">
        <v>18</v>
      </c>
      <c r="Q2" s="10" t="s">
        <v>19</v>
      </c>
    </row>
    <row r="3" spans="1:17" x14ac:dyDescent="0.3">
      <c r="A3" s="11">
        <f t="shared" ref="A3:A9" si="0">A4</f>
        <v>45369</v>
      </c>
      <c r="B3" s="12" t="s">
        <v>21</v>
      </c>
      <c r="C3" s="13" t="str">
        <f>IF(B3="","",_xlfn.XLOOKUP($B3,Programation!$A:$A,Programation!B:B))</f>
        <v>Action</v>
      </c>
      <c r="D3" s="13" t="str">
        <f>IF(C3="","",_xlfn.XLOOKUP($B3,Programation!$A:$A,Programation!C:C))</f>
        <v>US</v>
      </c>
      <c r="E3" s="13">
        <f>IF(D3="","",_xlfn.XLOOKUP($B3,Programation!$A:$A,Programation!D:D))</f>
        <v>1</v>
      </c>
      <c r="F3" s="12">
        <v>35</v>
      </c>
      <c r="G3" s="12">
        <v>0</v>
      </c>
      <c r="H3" s="12">
        <v>50</v>
      </c>
      <c r="I3" s="12">
        <v>9</v>
      </c>
      <c r="J3" s="12">
        <v>1</v>
      </c>
      <c r="K3" s="12">
        <v>10</v>
      </c>
      <c r="L3" s="12">
        <v>5</v>
      </c>
      <c r="M3" s="12">
        <v>10</v>
      </c>
      <c r="N3" s="13">
        <f>SUM(F3:M3)</f>
        <v>120</v>
      </c>
      <c r="O3" s="13">
        <f>SUMPRODUCT($F3:$M3,$F$1:$M$1)</f>
        <v>795</v>
      </c>
      <c r="P3" s="13">
        <f>IF($E3="","",_xlfn.XLOOKUP($E3,Paramètres!$A:$A,Paramètres!$B:$B))</f>
        <v>165</v>
      </c>
      <c r="Q3" s="14">
        <f>IF($D3="","",N3/P3)</f>
        <v>0.72727272727272729</v>
      </c>
    </row>
    <row r="4" spans="1:17" x14ac:dyDescent="0.3">
      <c r="A4" s="15">
        <f t="shared" si="0"/>
        <v>45369</v>
      </c>
      <c r="B4" s="16" t="s">
        <v>26</v>
      </c>
      <c r="C4" s="17" t="str">
        <f>IF(B4="","",_xlfn.XLOOKUP($B4,Programation!$A:$A,Programation!B:B))</f>
        <v>Animation</v>
      </c>
      <c r="D4" s="17" t="str">
        <f>IF(C4="","",_xlfn.XLOOKUP($B4,Programation!$A:$A,Programation!C:C))</f>
        <v>Europe</v>
      </c>
      <c r="E4" s="17">
        <f>IF(D4="","",_xlfn.XLOOKUP($B4,Programation!$A:$A,Programation!D:D))</f>
        <v>2</v>
      </c>
      <c r="F4" s="16">
        <v>45</v>
      </c>
      <c r="G4" s="16">
        <v>0</v>
      </c>
      <c r="H4" s="16">
        <v>37</v>
      </c>
      <c r="I4" s="16">
        <v>2</v>
      </c>
      <c r="J4" s="16">
        <v>5</v>
      </c>
      <c r="K4" s="16">
        <v>5</v>
      </c>
      <c r="L4" s="16">
        <v>4</v>
      </c>
      <c r="M4" s="16">
        <v>5</v>
      </c>
      <c r="N4" s="17">
        <f t="shared" ref="N4:N47" si="1">SUM(F4:M4)</f>
        <v>103</v>
      </c>
      <c r="O4" s="17">
        <f t="shared" ref="O4:O47" si="2">SUMPRODUCT($F4:$M4,$F$1:$M$1)</f>
        <v>650.40000000000009</v>
      </c>
      <c r="P4" s="17">
        <f>IF($E4="","",_xlfn.XLOOKUP($E4,Paramètres!$A:$A,Paramètres!$B:$B))</f>
        <v>121</v>
      </c>
      <c r="Q4" s="18">
        <f t="shared" ref="Q4:Q47" si="3">IF($D4="","",N4/P4)</f>
        <v>0.85123966942148765</v>
      </c>
    </row>
    <row r="5" spans="1:17" x14ac:dyDescent="0.3">
      <c r="A5" s="15">
        <f t="shared" si="0"/>
        <v>45369</v>
      </c>
      <c r="B5" s="16" t="s">
        <v>27</v>
      </c>
      <c r="C5" s="17" t="str">
        <f>IF(B5="","",_xlfn.XLOOKUP($B5,Programation!$A:$A,Programation!B:B))</f>
        <v>Horreur</v>
      </c>
      <c r="D5" s="17" t="str">
        <f>IF(C5="","",_xlfn.XLOOKUP($B5,Programation!$A:$A,Programation!C:C))</f>
        <v>US</v>
      </c>
      <c r="E5" s="17">
        <f>IF(D5="","",_xlfn.XLOOKUP($B5,Programation!$A:$A,Programation!D:D))</f>
        <v>4</v>
      </c>
      <c r="F5" s="16">
        <v>0</v>
      </c>
      <c r="G5" s="16">
        <v>0</v>
      </c>
      <c r="H5" s="16">
        <v>14</v>
      </c>
      <c r="I5" s="16">
        <v>15</v>
      </c>
      <c r="J5" s="16">
        <v>2</v>
      </c>
      <c r="K5" s="16">
        <v>7</v>
      </c>
      <c r="L5" s="16">
        <v>6</v>
      </c>
      <c r="M5" s="16">
        <v>7</v>
      </c>
      <c r="N5" s="17">
        <f t="shared" si="1"/>
        <v>51</v>
      </c>
      <c r="O5" s="17">
        <f t="shared" si="2"/>
        <v>375.7</v>
      </c>
      <c r="P5" s="17">
        <f>IF($E5="","",_xlfn.XLOOKUP($E5,Paramètres!$A:$A,Paramètres!$B:$B))</f>
        <v>115</v>
      </c>
      <c r="Q5" s="18">
        <f t="shared" si="3"/>
        <v>0.44347826086956521</v>
      </c>
    </row>
    <row r="6" spans="1:17" x14ac:dyDescent="0.3">
      <c r="A6" s="15">
        <f t="shared" si="0"/>
        <v>45369</v>
      </c>
      <c r="B6" s="16" t="s">
        <v>28</v>
      </c>
      <c r="C6" s="17" t="str">
        <f>IF(B6="","",_xlfn.XLOOKUP($B6,Programation!$A:$A,Programation!B:B))</f>
        <v>Drame</v>
      </c>
      <c r="D6" s="17" t="str">
        <f>IF(C6="","",_xlfn.XLOOKUP($B6,Programation!$A:$A,Programation!C:C))</f>
        <v>FR</v>
      </c>
      <c r="E6" s="17">
        <f>IF(D6="","",_xlfn.XLOOKUP($B6,Programation!$A:$A,Programation!D:D))</f>
        <v>3</v>
      </c>
      <c r="F6" s="16">
        <v>20</v>
      </c>
      <c r="G6" s="16">
        <v>0</v>
      </c>
      <c r="H6" s="16">
        <v>39</v>
      </c>
      <c r="I6" s="16">
        <v>5</v>
      </c>
      <c r="J6" s="16">
        <v>4</v>
      </c>
      <c r="K6" s="16">
        <v>15</v>
      </c>
      <c r="L6" s="16">
        <v>7</v>
      </c>
      <c r="M6" s="16">
        <v>15</v>
      </c>
      <c r="N6" s="17">
        <f t="shared" si="1"/>
        <v>105</v>
      </c>
      <c r="O6" s="17">
        <f t="shared" si="2"/>
        <v>719</v>
      </c>
      <c r="P6" s="17">
        <f>IF($E6="","",_xlfn.XLOOKUP($E6,Paramètres!$A:$A,Paramètres!$B:$B))</f>
        <v>115</v>
      </c>
      <c r="Q6" s="18">
        <f t="shared" si="3"/>
        <v>0.91304347826086951</v>
      </c>
    </row>
    <row r="7" spans="1:17" x14ac:dyDescent="0.3">
      <c r="A7" s="15">
        <f t="shared" si="0"/>
        <v>45369</v>
      </c>
      <c r="B7" s="16" t="s">
        <v>29</v>
      </c>
      <c r="C7" s="17" t="str">
        <f>IF(B7="","",_xlfn.XLOOKUP($B7,Programation!$A:$A,Programation!B:B))</f>
        <v>Comédie</v>
      </c>
      <c r="D7" s="17" t="str">
        <f>IF(C7="","",_xlfn.XLOOKUP($B7,Programation!$A:$A,Programation!C:C))</f>
        <v>US</v>
      </c>
      <c r="E7" s="17">
        <f>IF(D7="","",_xlfn.XLOOKUP($B7,Programation!$A:$A,Programation!D:D))</f>
        <v>2</v>
      </c>
      <c r="F7" s="16">
        <v>20</v>
      </c>
      <c r="G7" s="16">
        <v>0</v>
      </c>
      <c r="H7" s="16">
        <v>27</v>
      </c>
      <c r="I7" s="16">
        <v>9</v>
      </c>
      <c r="J7" s="16">
        <v>8</v>
      </c>
      <c r="K7" s="16">
        <v>16</v>
      </c>
      <c r="L7" s="16">
        <v>5</v>
      </c>
      <c r="M7" s="16">
        <v>16</v>
      </c>
      <c r="N7" s="17">
        <f t="shared" si="1"/>
        <v>101</v>
      </c>
      <c r="O7" s="17">
        <f t="shared" si="2"/>
        <v>686</v>
      </c>
      <c r="P7" s="17">
        <f>IF($E7="","",_xlfn.XLOOKUP($E7,Paramètres!$A:$A,Paramètres!$B:$B))</f>
        <v>121</v>
      </c>
      <c r="Q7" s="18">
        <f t="shared" si="3"/>
        <v>0.83471074380165289</v>
      </c>
    </row>
    <row r="8" spans="1:17" x14ac:dyDescent="0.3">
      <c r="A8" s="15">
        <f t="shared" si="0"/>
        <v>45369</v>
      </c>
      <c r="B8" s="16" t="s">
        <v>30</v>
      </c>
      <c r="C8" s="17" t="str">
        <f>IF(B8="","",_xlfn.XLOOKUP($B8,Programation!$A:$A,Programation!B:B))</f>
        <v>Science Fiction</v>
      </c>
      <c r="D8" s="17" t="str">
        <f>IF(C8="","",_xlfn.XLOOKUP($B8,Programation!$A:$A,Programation!C:C))</f>
        <v>US</v>
      </c>
      <c r="E8" s="17">
        <f>IF(D8="","",_xlfn.XLOOKUP($B8,Programation!$A:$A,Programation!D:D))</f>
        <v>1</v>
      </c>
      <c r="F8" s="16">
        <v>35</v>
      </c>
      <c r="G8" s="16">
        <v>0</v>
      </c>
      <c r="H8" s="16">
        <v>24</v>
      </c>
      <c r="I8" s="16">
        <v>24</v>
      </c>
      <c r="J8" s="16">
        <v>3</v>
      </c>
      <c r="K8" s="16">
        <v>18</v>
      </c>
      <c r="L8" s="16">
        <v>8</v>
      </c>
      <c r="M8" s="16">
        <v>18</v>
      </c>
      <c r="N8" s="17">
        <f t="shared" si="1"/>
        <v>130</v>
      </c>
      <c r="O8" s="17">
        <f t="shared" si="2"/>
        <v>866.09999999999991</v>
      </c>
      <c r="P8" s="17">
        <f>IF($E8="","",_xlfn.XLOOKUP($E8,Paramètres!$A:$A,Paramètres!$B:$B))</f>
        <v>165</v>
      </c>
      <c r="Q8" s="18">
        <f t="shared" si="3"/>
        <v>0.78787878787878785</v>
      </c>
    </row>
    <row r="9" spans="1:17" x14ac:dyDescent="0.3">
      <c r="A9" s="15">
        <f t="shared" si="0"/>
        <v>45369</v>
      </c>
      <c r="B9" s="16" t="s">
        <v>31</v>
      </c>
      <c r="C9" s="17" t="str">
        <f>IF(B9="","",_xlfn.XLOOKUP($B9,Programation!$A:$A,Programation!B:B))</f>
        <v>Animation</v>
      </c>
      <c r="D9" s="17" t="str">
        <f>IF(C9="","",_xlfn.XLOOKUP($B9,Programation!$A:$A,Programation!C:C))</f>
        <v>US</v>
      </c>
      <c r="E9" s="17">
        <f>IF(D9="","",_xlfn.XLOOKUP($B9,Programation!$A:$A,Programation!D:D))</f>
        <v>2</v>
      </c>
      <c r="F9" s="16">
        <v>52</v>
      </c>
      <c r="G9" s="16">
        <v>0</v>
      </c>
      <c r="H9" s="16">
        <v>12</v>
      </c>
      <c r="I9" s="16">
        <v>2</v>
      </c>
      <c r="J9" s="16">
        <v>1</v>
      </c>
      <c r="K9" s="16">
        <v>17</v>
      </c>
      <c r="L9" s="16">
        <v>9</v>
      </c>
      <c r="M9" s="16">
        <v>17</v>
      </c>
      <c r="N9" s="17">
        <f t="shared" si="1"/>
        <v>110</v>
      </c>
      <c r="O9" s="17">
        <f t="shared" si="2"/>
        <v>683.30000000000007</v>
      </c>
      <c r="P9" s="17">
        <f>IF($E9="","",_xlfn.XLOOKUP($E9,Paramètres!$A:$A,Paramètres!$B:$B))</f>
        <v>121</v>
      </c>
      <c r="Q9" s="18">
        <f t="shared" si="3"/>
        <v>0.90909090909090906</v>
      </c>
    </row>
    <row r="10" spans="1:17" x14ac:dyDescent="0.3">
      <c r="A10" s="15">
        <f>A11</f>
        <v>45369</v>
      </c>
      <c r="B10" s="16" t="s">
        <v>32</v>
      </c>
      <c r="C10" s="17" t="str">
        <f>IF(B10="","",_xlfn.XLOOKUP($B10,Programation!$A:$A,Programation!B:B))</f>
        <v>Drame</v>
      </c>
      <c r="D10" s="17" t="str">
        <f>IF(C10="","",_xlfn.XLOOKUP($B10,Programation!$A:$A,Programation!C:C))</f>
        <v>Europe</v>
      </c>
      <c r="E10" s="17">
        <f>IF(D10="","",_xlfn.XLOOKUP($B10,Programation!$A:$A,Programation!D:D))</f>
        <v>5</v>
      </c>
      <c r="F10" s="16">
        <v>5</v>
      </c>
      <c r="G10" s="16">
        <v>0</v>
      </c>
      <c r="H10" s="16">
        <v>29</v>
      </c>
      <c r="I10" s="16">
        <v>12</v>
      </c>
      <c r="J10" s="16">
        <v>2</v>
      </c>
      <c r="K10" s="16">
        <v>19</v>
      </c>
      <c r="L10" s="16">
        <v>3</v>
      </c>
      <c r="M10" s="16">
        <v>19</v>
      </c>
      <c r="N10" s="17">
        <f t="shared" si="1"/>
        <v>89</v>
      </c>
      <c r="O10" s="17">
        <f t="shared" si="2"/>
        <v>627.5</v>
      </c>
      <c r="P10" s="17">
        <f>IF($E10="","",_xlfn.XLOOKUP($E10,Paramètres!$A:$A,Paramètres!$B:$B))</f>
        <v>115</v>
      </c>
      <c r="Q10" s="18">
        <f t="shared" si="3"/>
        <v>0.77391304347826084</v>
      </c>
    </row>
    <row r="11" spans="1:17" x14ac:dyDescent="0.3">
      <c r="A11" s="15">
        <f>A12-1</f>
        <v>45369</v>
      </c>
      <c r="B11" s="16" t="s">
        <v>33</v>
      </c>
      <c r="C11" s="17" t="str">
        <f>IF(B11="","",_xlfn.XLOOKUP($B11,Programation!$A:$A,Programation!B:B))</f>
        <v>Comédie</v>
      </c>
      <c r="D11" s="17" t="str">
        <f>IF(C11="","",_xlfn.XLOOKUP($B11,Programation!$A:$A,Programation!C:C))</f>
        <v>FR</v>
      </c>
      <c r="E11" s="17">
        <f>IF(D11="","",_xlfn.XLOOKUP($B11,Programation!$A:$A,Programation!D:D))</f>
        <v>5</v>
      </c>
      <c r="F11" s="16">
        <v>1</v>
      </c>
      <c r="G11" s="16">
        <v>0</v>
      </c>
      <c r="H11" s="16">
        <v>5</v>
      </c>
      <c r="I11" s="16">
        <v>6</v>
      </c>
      <c r="J11" s="16">
        <v>9</v>
      </c>
      <c r="K11" s="16">
        <v>18</v>
      </c>
      <c r="L11" s="16">
        <v>5</v>
      </c>
      <c r="M11" s="16">
        <v>18</v>
      </c>
      <c r="N11" s="17">
        <f t="shared" si="1"/>
        <v>62</v>
      </c>
      <c r="O11" s="17">
        <f t="shared" si="2"/>
        <v>443.4</v>
      </c>
      <c r="P11" s="17">
        <f>IF($E11="","",_xlfn.XLOOKUP($E11,Paramètres!$A:$A,Paramètres!$B:$B))</f>
        <v>115</v>
      </c>
      <c r="Q11" s="18">
        <f t="shared" si="3"/>
        <v>0.53913043478260869</v>
      </c>
    </row>
    <row r="12" spans="1:17" x14ac:dyDescent="0.3">
      <c r="A12" s="15">
        <f t="shared" ref="A12:A18" si="4">A13</f>
        <v>45370</v>
      </c>
      <c r="B12" s="16" t="s">
        <v>21</v>
      </c>
      <c r="C12" s="17" t="str">
        <f>IF(B12="","",_xlfn.XLOOKUP($B12,Programation!$A:$A,Programation!B:B))</f>
        <v>Action</v>
      </c>
      <c r="D12" s="17" t="str">
        <f>IF(C12="","",_xlfn.XLOOKUP($B12,Programation!$A:$A,Programation!C:C))</f>
        <v>US</v>
      </c>
      <c r="E12" s="17">
        <f>IF(D12="","",_xlfn.XLOOKUP($B12,Programation!$A:$A,Programation!D:D))</f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7">
        <f t="shared" si="1"/>
        <v>0</v>
      </c>
      <c r="O12" s="17">
        <f t="shared" si="2"/>
        <v>0</v>
      </c>
      <c r="P12" s="17">
        <f>IF($E12="","",_xlfn.XLOOKUP($E12,Paramètres!$A:$A,Paramètres!$B:$B))</f>
        <v>165</v>
      </c>
      <c r="Q12" s="18">
        <f t="shared" si="3"/>
        <v>0</v>
      </c>
    </row>
    <row r="13" spans="1:17" x14ac:dyDescent="0.3">
      <c r="A13" s="15">
        <f t="shared" si="4"/>
        <v>45370</v>
      </c>
      <c r="B13" s="16" t="s">
        <v>26</v>
      </c>
      <c r="C13" s="17" t="str">
        <f>IF(B13="","",_xlfn.XLOOKUP($B13,Programation!$A:$A,Programation!B:B))</f>
        <v>Animation</v>
      </c>
      <c r="D13" s="17" t="str">
        <f>IF(C13="","",_xlfn.XLOOKUP($B13,Programation!$A:$A,Programation!C:C))</f>
        <v>Europe</v>
      </c>
      <c r="E13" s="17">
        <f>IF(D13="","",_xlfn.XLOOKUP($B13,Programation!$A:$A,Programation!D:D))</f>
        <v>2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7">
        <f t="shared" si="1"/>
        <v>0</v>
      </c>
      <c r="O13" s="17">
        <f t="shared" si="2"/>
        <v>0</v>
      </c>
      <c r="P13" s="17">
        <f>IF($E13="","",_xlfn.XLOOKUP($E13,Paramètres!$A:$A,Paramètres!$B:$B))</f>
        <v>121</v>
      </c>
      <c r="Q13" s="18">
        <f t="shared" si="3"/>
        <v>0</v>
      </c>
    </row>
    <row r="14" spans="1:17" x14ac:dyDescent="0.3">
      <c r="A14" s="15">
        <f t="shared" si="4"/>
        <v>45370</v>
      </c>
      <c r="B14" s="16" t="s">
        <v>27</v>
      </c>
      <c r="C14" s="17" t="str">
        <f>IF(B14="","",_xlfn.XLOOKUP($B14,Programation!$A:$A,Programation!B:B))</f>
        <v>Horreur</v>
      </c>
      <c r="D14" s="17" t="str">
        <f>IF(C14="","",_xlfn.XLOOKUP($B14,Programation!$A:$A,Programation!C:C))</f>
        <v>US</v>
      </c>
      <c r="E14" s="17">
        <f>IF(D14="","",_xlfn.XLOOKUP($B14,Programation!$A:$A,Programation!D:D))</f>
        <v>4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7">
        <f t="shared" si="1"/>
        <v>0</v>
      </c>
      <c r="O14" s="17">
        <f t="shared" si="2"/>
        <v>0</v>
      </c>
      <c r="P14" s="17">
        <f>IF($E14="","",_xlfn.XLOOKUP($E14,Paramètres!$A:$A,Paramètres!$B:$B))</f>
        <v>115</v>
      </c>
      <c r="Q14" s="18">
        <f t="shared" si="3"/>
        <v>0</v>
      </c>
    </row>
    <row r="15" spans="1:17" x14ac:dyDescent="0.3">
      <c r="A15" s="15">
        <f t="shared" si="4"/>
        <v>45370</v>
      </c>
      <c r="B15" s="16" t="s">
        <v>28</v>
      </c>
      <c r="C15" s="17" t="str">
        <f>IF(B15="","",_xlfn.XLOOKUP($B15,Programation!$A:$A,Programation!B:B))</f>
        <v>Drame</v>
      </c>
      <c r="D15" s="17" t="str">
        <f>IF(C15="","",_xlfn.XLOOKUP($B15,Programation!$A:$A,Programation!C:C))</f>
        <v>FR</v>
      </c>
      <c r="E15" s="17">
        <f>IF(D15="","",_xlfn.XLOOKUP($B15,Programation!$A:$A,Programation!D:D))</f>
        <v>3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7">
        <f t="shared" si="1"/>
        <v>0</v>
      </c>
      <c r="O15" s="17">
        <f t="shared" si="2"/>
        <v>0</v>
      </c>
      <c r="P15" s="17">
        <f>IF($E15="","",_xlfn.XLOOKUP($E15,Paramètres!$A:$A,Paramètres!$B:$B))</f>
        <v>115</v>
      </c>
      <c r="Q15" s="18">
        <f t="shared" si="3"/>
        <v>0</v>
      </c>
    </row>
    <row r="16" spans="1:17" x14ac:dyDescent="0.3">
      <c r="A16" s="15">
        <f t="shared" si="4"/>
        <v>45370</v>
      </c>
      <c r="B16" s="16" t="s">
        <v>29</v>
      </c>
      <c r="C16" s="17" t="str">
        <f>IF(B16="","",_xlfn.XLOOKUP($B16,Programation!$A:$A,Programation!B:B))</f>
        <v>Comédie</v>
      </c>
      <c r="D16" s="17" t="str">
        <f>IF(C16="","",_xlfn.XLOOKUP($B16,Programation!$A:$A,Programation!C:C))</f>
        <v>US</v>
      </c>
      <c r="E16" s="17">
        <f>IF(D16="","",_xlfn.XLOOKUP($B16,Programation!$A:$A,Programation!D:D))</f>
        <v>2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7">
        <f t="shared" si="1"/>
        <v>0</v>
      </c>
      <c r="O16" s="17">
        <f t="shared" si="2"/>
        <v>0</v>
      </c>
      <c r="P16" s="17">
        <f>IF($E16="","",_xlfn.XLOOKUP($E16,Paramètres!$A:$A,Paramètres!$B:$B))</f>
        <v>121</v>
      </c>
      <c r="Q16" s="18">
        <f t="shared" si="3"/>
        <v>0</v>
      </c>
    </row>
    <row r="17" spans="1:17" x14ac:dyDescent="0.3">
      <c r="A17" s="15">
        <f t="shared" si="4"/>
        <v>45370</v>
      </c>
      <c r="B17" s="16" t="s">
        <v>30</v>
      </c>
      <c r="C17" s="17" t="str">
        <f>IF(B17="","",_xlfn.XLOOKUP($B17,Programation!$A:$A,Programation!B:B))</f>
        <v>Science Fiction</v>
      </c>
      <c r="D17" s="17" t="str">
        <f>IF(C17="","",_xlfn.XLOOKUP($B17,Programation!$A:$A,Programation!C:C))</f>
        <v>US</v>
      </c>
      <c r="E17" s="17">
        <f>IF(D17="","",_xlfn.XLOOKUP($B17,Programation!$A:$A,Programation!D:D))</f>
        <v>1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7">
        <f t="shared" si="1"/>
        <v>0</v>
      </c>
      <c r="O17" s="17">
        <f t="shared" si="2"/>
        <v>0</v>
      </c>
      <c r="P17" s="17">
        <f>IF($E17="","",_xlfn.XLOOKUP($E17,Paramètres!$A:$A,Paramètres!$B:$B))</f>
        <v>165</v>
      </c>
      <c r="Q17" s="18">
        <f t="shared" si="3"/>
        <v>0</v>
      </c>
    </row>
    <row r="18" spans="1:17" x14ac:dyDescent="0.3">
      <c r="A18" s="15">
        <f t="shared" si="4"/>
        <v>45370</v>
      </c>
      <c r="B18" s="16" t="s">
        <v>31</v>
      </c>
      <c r="C18" s="17" t="str">
        <f>IF(B18="","",_xlfn.XLOOKUP($B18,Programation!$A:$A,Programation!B:B))</f>
        <v>Animation</v>
      </c>
      <c r="D18" s="17" t="str">
        <f>IF(C18="","",_xlfn.XLOOKUP($B18,Programation!$A:$A,Programation!C:C))</f>
        <v>US</v>
      </c>
      <c r="E18" s="17">
        <f>IF(D18="","",_xlfn.XLOOKUP($B18,Programation!$A:$A,Programation!D:D))</f>
        <v>2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7">
        <f t="shared" si="1"/>
        <v>0</v>
      </c>
      <c r="O18" s="17">
        <f t="shared" si="2"/>
        <v>0</v>
      </c>
      <c r="P18" s="17">
        <f>IF($E18="","",_xlfn.XLOOKUP($E18,Paramètres!$A:$A,Paramètres!$B:$B))</f>
        <v>121</v>
      </c>
      <c r="Q18" s="18">
        <f t="shared" si="3"/>
        <v>0</v>
      </c>
    </row>
    <row r="19" spans="1:17" x14ac:dyDescent="0.3">
      <c r="A19" s="15">
        <f>A20</f>
        <v>45370</v>
      </c>
      <c r="B19" s="16" t="s">
        <v>32</v>
      </c>
      <c r="C19" s="17" t="str">
        <f>IF(B19="","",_xlfn.XLOOKUP($B19,Programation!$A:$A,Programation!B:B))</f>
        <v>Drame</v>
      </c>
      <c r="D19" s="17" t="str">
        <f>IF(C19="","",_xlfn.XLOOKUP($B19,Programation!$A:$A,Programation!C:C))</f>
        <v>Europe</v>
      </c>
      <c r="E19" s="17">
        <f>IF(D19="","",_xlfn.XLOOKUP($B19,Programation!$A:$A,Programation!D:D))</f>
        <v>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7">
        <f t="shared" si="1"/>
        <v>0</v>
      </c>
      <c r="O19" s="17">
        <f t="shared" si="2"/>
        <v>0</v>
      </c>
      <c r="P19" s="17">
        <f>IF($E19="","",_xlfn.XLOOKUP($E19,Paramètres!$A:$A,Paramètres!$B:$B))</f>
        <v>115</v>
      </c>
      <c r="Q19" s="18">
        <f t="shared" si="3"/>
        <v>0</v>
      </c>
    </row>
    <row r="20" spans="1:17" x14ac:dyDescent="0.3">
      <c r="A20" s="15">
        <f>A21-1</f>
        <v>45370</v>
      </c>
      <c r="B20" s="16" t="s">
        <v>33</v>
      </c>
      <c r="C20" s="17" t="str">
        <f>IF(B20="","",_xlfn.XLOOKUP($B20,Programation!$A:$A,Programation!B:B))</f>
        <v>Comédie</v>
      </c>
      <c r="D20" s="17" t="str">
        <f>IF(C20="","",_xlfn.XLOOKUP($B20,Programation!$A:$A,Programation!C:C))</f>
        <v>FR</v>
      </c>
      <c r="E20" s="17">
        <f>IF(D20="","",_xlfn.XLOOKUP($B20,Programation!$A:$A,Programation!D:D))</f>
        <v>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7">
        <f t="shared" si="1"/>
        <v>0</v>
      </c>
      <c r="O20" s="17">
        <f t="shared" si="2"/>
        <v>0</v>
      </c>
      <c r="P20" s="17">
        <f>IF($E20="","",_xlfn.XLOOKUP($E20,Paramètres!$A:$A,Paramètres!$B:$B))</f>
        <v>115</v>
      </c>
      <c r="Q20" s="18">
        <f t="shared" si="3"/>
        <v>0</v>
      </c>
    </row>
    <row r="21" spans="1:17" x14ac:dyDescent="0.3">
      <c r="A21" s="15">
        <f t="shared" ref="A21:A27" si="5">A22</f>
        <v>45371</v>
      </c>
      <c r="B21" s="16" t="s">
        <v>21</v>
      </c>
      <c r="C21" s="17" t="str">
        <f>IF(B21="","",_xlfn.XLOOKUP($B21,Programation!$A:$A,Programation!B:B))</f>
        <v>Action</v>
      </c>
      <c r="D21" s="17" t="str">
        <f>IF(C21="","",_xlfn.XLOOKUP($B21,Programation!$A:$A,Programation!C:C))</f>
        <v>US</v>
      </c>
      <c r="E21" s="17">
        <f>IF(D21="","",_xlfn.XLOOKUP($B21,Programation!$A:$A,Programation!D:D))</f>
        <v>1</v>
      </c>
      <c r="F21" s="16">
        <v>35</v>
      </c>
      <c r="G21" s="16">
        <v>0</v>
      </c>
      <c r="H21" s="16">
        <v>50</v>
      </c>
      <c r="I21" s="16">
        <v>9</v>
      </c>
      <c r="J21" s="16">
        <v>1</v>
      </c>
      <c r="K21" s="16">
        <v>10</v>
      </c>
      <c r="L21" s="16">
        <v>5</v>
      </c>
      <c r="M21" s="16">
        <v>10</v>
      </c>
      <c r="N21" s="17">
        <f t="shared" si="1"/>
        <v>120</v>
      </c>
      <c r="O21" s="17">
        <f t="shared" si="2"/>
        <v>795</v>
      </c>
      <c r="P21" s="17">
        <f>IF($E21="","",_xlfn.XLOOKUP($E21,Paramètres!$A:$A,Paramètres!$B:$B))</f>
        <v>165</v>
      </c>
      <c r="Q21" s="18">
        <f t="shared" si="3"/>
        <v>0.72727272727272729</v>
      </c>
    </row>
    <row r="22" spans="1:17" x14ac:dyDescent="0.3">
      <c r="A22" s="15">
        <f t="shared" si="5"/>
        <v>45371</v>
      </c>
      <c r="B22" s="16" t="s">
        <v>26</v>
      </c>
      <c r="C22" s="17" t="str">
        <f>IF(B22="","",_xlfn.XLOOKUP($B22,Programation!$A:$A,Programation!B:B))</f>
        <v>Animation</v>
      </c>
      <c r="D22" s="17" t="str">
        <f>IF(C22="","",_xlfn.XLOOKUP($B22,Programation!$A:$A,Programation!C:C))</f>
        <v>Europe</v>
      </c>
      <c r="E22" s="17">
        <f>IF(D22="","",_xlfn.XLOOKUP($B22,Programation!$A:$A,Programation!D:D))</f>
        <v>2</v>
      </c>
      <c r="F22" s="16">
        <v>45</v>
      </c>
      <c r="G22" s="16">
        <v>0</v>
      </c>
      <c r="H22" s="16">
        <v>37</v>
      </c>
      <c r="I22" s="16">
        <v>2</v>
      </c>
      <c r="J22" s="16">
        <v>5</v>
      </c>
      <c r="K22" s="16">
        <v>5</v>
      </c>
      <c r="L22" s="16">
        <v>4</v>
      </c>
      <c r="M22" s="16">
        <v>5</v>
      </c>
      <c r="N22" s="17">
        <f t="shared" si="1"/>
        <v>103</v>
      </c>
      <c r="O22" s="17">
        <f t="shared" si="2"/>
        <v>650.40000000000009</v>
      </c>
      <c r="P22" s="17">
        <f>IF($E22="","",_xlfn.XLOOKUP($E22,Paramètres!$A:$A,Paramètres!$B:$B))</f>
        <v>121</v>
      </c>
      <c r="Q22" s="18">
        <f t="shared" si="3"/>
        <v>0.85123966942148765</v>
      </c>
    </row>
    <row r="23" spans="1:17" x14ac:dyDescent="0.3">
      <c r="A23" s="15">
        <f t="shared" si="5"/>
        <v>45371</v>
      </c>
      <c r="B23" s="16" t="s">
        <v>27</v>
      </c>
      <c r="C23" s="17" t="str">
        <f>IF(B23="","",_xlfn.XLOOKUP($B23,Programation!$A:$A,Programation!B:B))</f>
        <v>Horreur</v>
      </c>
      <c r="D23" s="17" t="str">
        <f>IF(C23="","",_xlfn.XLOOKUP($B23,Programation!$A:$A,Programation!C:C))</f>
        <v>US</v>
      </c>
      <c r="E23" s="17">
        <f>IF(D23="","",_xlfn.XLOOKUP($B23,Programation!$A:$A,Programation!D:D))</f>
        <v>4</v>
      </c>
      <c r="F23" s="16">
        <v>0</v>
      </c>
      <c r="G23" s="16">
        <v>0</v>
      </c>
      <c r="H23" s="16">
        <v>14</v>
      </c>
      <c r="I23" s="16">
        <v>15</v>
      </c>
      <c r="J23" s="16">
        <v>2</v>
      </c>
      <c r="K23" s="16">
        <v>7</v>
      </c>
      <c r="L23" s="16">
        <v>6</v>
      </c>
      <c r="M23" s="16">
        <v>7</v>
      </c>
      <c r="N23" s="17">
        <f t="shared" si="1"/>
        <v>51</v>
      </c>
      <c r="O23" s="17">
        <f t="shared" si="2"/>
        <v>375.7</v>
      </c>
      <c r="P23" s="17">
        <f>IF($E23="","",_xlfn.XLOOKUP($E23,Paramètres!$A:$A,Paramètres!$B:$B))</f>
        <v>115</v>
      </c>
      <c r="Q23" s="18">
        <f t="shared" si="3"/>
        <v>0.44347826086956521</v>
      </c>
    </row>
    <row r="24" spans="1:17" x14ac:dyDescent="0.3">
      <c r="A24" s="15">
        <f t="shared" si="5"/>
        <v>45371</v>
      </c>
      <c r="B24" s="16" t="s">
        <v>28</v>
      </c>
      <c r="C24" s="17" t="str">
        <f>IF(B24="","",_xlfn.XLOOKUP($B24,Programation!$A:$A,Programation!B:B))</f>
        <v>Drame</v>
      </c>
      <c r="D24" s="17" t="str">
        <f>IF(C24="","",_xlfn.XLOOKUP($B24,Programation!$A:$A,Programation!C:C))</f>
        <v>FR</v>
      </c>
      <c r="E24" s="17">
        <f>IF(D24="","",_xlfn.XLOOKUP($B24,Programation!$A:$A,Programation!D:D))</f>
        <v>3</v>
      </c>
      <c r="F24" s="16">
        <v>20</v>
      </c>
      <c r="G24" s="16">
        <v>0</v>
      </c>
      <c r="H24" s="16">
        <v>39</v>
      </c>
      <c r="I24" s="16">
        <v>5</v>
      </c>
      <c r="J24" s="16">
        <v>4</v>
      </c>
      <c r="K24" s="16">
        <v>15</v>
      </c>
      <c r="L24" s="16">
        <v>7</v>
      </c>
      <c r="M24" s="16">
        <v>15</v>
      </c>
      <c r="N24" s="17">
        <f t="shared" si="1"/>
        <v>105</v>
      </c>
      <c r="O24" s="17">
        <f t="shared" si="2"/>
        <v>719</v>
      </c>
      <c r="P24" s="17">
        <f>IF($E24="","",_xlfn.XLOOKUP($E24,Paramètres!$A:$A,Paramètres!$B:$B))</f>
        <v>115</v>
      </c>
      <c r="Q24" s="18">
        <f t="shared" si="3"/>
        <v>0.91304347826086951</v>
      </c>
    </row>
    <row r="25" spans="1:17" x14ac:dyDescent="0.3">
      <c r="A25" s="15">
        <f t="shared" si="5"/>
        <v>45371</v>
      </c>
      <c r="B25" s="16" t="s">
        <v>29</v>
      </c>
      <c r="C25" s="17" t="str">
        <f>IF(B25="","",_xlfn.XLOOKUP($B25,Programation!$A:$A,Programation!B:B))</f>
        <v>Comédie</v>
      </c>
      <c r="D25" s="17" t="str">
        <f>IF(C25="","",_xlfn.XLOOKUP($B25,Programation!$A:$A,Programation!C:C))</f>
        <v>US</v>
      </c>
      <c r="E25" s="17">
        <f>IF(D25="","",_xlfn.XLOOKUP($B25,Programation!$A:$A,Programation!D:D))</f>
        <v>2</v>
      </c>
      <c r="F25" s="16">
        <v>20</v>
      </c>
      <c r="G25" s="16">
        <v>0</v>
      </c>
      <c r="H25" s="16">
        <v>27</v>
      </c>
      <c r="I25" s="16">
        <v>9</v>
      </c>
      <c r="J25" s="16">
        <v>8</v>
      </c>
      <c r="K25" s="16">
        <v>16</v>
      </c>
      <c r="L25" s="16">
        <v>5</v>
      </c>
      <c r="M25" s="16">
        <v>16</v>
      </c>
      <c r="N25" s="17">
        <f t="shared" si="1"/>
        <v>101</v>
      </c>
      <c r="O25" s="17">
        <f t="shared" si="2"/>
        <v>686</v>
      </c>
      <c r="P25" s="17">
        <f>IF($E25="","",_xlfn.XLOOKUP($E25,Paramètres!$A:$A,Paramètres!$B:$B))</f>
        <v>121</v>
      </c>
      <c r="Q25" s="18">
        <f t="shared" si="3"/>
        <v>0.83471074380165289</v>
      </c>
    </row>
    <row r="26" spans="1:17" x14ac:dyDescent="0.3">
      <c r="A26" s="15">
        <f t="shared" si="5"/>
        <v>45371</v>
      </c>
      <c r="B26" s="16" t="s">
        <v>30</v>
      </c>
      <c r="C26" s="17" t="str">
        <f>IF(B26="","",_xlfn.XLOOKUP($B26,Programation!$A:$A,Programation!B:B))</f>
        <v>Science Fiction</v>
      </c>
      <c r="D26" s="17" t="str">
        <f>IF(C26="","",_xlfn.XLOOKUP($B26,Programation!$A:$A,Programation!C:C))</f>
        <v>US</v>
      </c>
      <c r="E26" s="17">
        <f>IF(D26="","",_xlfn.XLOOKUP($B26,Programation!$A:$A,Programation!D:D))</f>
        <v>1</v>
      </c>
      <c r="F26" s="16">
        <v>35</v>
      </c>
      <c r="G26" s="16">
        <v>0</v>
      </c>
      <c r="H26" s="16">
        <v>24</v>
      </c>
      <c r="I26" s="16">
        <v>24</v>
      </c>
      <c r="J26" s="16">
        <v>3</v>
      </c>
      <c r="K26" s="16">
        <v>18</v>
      </c>
      <c r="L26" s="16">
        <v>8</v>
      </c>
      <c r="M26" s="16">
        <v>18</v>
      </c>
      <c r="N26" s="17">
        <f t="shared" si="1"/>
        <v>130</v>
      </c>
      <c r="O26" s="17">
        <f t="shared" si="2"/>
        <v>866.09999999999991</v>
      </c>
      <c r="P26" s="17">
        <f>IF($E26="","",_xlfn.XLOOKUP($E26,Paramètres!$A:$A,Paramètres!$B:$B))</f>
        <v>165</v>
      </c>
      <c r="Q26" s="18">
        <f t="shared" si="3"/>
        <v>0.78787878787878785</v>
      </c>
    </row>
    <row r="27" spans="1:17" x14ac:dyDescent="0.3">
      <c r="A27" s="15">
        <f t="shared" si="5"/>
        <v>45371</v>
      </c>
      <c r="B27" s="16" t="s">
        <v>31</v>
      </c>
      <c r="C27" s="17" t="str">
        <f>IF(B27="","",_xlfn.XLOOKUP($B27,Programation!$A:$A,Programation!B:B))</f>
        <v>Animation</v>
      </c>
      <c r="D27" s="17" t="str">
        <f>IF(C27="","",_xlfn.XLOOKUP($B27,Programation!$A:$A,Programation!C:C))</f>
        <v>US</v>
      </c>
      <c r="E27" s="17">
        <f>IF(D27="","",_xlfn.XLOOKUP($B27,Programation!$A:$A,Programation!D:D))</f>
        <v>2</v>
      </c>
      <c r="F27" s="16">
        <v>52</v>
      </c>
      <c r="G27" s="16">
        <v>0</v>
      </c>
      <c r="H27" s="16">
        <v>12</v>
      </c>
      <c r="I27" s="16">
        <v>2</v>
      </c>
      <c r="J27" s="16">
        <v>1</v>
      </c>
      <c r="K27" s="16">
        <v>17</v>
      </c>
      <c r="L27" s="16">
        <v>9</v>
      </c>
      <c r="M27" s="16">
        <v>17</v>
      </c>
      <c r="N27" s="17">
        <f t="shared" si="1"/>
        <v>110</v>
      </c>
      <c r="O27" s="17">
        <f t="shared" si="2"/>
        <v>683.30000000000007</v>
      </c>
      <c r="P27" s="17">
        <f>IF($E27="","",_xlfn.XLOOKUP($E27,Paramètres!$A:$A,Paramètres!$B:$B))</f>
        <v>121</v>
      </c>
      <c r="Q27" s="18">
        <f t="shared" si="3"/>
        <v>0.90909090909090906</v>
      </c>
    </row>
    <row r="28" spans="1:17" x14ac:dyDescent="0.3">
      <c r="A28" s="15">
        <f>A29</f>
        <v>45371</v>
      </c>
      <c r="B28" s="16" t="s">
        <v>32</v>
      </c>
      <c r="C28" s="17" t="str">
        <f>IF(B28="","",_xlfn.XLOOKUP($B28,Programation!$A:$A,Programation!B:B))</f>
        <v>Drame</v>
      </c>
      <c r="D28" s="17" t="str">
        <f>IF(C28="","",_xlfn.XLOOKUP($B28,Programation!$A:$A,Programation!C:C))</f>
        <v>Europe</v>
      </c>
      <c r="E28" s="17">
        <f>IF(D28="","",_xlfn.XLOOKUP($B28,Programation!$A:$A,Programation!D:D))</f>
        <v>5</v>
      </c>
      <c r="F28" s="16">
        <v>5</v>
      </c>
      <c r="G28" s="16">
        <v>0</v>
      </c>
      <c r="H28" s="16">
        <v>29</v>
      </c>
      <c r="I28" s="16">
        <v>12</v>
      </c>
      <c r="J28" s="16">
        <v>2</v>
      </c>
      <c r="K28" s="16">
        <v>19</v>
      </c>
      <c r="L28" s="16">
        <v>3</v>
      </c>
      <c r="M28" s="16">
        <v>19</v>
      </c>
      <c r="N28" s="17">
        <f t="shared" si="1"/>
        <v>89</v>
      </c>
      <c r="O28" s="17">
        <f t="shared" si="2"/>
        <v>627.5</v>
      </c>
      <c r="P28" s="17">
        <f>IF($E28="","",_xlfn.XLOOKUP($E28,Paramètres!$A:$A,Paramètres!$B:$B))</f>
        <v>115</v>
      </c>
      <c r="Q28" s="18">
        <f t="shared" si="3"/>
        <v>0.77391304347826084</v>
      </c>
    </row>
    <row r="29" spans="1:17" x14ac:dyDescent="0.3">
      <c r="A29" s="15">
        <f>A30-1</f>
        <v>45371</v>
      </c>
      <c r="B29" s="16" t="s">
        <v>33</v>
      </c>
      <c r="C29" s="17" t="str">
        <f>IF(B29="","",_xlfn.XLOOKUP($B29,Programation!$A:$A,Programation!B:B))</f>
        <v>Comédie</v>
      </c>
      <c r="D29" s="17" t="str">
        <f>IF(C29="","",_xlfn.XLOOKUP($B29,Programation!$A:$A,Programation!C:C))</f>
        <v>FR</v>
      </c>
      <c r="E29" s="17">
        <f>IF(D29="","",_xlfn.XLOOKUP($B29,Programation!$A:$A,Programation!D:D))</f>
        <v>5</v>
      </c>
      <c r="F29" s="16">
        <v>1</v>
      </c>
      <c r="G29" s="16">
        <v>0</v>
      </c>
      <c r="H29" s="16">
        <v>5</v>
      </c>
      <c r="I29" s="16">
        <v>6</v>
      </c>
      <c r="J29" s="16">
        <v>9</v>
      </c>
      <c r="K29" s="16">
        <v>18</v>
      </c>
      <c r="L29" s="16">
        <v>5</v>
      </c>
      <c r="M29" s="16">
        <v>18</v>
      </c>
      <c r="N29" s="17">
        <f t="shared" si="1"/>
        <v>62</v>
      </c>
      <c r="O29" s="17">
        <f t="shared" si="2"/>
        <v>443.4</v>
      </c>
      <c r="P29" s="17">
        <f>IF($E29="","",_xlfn.XLOOKUP($E29,Paramètres!$A:$A,Paramètres!$B:$B))</f>
        <v>115</v>
      </c>
      <c r="Q29" s="18">
        <f t="shared" si="3"/>
        <v>0.53913043478260869</v>
      </c>
    </row>
    <row r="30" spans="1:17" x14ac:dyDescent="0.3">
      <c r="A30" s="15">
        <f t="shared" ref="A30:A36" si="6">A31</f>
        <v>45372</v>
      </c>
      <c r="B30" s="16" t="s">
        <v>21</v>
      </c>
      <c r="C30" s="17" t="str">
        <f>IF(B30="","",_xlfn.XLOOKUP($B30,Programation!$A:$A,Programation!B:B))</f>
        <v>Action</v>
      </c>
      <c r="D30" s="17" t="str">
        <f>IF(C30="","",_xlfn.XLOOKUP($B30,Programation!$A:$A,Programation!C:C))</f>
        <v>US</v>
      </c>
      <c r="E30" s="17">
        <f>IF(D30="","",_xlfn.XLOOKUP($B30,Programation!$A:$A,Programation!D:D))</f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7">
        <f t="shared" si="1"/>
        <v>0</v>
      </c>
      <c r="O30" s="17">
        <f t="shared" si="2"/>
        <v>0</v>
      </c>
      <c r="P30" s="17">
        <f>IF($E30="","",_xlfn.XLOOKUP($E30,Paramètres!$A:$A,Paramètres!$B:$B))</f>
        <v>165</v>
      </c>
      <c r="Q30" s="18">
        <f t="shared" si="3"/>
        <v>0</v>
      </c>
    </row>
    <row r="31" spans="1:17" x14ac:dyDescent="0.3">
      <c r="A31" s="15">
        <f t="shared" si="6"/>
        <v>45372</v>
      </c>
      <c r="B31" s="16" t="s">
        <v>26</v>
      </c>
      <c r="C31" s="17" t="str">
        <f>IF(B31="","",_xlfn.XLOOKUP($B31,Programation!$A:$A,Programation!B:B))</f>
        <v>Animation</v>
      </c>
      <c r="D31" s="17" t="str">
        <f>IF(C31="","",_xlfn.XLOOKUP($B31,Programation!$A:$A,Programation!C:C))</f>
        <v>Europe</v>
      </c>
      <c r="E31" s="17">
        <f>IF(D31="","",_xlfn.XLOOKUP($B31,Programation!$A:$A,Programation!D:D))</f>
        <v>2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7">
        <f t="shared" si="1"/>
        <v>0</v>
      </c>
      <c r="O31" s="17">
        <f t="shared" si="2"/>
        <v>0</v>
      </c>
      <c r="P31" s="17">
        <f>IF($E31="","",_xlfn.XLOOKUP($E31,Paramètres!$A:$A,Paramètres!$B:$B))</f>
        <v>121</v>
      </c>
      <c r="Q31" s="18">
        <f t="shared" si="3"/>
        <v>0</v>
      </c>
    </row>
    <row r="32" spans="1:17" x14ac:dyDescent="0.3">
      <c r="A32" s="15">
        <f t="shared" si="6"/>
        <v>45372</v>
      </c>
      <c r="B32" s="16" t="s">
        <v>27</v>
      </c>
      <c r="C32" s="17" t="str">
        <f>IF(B32="","",_xlfn.XLOOKUP($B32,Programation!$A:$A,Programation!B:B))</f>
        <v>Horreur</v>
      </c>
      <c r="D32" s="17" t="str">
        <f>IF(C32="","",_xlfn.XLOOKUP($B32,Programation!$A:$A,Programation!C:C))</f>
        <v>US</v>
      </c>
      <c r="E32" s="17">
        <f>IF(D32="","",_xlfn.XLOOKUP($B32,Programation!$A:$A,Programation!D:D))</f>
        <v>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7">
        <f t="shared" si="1"/>
        <v>0</v>
      </c>
      <c r="O32" s="17">
        <f t="shared" si="2"/>
        <v>0</v>
      </c>
      <c r="P32" s="17">
        <f>IF($E32="","",_xlfn.XLOOKUP($E32,Paramètres!$A:$A,Paramètres!$B:$B))</f>
        <v>115</v>
      </c>
      <c r="Q32" s="18">
        <f t="shared" si="3"/>
        <v>0</v>
      </c>
    </row>
    <row r="33" spans="1:17" x14ac:dyDescent="0.3">
      <c r="A33" s="15">
        <f t="shared" si="6"/>
        <v>45372</v>
      </c>
      <c r="B33" s="16" t="s">
        <v>28</v>
      </c>
      <c r="C33" s="17" t="str">
        <f>IF(B33="","",_xlfn.XLOOKUP($B33,Programation!$A:$A,Programation!B:B))</f>
        <v>Drame</v>
      </c>
      <c r="D33" s="17" t="str">
        <f>IF(C33="","",_xlfn.XLOOKUP($B33,Programation!$A:$A,Programation!C:C))</f>
        <v>FR</v>
      </c>
      <c r="E33" s="17">
        <f>IF(D33="","",_xlfn.XLOOKUP($B33,Programation!$A:$A,Programation!D:D))</f>
        <v>3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7">
        <f t="shared" si="1"/>
        <v>0</v>
      </c>
      <c r="O33" s="17">
        <f t="shared" si="2"/>
        <v>0</v>
      </c>
      <c r="P33" s="17">
        <f>IF($E33="","",_xlfn.XLOOKUP($E33,Paramètres!$A:$A,Paramètres!$B:$B))</f>
        <v>115</v>
      </c>
      <c r="Q33" s="18">
        <f t="shared" si="3"/>
        <v>0</v>
      </c>
    </row>
    <row r="34" spans="1:17" x14ac:dyDescent="0.3">
      <c r="A34" s="15">
        <f t="shared" si="6"/>
        <v>45372</v>
      </c>
      <c r="B34" s="16" t="s">
        <v>29</v>
      </c>
      <c r="C34" s="17" t="str">
        <f>IF(B34="","",_xlfn.XLOOKUP($B34,Programation!$A:$A,Programation!B:B))</f>
        <v>Comédie</v>
      </c>
      <c r="D34" s="17" t="str">
        <f>IF(C34="","",_xlfn.XLOOKUP($B34,Programation!$A:$A,Programation!C:C))</f>
        <v>US</v>
      </c>
      <c r="E34" s="17">
        <f>IF(D34="","",_xlfn.XLOOKUP($B34,Programation!$A:$A,Programation!D:D))</f>
        <v>2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7">
        <f t="shared" si="1"/>
        <v>0</v>
      </c>
      <c r="O34" s="17">
        <f t="shared" si="2"/>
        <v>0</v>
      </c>
      <c r="P34" s="17">
        <f>IF($E34="","",_xlfn.XLOOKUP($E34,Paramètres!$A:$A,Paramètres!$B:$B))</f>
        <v>121</v>
      </c>
      <c r="Q34" s="18">
        <f t="shared" si="3"/>
        <v>0</v>
      </c>
    </row>
    <row r="35" spans="1:17" x14ac:dyDescent="0.3">
      <c r="A35" s="15">
        <f t="shared" si="6"/>
        <v>45372</v>
      </c>
      <c r="B35" s="16" t="s">
        <v>30</v>
      </c>
      <c r="C35" s="17" t="str">
        <f>IF(B35="","",_xlfn.XLOOKUP($B35,Programation!$A:$A,Programation!B:B))</f>
        <v>Science Fiction</v>
      </c>
      <c r="D35" s="17" t="str">
        <f>IF(C35="","",_xlfn.XLOOKUP($B35,Programation!$A:$A,Programation!C:C))</f>
        <v>US</v>
      </c>
      <c r="E35" s="17">
        <f>IF(D35="","",_xlfn.XLOOKUP($B35,Programation!$A:$A,Programation!D:D))</f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7">
        <f t="shared" si="1"/>
        <v>0</v>
      </c>
      <c r="O35" s="17">
        <f t="shared" si="2"/>
        <v>0</v>
      </c>
      <c r="P35" s="17">
        <f>IF($E35="","",_xlfn.XLOOKUP($E35,Paramètres!$A:$A,Paramètres!$B:$B))</f>
        <v>165</v>
      </c>
      <c r="Q35" s="18">
        <f t="shared" si="3"/>
        <v>0</v>
      </c>
    </row>
    <row r="36" spans="1:17" x14ac:dyDescent="0.3">
      <c r="A36" s="15">
        <f t="shared" si="6"/>
        <v>45372</v>
      </c>
      <c r="B36" s="16" t="s">
        <v>31</v>
      </c>
      <c r="C36" s="17" t="str">
        <f>IF(B36="","",_xlfn.XLOOKUP($B36,Programation!$A:$A,Programation!B:B))</f>
        <v>Animation</v>
      </c>
      <c r="D36" s="17" t="str">
        <f>IF(C36="","",_xlfn.XLOOKUP($B36,Programation!$A:$A,Programation!C:C))</f>
        <v>US</v>
      </c>
      <c r="E36" s="17">
        <f>IF(D36="","",_xlfn.XLOOKUP($B36,Programation!$A:$A,Programation!D:D))</f>
        <v>2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7">
        <f t="shared" si="1"/>
        <v>0</v>
      </c>
      <c r="O36" s="17">
        <f t="shared" si="2"/>
        <v>0</v>
      </c>
      <c r="P36" s="17">
        <f>IF($E36="","",_xlfn.XLOOKUP($E36,Paramètres!$A:$A,Paramètres!$B:$B))</f>
        <v>121</v>
      </c>
      <c r="Q36" s="18">
        <f t="shared" si="3"/>
        <v>0</v>
      </c>
    </row>
    <row r="37" spans="1:17" x14ac:dyDescent="0.3">
      <c r="A37" s="15">
        <f>A38</f>
        <v>45372</v>
      </c>
      <c r="B37" s="16" t="s">
        <v>32</v>
      </c>
      <c r="C37" s="17" t="str">
        <f>IF(B37="","",_xlfn.XLOOKUP($B37,Programation!$A:$A,Programation!B:B))</f>
        <v>Drame</v>
      </c>
      <c r="D37" s="17" t="str">
        <f>IF(C37="","",_xlfn.XLOOKUP($B37,Programation!$A:$A,Programation!C:C))</f>
        <v>Europe</v>
      </c>
      <c r="E37" s="17">
        <f>IF(D37="","",_xlfn.XLOOKUP($B37,Programation!$A:$A,Programation!D:D))</f>
        <v>5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7">
        <f t="shared" si="1"/>
        <v>0</v>
      </c>
      <c r="O37" s="17">
        <f t="shared" si="2"/>
        <v>0</v>
      </c>
      <c r="P37" s="17">
        <f>IF($E37="","",_xlfn.XLOOKUP($E37,Paramètres!$A:$A,Paramètres!$B:$B))</f>
        <v>115</v>
      </c>
      <c r="Q37" s="18">
        <f t="shared" si="3"/>
        <v>0</v>
      </c>
    </row>
    <row r="38" spans="1:17" x14ac:dyDescent="0.3">
      <c r="A38" s="15">
        <f>A39-1</f>
        <v>45372</v>
      </c>
      <c r="B38" s="16" t="s">
        <v>33</v>
      </c>
      <c r="C38" s="17" t="str">
        <f>IF(B38="","",_xlfn.XLOOKUP($B38,Programation!$A:$A,Programation!B:B))</f>
        <v>Comédie</v>
      </c>
      <c r="D38" s="17" t="str">
        <f>IF(C38="","",_xlfn.XLOOKUP($B38,Programation!$A:$A,Programation!C:C))</f>
        <v>FR</v>
      </c>
      <c r="E38" s="17">
        <f>IF(D38="","",_xlfn.XLOOKUP($B38,Programation!$A:$A,Programation!D:D))</f>
        <v>5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7">
        <f t="shared" si="1"/>
        <v>0</v>
      </c>
      <c r="O38" s="17">
        <f t="shared" si="2"/>
        <v>0</v>
      </c>
      <c r="P38" s="17">
        <f>IF($E38="","",_xlfn.XLOOKUP($E38,Paramètres!$A:$A,Paramètres!$B:$B))</f>
        <v>115</v>
      </c>
      <c r="Q38" s="18">
        <f t="shared" si="3"/>
        <v>0</v>
      </c>
    </row>
    <row r="39" spans="1:17" x14ac:dyDescent="0.3">
      <c r="A39" s="15">
        <v>45373</v>
      </c>
      <c r="B39" s="16" t="s">
        <v>21</v>
      </c>
      <c r="C39" s="17" t="str">
        <f>IF(B39="","",_xlfn.XLOOKUP($B39,Programation!$A:$A,Programation!B:B))</f>
        <v>Action</v>
      </c>
      <c r="D39" s="17" t="str">
        <f>IF(C39="","",_xlfn.XLOOKUP($B39,Programation!$A:$A,Programation!C:C))</f>
        <v>US</v>
      </c>
      <c r="E39" s="17">
        <f>IF(D39="","",_xlfn.XLOOKUP($B39,Programation!$A:$A,Programation!D:D))</f>
        <v>1</v>
      </c>
      <c r="F39" s="16">
        <v>35</v>
      </c>
      <c r="G39" s="16">
        <v>0</v>
      </c>
      <c r="H39" s="16">
        <v>50</v>
      </c>
      <c r="I39" s="16">
        <v>9</v>
      </c>
      <c r="J39" s="16">
        <v>1</v>
      </c>
      <c r="K39" s="16">
        <v>10</v>
      </c>
      <c r="L39" s="16">
        <v>5</v>
      </c>
      <c r="M39" s="16">
        <v>10</v>
      </c>
      <c r="N39" s="17">
        <f t="shared" si="1"/>
        <v>120</v>
      </c>
      <c r="O39" s="17">
        <f t="shared" si="2"/>
        <v>795</v>
      </c>
      <c r="P39" s="17">
        <f>IF($E39="","",_xlfn.XLOOKUP($E39,Paramètres!$A:$A,Paramètres!$B:$B))</f>
        <v>165</v>
      </c>
      <c r="Q39" s="18">
        <f t="shared" si="3"/>
        <v>0.72727272727272729</v>
      </c>
    </row>
    <row r="40" spans="1:17" x14ac:dyDescent="0.3">
      <c r="A40" s="15">
        <v>45373</v>
      </c>
      <c r="B40" s="16" t="s">
        <v>26</v>
      </c>
      <c r="C40" s="17" t="str">
        <f>IF(B40="","",_xlfn.XLOOKUP($B40,Programation!$A:$A,Programation!B:B))</f>
        <v>Animation</v>
      </c>
      <c r="D40" s="17" t="str">
        <f>IF(C40="","",_xlfn.XLOOKUP($B40,Programation!$A:$A,Programation!C:C))</f>
        <v>Europe</v>
      </c>
      <c r="E40" s="17">
        <f>IF(D40="","",_xlfn.XLOOKUP($B40,Programation!$A:$A,Programation!D:D))</f>
        <v>2</v>
      </c>
      <c r="F40" s="16">
        <v>45</v>
      </c>
      <c r="G40" s="16">
        <v>0</v>
      </c>
      <c r="H40" s="16">
        <v>37</v>
      </c>
      <c r="I40" s="16">
        <v>2</v>
      </c>
      <c r="J40" s="16">
        <v>5</v>
      </c>
      <c r="K40" s="16">
        <v>5</v>
      </c>
      <c r="L40" s="16">
        <v>4</v>
      </c>
      <c r="M40" s="16">
        <v>5</v>
      </c>
      <c r="N40" s="17">
        <f t="shared" si="1"/>
        <v>103</v>
      </c>
      <c r="O40" s="17">
        <f t="shared" si="2"/>
        <v>650.40000000000009</v>
      </c>
      <c r="P40" s="17">
        <f>IF($E40="","",_xlfn.XLOOKUP($E40,Paramètres!$A:$A,Paramètres!$B:$B))</f>
        <v>121</v>
      </c>
      <c r="Q40" s="18">
        <f t="shared" si="3"/>
        <v>0.85123966942148765</v>
      </c>
    </row>
    <row r="41" spans="1:17" x14ac:dyDescent="0.3">
      <c r="A41" s="15">
        <v>45373</v>
      </c>
      <c r="B41" s="16" t="s">
        <v>27</v>
      </c>
      <c r="C41" s="17" t="str">
        <f>IF(B41="","",_xlfn.XLOOKUP($B41,Programation!$A:$A,Programation!B:B))</f>
        <v>Horreur</v>
      </c>
      <c r="D41" s="17" t="str">
        <f>IF(C41="","",_xlfn.XLOOKUP($B41,Programation!$A:$A,Programation!C:C))</f>
        <v>US</v>
      </c>
      <c r="E41" s="17">
        <f>IF(D41="","",_xlfn.XLOOKUP($B41,Programation!$A:$A,Programation!D:D))</f>
        <v>4</v>
      </c>
      <c r="F41" s="16">
        <v>0</v>
      </c>
      <c r="G41" s="16">
        <v>0</v>
      </c>
      <c r="H41" s="16">
        <v>14</v>
      </c>
      <c r="I41" s="16">
        <v>15</v>
      </c>
      <c r="J41" s="16">
        <v>2</v>
      </c>
      <c r="K41" s="16">
        <v>7</v>
      </c>
      <c r="L41" s="16">
        <v>6</v>
      </c>
      <c r="M41" s="16">
        <v>7</v>
      </c>
      <c r="N41" s="17">
        <f t="shared" si="1"/>
        <v>51</v>
      </c>
      <c r="O41" s="17">
        <f t="shared" si="2"/>
        <v>375.7</v>
      </c>
      <c r="P41" s="17">
        <f>IF($E41="","",_xlfn.XLOOKUP($E41,Paramètres!$A:$A,Paramètres!$B:$B))</f>
        <v>115</v>
      </c>
      <c r="Q41" s="18">
        <f t="shared" si="3"/>
        <v>0.44347826086956521</v>
      </c>
    </row>
    <row r="42" spans="1:17" x14ac:dyDescent="0.3">
      <c r="A42" s="15">
        <v>45373</v>
      </c>
      <c r="B42" s="16" t="s">
        <v>28</v>
      </c>
      <c r="C42" s="17" t="str">
        <f>IF(B42="","",_xlfn.XLOOKUP($B42,Programation!$A:$A,Programation!B:B))</f>
        <v>Drame</v>
      </c>
      <c r="D42" s="17" t="str">
        <f>IF(C42="","",_xlfn.XLOOKUP($B42,Programation!$A:$A,Programation!C:C))</f>
        <v>FR</v>
      </c>
      <c r="E42" s="17">
        <f>IF(D42="","",_xlfn.XLOOKUP($B42,Programation!$A:$A,Programation!D:D))</f>
        <v>3</v>
      </c>
      <c r="F42" s="16">
        <v>20</v>
      </c>
      <c r="G42" s="16">
        <v>0</v>
      </c>
      <c r="H42" s="16">
        <v>39</v>
      </c>
      <c r="I42" s="16">
        <v>5</v>
      </c>
      <c r="J42" s="16">
        <v>4</v>
      </c>
      <c r="K42" s="16">
        <v>15</v>
      </c>
      <c r="L42" s="16">
        <v>7</v>
      </c>
      <c r="M42" s="16">
        <v>15</v>
      </c>
      <c r="N42" s="17">
        <f t="shared" si="1"/>
        <v>105</v>
      </c>
      <c r="O42" s="17">
        <f t="shared" si="2"/>
        <v>719</v>
      </c>
      <c r="P42" s="17">
        <f>IF($E42="","",_xlfn.XLOOKUP($E42,Paramètres!$A:$A,Paramètres!$B:$B))</f>
        <v>115</v>
      </c>
      <c r="Q42" s="18">
        <f t="shared" si="3"/>
        <v>0.91304347826086951</v>
      </c>
    </row>
    <row r="43" spans="1:17" x14ac:dyDescent="0.3">
      <c r="A43" s="15">
        <v>45373</v>
      </c>
      <c r="B43" s="16" t="s">
        <v>29</v>
      </c>
      <c r="C43" s="17" t="str">
        <f>IF(B43="","",_xlfn.XLOOKUP($B43,Programation!$A:$A,Programation!B:B))</f>
        <v>Comédie</v>
      </c>
      <c r="D43" s="17" t="str">
        <f>IF(C43="","",_xlfn.XLOOKUP($B43,Programation!$A:$A,Programation!C:C))</f>
        <v>US</v>
      </c>
      <c r="E43" s="17">
        <f>IF(D43="","",_xlfn.XLOOKUP($B43,Programation!$A:$A,Programation!D:D))</f>
        <v>2</v>
      </c>
      <c r="F43" s="16">
        <v>20</v>
      </c>
      <c r="G43" s="16">
        <v>0</v>
      </c>
      <c r="H43" s="16">
        <v>27</v>
      </c>
      <c r="I43" s="16">
        <v>9</v>
      </c>
      <c r="J43" s="16">
        <v>8</v>
      </c>
      <c r="K43" s="16">
        <v>16</v>
      </c>
      <c r="L43" s="16">
        <v>5</v>
      </c>
      <c r="M43" s="16">
        <v>16</v>
      </c>
      <c r="N43" s="17">
        <f t="shared" si="1"/>
        <v>101</v>
      </c>
      <c r="O43" s="17">
        <f t="shared" si="2"/>
        <v>686</v>
      </c>
      <c r="P43" s="17">
        <f>IF($E43="","",_xlfn.XLOOKUP($E43,Paramètres!$A:$A,Paramètres!$B:$B))</f>
        <v>121</v>
      </c>
      <c r="Q43" s="18">
        <f t="shared" si="3"/>
        <v>0.83471074380165289</v>
      </c>
    </row>
    <row r="44" spans="1:17" x14ac:dyDescent="0.3">
      <c r="A44" s="15">
        <v>45373</v>
      </c>
      <c r="B44" s="16" t="s">
        <v>30</v>
      </c>
      <c r="C44" s="17" t="str">
        <f>IF(B44="","",_xlfn.XLOOKUP($B44,Programation!$A:$A,Programation!B:B))</f>
        <v>Science Fiction</v>
      </c>
      <c r="D44" s="17" t="str">
        <f>IF(C44="","",_xlfn.XLOOKUP($B44,Programation!$A:$A,Programation!C:C))</f>
        <v>US</v>
      </c>
      <c r="E44" s="17">
        <f>IF(D44="","",_xlfn.XLOOKUP($B44,Programation!$A:$A,Programation!D:D))</f>
        <v>1</v>
      </c>
      <c r="F44" s="16">
        <v>35</v>
      </c>
      <c r="G44" s="16">
        <v>0</v>
      </c>
      <c r="H44" s="16">
        <v>24</v>
      </c>
      <c r="I44" s="16">
        <v>24</v>
      </c>
      <c r="J44" s="16">
        <v>3</v>
      </c>
      <c r="K44" s="16">
        <v>18</v>
      </c>
      <c r="L44" s="16">
        <v>8</v>
      </c>
      <c r="M44" s="16">
        <v>18</v>
      </c>
      <c r="N44" s="17">
        <f t="shared" si="1"/>
        <v>130</v>
      </c>
      <c r="O44" s="17">
        <f t="shared" si="2"/>
        <v>866.09999999999991</v>
      </c>
      <c r="P44" s="17">
        <f>IF($E44="","",_xlfn.XLOOKUP($E44,Paramètres!$A:$A,Paramètres!$B:$B))</f>
        <v>165</v>
      </c>
      <c r="Q44" s="18">
        <f t="shared" si="3"/>
        <v>0.78787878787878785</v>
      </c>
    </row>
    <row r="45" spans="1:17" x14ac:dyDescent="0.3">
      <c r="A45" s="15">
        <v>45373</v>
      </c>
      <c r="B45" s="16" t="s">
        <v>31</v>
      </c>
      <c r="C45" s="17" t="str">
        <f>IF(B45="","",_xlfn.XLOOKUP($B45,Programation!$A:$A,Programation!B:B))</f>
        <v>Animation</v>
      </c>
      <c r="D45" s="17" t="str">
        <f>IF(C45="","",_xlfn.XLOOKUP($B45,Programation!$A:$A,Programation!C:C))</f>
        <v>US</v>
      </c>
      <c r="E45" s="17">
        <f>IF(D45="","",_xlfn.XLOOKUP($B45,Programation!$A:$A,Programation!D:D))</f>
        <v>2</v>
      </c>
      <c r="F45" s="16">
        <v>52</v>
      </c>
      <c r="G45" s="16">
        <v>0</v>
      </c>
      <c r="H45" s="16">
        <v>12</v>
      </c>
      <c r="I45" s="16">
        <v>2</v>
      </c>
      <c r="J45" s="16">
        <v>1</v>
      </c>
      <c r="K45" s="16">
        <v>17</v>
      </c>
      <c r="L45" s="16">
        <v>9</v>
      </c>
      <c r="M45" s="16">
        <v>17</v>
      </c>
      <c r="N45" s="17">
        <f t="shared" si="1"/>
        <v>110</v>
      </c>
      <c r="O45" s="17">
        <f t="shared" si="2"/>
        <v>683.30000000000007</v>
      </c>
      <c r="P45" s="17">
        <f>IF($E45="","",_xlfn.XLOOKUP($E45,Paramètres!$A:$A,Paramètres!$B:$B))</f>
        <v>121</v>
      </c>
      <c r="Q45" s="18">
        <f t="shared" si="3"/>
        <v>0.90909090909090906</v>
      </c>
    </row>
    <row r="46" spans="1:17" x14ac:dyDescent="0.3">
      <c r="A46" s="15">
        <v>45373</v>
      </c>
      <c r="B46" s="16" t="s">
        <v>32</v>
      </c>
      <c r="C46" s="17" t="str">
        <f>IF(B46="","",_xlfn.XLOOKUP($B46,Programation!$A:$A,Programation!B:B))</f>
        <v>Drame</v>
      </c>
      <c r="D46" s="17" t="str">
        <f>IF(C46="","",_xlfn.XLOOKUP($B46,Programation!$A:$A,Programation!C:C))</f>
        <v>Europe</v>
      </c>
      <c r="E46" s="17">
        <f>IF(D46="","",_xlfn.XLOOKUP($B46,Programation!$A:$A,Programation!D:D))</f>
        <v>5</v>
      </c>
      <c r="F46" s="16">
        <v>5</v>
      </c>
      <c r="G46" s="16">
        <v>0</v>
      </c>
      <c r="H46" s="16">
        <v>29</v>
      </c>
      <c r="I46" s="16">
        <v>12</v>
      </c>
      <c r="J46" s="16">
        <v>2</v>
      </c>
      <c r="K46" s="16">
        <v>19</v>
      </c>
      <c r="L46" s="16">
        <v>3</v>
      </c>
      <c r="M46" s="16">
        <v>19</v>
      </c>
      <c r="N46" s="17">
        <f t="shared" si="1"/>
        <v>89</v>
      </c>
      <c r="O46" s="17">
        <f t="shared" si="2"/>
        <v>627.5</v>
      </c>
      <c r="P46" s="17">
        <f>IF($E46="","",_xlfn.XLOOKUP($E46,Paramètres!$A:$A,Paramètres!$B:$B))</f>
        <v>115</v>
      </c>
      <c r="Q46" s="18">
        <f t="shared" si="3"/>
        <v>0.77391304347826084</v>
      </c>
    </row>
    <row r="47" spans="1:17" x14ac:dyDescent="0.3">
      <c r="A47" s="15">
        <v>45373</v>
      </c>
      <c r="B47" s="16" t="s">
        <v>33</v>
      </c>
      <c r="C47" s="17" t="str">
        <f>IF(B47="","",_xlfn.XLOOKUP($B47,Programation!$A:$A,Programation!B:B))</f>
        <v>Comédie</v>
      </c>
      <c r="D47" s="17" t="str">
        <f>IF(C47="","",_xlfn.XLOOKUP($B47,Programation!$A:$A,Programation!C:C))</f>
        <v>FR</v>
      </c>
      <c r="E47" s="17">
        <f>IF(D47="","",_xlfn.XLOOKUP($B47,Programation!$A:$A,Programation!D:D))</f>
        <v>5</v>
      </c>
      <c r="F47" s="16">
        <v>1</v>
      </c>
      <c r="G47" s="16">
        <v>0</v>
      </c>
      <c r="H47" s="16">
        <v>5</v>
      </c>
      <c r="I47" s="16">
        <v>6</v>
      </c>
      <c r="J47" s="16">
        <v>9</v>
      </c>
      <c r="K47" s="16">
        <v>18</v>
      </c>
      <c r="L47" s="16">
        <v>5</v>
      </c>
      <c r="M47" s="16">
        <v>18</v>
      </c>
      <c r="N47" s="17">
        <f t="shared" si="1"/>
        <v>62</v>
      </c>
      <c r="O47" s="17">
        <f t="shared" si="2"/>
        <v>443.4</v>
      </c>
      <c r="P47" s="17">
        <f>IF($E47="","",_xlfn.XLOOKUP($E47,Paramètres!$A:$A,Paramètres!$B:$B))</f>
        <v>115</v>
      </c>
      <c r="Q47" s="18">
        <f t="shared" si="3"/>
        <v>0.53913043478260869</v>
      </c>
    </row>
    <row r="48" spans="1:17" x14ac:dyDescent="0.3">
      <c r="A48" s="11">
        <f t="shared" ref="A48:A54" si="7">A49</f>
        <v>45400</v>
      </c>
      <c r="B48" s="12" t="s">
        <v>21</v>
      </c>
      <c r="C48" s="13" t="str">
        <f>IF(B48="","",_xlfn.XLOOKUP($B48,Programation!$A:$A,Programation!B:B))</f>
        <v>Action</v>
      </c>
      <c r="D48" s="13" t="str">
        <f>IF(C48="","",_xlfn.XLOOKUP($B48,Programation!$A:$A,Programation!C:C))</f>
        <v>US</v>
      </c>
      <c r="E48" s="13">
        <f>IF(D48="","",_xlfn.XLOOKUP($B48,Programation!$A:$A,Programation!D:D))</f>
        <v>1</v>
      </c>
      <c r="F48" s="12">
        <v>35</v>
      </c>
      <c r="G48" s="12">
        <v>0</v>
      </c>
      <c r="H48" s="12">
        <v>50</v>
      </c>
      <c r="I48" s="12">
        <v>9</v>
      </c>
      <c r="J48" s="12">
        <v>1</v>
      </c>
      <c r="K48" s="12">
        <v>10</v>
      </c>
      <c r="L48" s="12">
        <v>5</v>
      </c>
      <c r="M48" s="12">
        <v>10</v>
      </c>
      <c r="N48" s="13">
        <f>SUM(F48:M48)</f>
        <v>120</v>
      </c>
      <c r="O48" s="13">
        <f>SUMPRODUCT($F48:$M48,$F$1:$M$1)</f>
        <v>795</v>
      </c>
      <c r="P48" s="13">
        <f>IF($E48="","",_xlfn.XLOOKUP($E48,Paramètres!$A:$A,Paramètres!$B:$B))</f>
        <v>165</v>
      </c>
      <c r="Q48" s="14">
        <f>IF($D48="","",N48/P48)</f>
        <v>0.72727272727272729</v>
      </c>
    </row>
    <row r="49" spans="1:17" x14ac:dyDescent="0.3">
      <c r="A49" s="15">
        <f t="shared" si="7"/>
        <v>45400</v>
      </c>
      <c r="B49" s="16" t="s">
        <v>26</v>
      </c>
      <c r="C49" s="17" t="str">
        <f>IF(B49="","",_xlfn.XLOOKUP($B49,Programation!$A:$A,Programation!B:B))</f>
        <v>Animation</v>
      </c>
      <c r="D49" s="17" t="str">
        <f>IF(C49="","",_xlfn.XLOOKUP($B49,Programation!$A:$A,Programation!C:C))</f>
        <v>Europe</v>
      </c>
      <c r="E49" s="17">
        <f>IF(D49="","",_xlfn.XLOOKUP($B49,Programation!$A:$A,Programation!D:D))</f>
        <v>2</v>
      </c>
      <c r="F49" s="16">
        <v>45</v>
      </c>
      <c r="G49" s="16">
        <v>0</v>
      </c>
      <c r="H49" s="16">
        <v>37</v>
      </c>
      <c r="I49" s="16">
        <v>2</v>
      </c>
      <c r="J49" s="16">
        <v>5</v>
      </c>
      <c r="K49" s="16">
        <v>5</v>
      </c>
      <c r="L49" s="16">
        <v>4</v>
      </c>
      <c r="M49" s="16">
        <v>5</v>
      </c>
      <c r="N49" s="17">
        <f t="shared" ref="N49:N92" si="8">SUM(F49:M49)</f>
        <v>103</v>
      </c>
      <c r="O49" s="17">
        <f t="shared" ref="O49:O92" si="9">SUMPRODUCT($F49:$M49,$F$1:$M$1)</f>
        <v>650.40000000000009</v>
      </c>
      <c r="P49" s="17">
        <f>IF($E49="","",_xlfn.XLOOKUP($E49,Paramètres!$A:$A,Paramètres!$B:$B))</f>
        <v>121</v>
      </c>
      <c r="Q49" s="18">
        <f t="shared" ref="Q49:Q92" si="10">IF($D49="","",N49/P49)</f>
        <v>0.85123966942148765</v>
      </c>
    </row>
    <row r="50" spans="1:17" x14ac:dyDescent="0.3">
      <c r="A50" s="15">
        <f t="shared" si="7"/>
        <v>45400</v>
      </c>
      <c r="B50" s="16" t="s">
        <v>27</v>
      </c>
      <c r="C50" s="17" t="str">
        <f>IF(B50="","",_xlfn.XLOOKUP($B50,Programation!$A:$A,Programation!B:B))</f>
        <v>Horreur</v>
      </c>
      <c r="D50" s="17" t="str">
        <f>IF(C50="","",_xlfn.XLOOKUP($B50,Programation!$A:$A,Programation!C:C))</f>
        <v>US</v>
      </c>
      <c r="E50" s="17">
        <f>IF(D50="","",_xlfn.XLOOKUP($B50,Programation!$A:$A,Programation!D:D))</f>
        <v>4</v>
      </c>
      <c r="F50" s="16">
        <v>0</v>
      </c>
      <c r="G50" s="16">
        <v>0</v>
      </c>
      <c r="H50" s="16">
        <v>14</v>
      </c>
      <c r="I50" s="16">
        <v>15</v>
      </c>
      <c r="J50" s="16">
        <v>2</v>
      </c>
      <c r="K50" s="16">
        <v>7</v>
      </c>
      <c r="L50" s="16">
        <v>6</v>
      </c>
      <c r="M50" s="16">
        <v>7</v>
      </c>
      <c r="N50" s="17">
        <f t="shared" si="8"/>
        <v>51</v>
      </c>
      <c r="O50" s="17">
        <f t="shared" si="9"/>
        <v>375.7</v>
      </c>
      <c r="P50" s="17">
        <f>IF($E50="","",_xlfn.XLOOKUP($E50,Paramètres!$A:$A,Paramètres!$B:$B))</f>
        <v>115</v>
      </c>
      <c r="Q50" s="18">
        <f t="shared" si="10"/>
        <v>0.44347826086956521</v>
      </c>
    </row>
    <row r="51" spans="1:17" x14ac:dyDescent="0.3">
      <c r="A51" s="15">
        <f t="shared" si="7"/>
        <v>45400</v>
      </c>
      <c r="B51" s="16" t="s">
        <v>28</v>
      </c>
      <c r="C51" s="17" t="str">
        <f>IF(B51="","",_xlfn.XLOOKUP($B51,Programation!$A:$A,Programation!B:B))</f>
        <v>Drame</v>
      </c>
      <c r="D51" s="17" t="str">
        <f>IF(C51="","",_xlfn.XLOOKUP($B51,Programation!$A:$A,Programation!C:C))</f>
        <v>FR</v>
      </c>
      <c r="E51" s="17">
        <f>IF(D51="","",_xlfn.XLOOKUP($B51,Programation!$A:$A,Programation!D:D))</f>
        <v>3</v>
      </c>
      <c r="F51" s="16">
        <v>20</v>
      </c>
      <c r="G51" s="16">
        <v>0</v>
      </c>
      <c r="H51" s="16">
        <v>39</v>
      </c>
      <c r="I51" s="16">
        <v>5</v>
      </c>
      <c r="J51" s="16">
        <v>4</v>
      </c>
      <c r="K51" s="16">
        <v>15</v>
      </c>
      <c r="L51" s="16">
        <v>7</v>
      </c>
      <c r="M51" s="16">
        <v>15</v>
      </c>
      <c r="N51" s="17">
        <f t="shared" si="8"/>
        <v>105</v>
      </c>
      <c r="O51" s="17">
        <f t="shared" si="9"/>
        <v>719</v>
      </c>
      <c r="P51" s="17">
        <f>IF($E51="","",_xlfn.XLOOKUP($E51,Paramètres!$A:$A,Paramètres!$B:$B))</f>
        <v>115</v>
      </c>
      <c r="Q51" s="18">
        <f t="shared" si="10"/>
        <v>0.91304347826086951</v>
      </c>
    </row>
    <row r="52" spans="1:17" x14ac:dyDescent="0.3">
      <c r="A52" s="15">
        <f t="shared" si="7"/>
        <v>45400</v>
      </c>
      <c r="B52" s="16" t="s">
        <v>29</v>
      </c>
      <c r="C52" s="17" t="str">
        <f>IF(B52="","",_xlfn.XLOOKUP($B52,Programation!$A:$A,Programation!B:B))</f>
        <v>Comédie</v>
      </c>
      <c r="D52" s="17" t="str">
        <f>IF(C52="","",_xlfn.XLOOKUP($B52,Programation!$A:$A,Programation!C:C))</f>
        <v>US</v>
      </c>
      <c r="E52" s="17">
        <f>IF(D52="","",_xlfn.XLOOKUP($B52,Programation!$A:$A,Programation!D:D))</f>
        <v>2</v>
      </c>
      <c r="F52" s="16">
        <v>20</v>
      </c>
      <c r="G52" s="16">
        <v>0</v>
      </c>
      <c r="H52" s="16">
        <v>27</v>
      </c>
      <c r="I52" s="16">
        <v>9</v>
      </c>
      <c r="J52" s="16">
        <v>8</v>
      </c>
      <c r="K52" s="16">
        <v>16</v>
      </c>
      <c r="L52" s="16">
        <v>5</v>
      </c>
      <c r="M52" s="16">
        <v>16</v>
      </c>
      <c r="N52" s="17">
        <f t="shared" si="8"/>
        <v>101</v>
      </c>
      <c r="O52" s="17">
        <f t="shared" si="9"/>
        <v>686</v>
      </c>
      <c r="P52" s="17">
        <f>IF($E52="","",_xlfn.XLOOKUP($E52,Paramètres!$A:$A,Paramètres!$B:$B))</f>
        <v>121</v>
      </c>
      <c r="Q52" s="18">
        <f t="shared" si="10"/>
        <v>0.83471074380165289</v>
      </c>
    </row>
    <row r="53" spans="1:17" x14ac:dyDescent="0.3">
      <c r="A53" s="15">
        <f t="shared" si="7"/>
        <v>45400</v>
      </c>
      <c r="B53" s="16" t="s">
        <v>30</v>
      </c>
      <c r="C53" s="17" t="str">
        <f>IF(B53="","",_xlfn.XLOOKUP($B53,Programation!$A:$A,Programation!B:B))</f>
        <v>Science Fiction</v>
      </c>
      <c r="D53" s="17" t="str">
        <f>IF(C53="","",_xlfn.XLOOKUP($B53,Programation!$A:$A,Programation!C:C))</f>
        <v>US</v>
      </c>
      <c r="E53" s="17">
        <f>IF(D53="","",_xlfn.XLOOKUP($B53,Programation!$A:$A,Programation!D:D))</f>
        <v>1</v>
      </c>
      <c r="F53" s="16">
        <v>35</v>
      </c>
      <c r="G53" s="16">
        <v>0</v>
      </c>
      <c r="H53" s="16">
        <v>24</v>
      </c>
      <c r="I53" s="16">
        <v>24</v>
      </c>
      <c r="J53" s="16">
        <v>3</v>
      </c>
      <c r="K53" s="16">
        <v>18</v>
      </c>
      <c r="L53" s="16">
        <v>8</v>
      </c>
      <c r="M53" s="16">
        <v>18</v>
      </c>
      <c r="N53" s="17">
        <f t="shared" si="8"/>
        <v>130</v>
      </c>
      <c r="O53" s="17">
        <f t="shared" si="9"/>
        <v>866.09999999999991</v>
      </c>
      <c r="P53" s="17">
        <f>IF($E53="","",_xlfn.XLOOKUP($E53,Paramètres!$A:$A,Paramètres!$B:$B))</f>
        <v>165</v>
      </c>
      <c r="Q53" s="18">
        <f t="shared" si="10"/>
        <v>0.78787878787878785</v>
      </c>
    </row>
    <row r="54" spans="1:17" x14ac:dyDescent="0.3">
      <c r="A54" s="15">
        <f t="shared" si="7"/>
        <v>45400</v>
      </c>
      <c r="B54" s="16" t="s">
        <v>31</v>
      </c>
      <c r="C54" s="17" t="str">
        <f>IF(B54="","",_xlfn.XLOOKUP($B54,Programation!$A:$A,Programation!B:B))</f>
        <v>Animation</v>
      </c>
      <c r="D54" s="17" t="str">
        <f>IF(C54="","",_xlfn.XLOOKUP($B54,Programation!$A:$A,Programation!C:C))</f>
        <v>US</v>
      </c>
      <c r="E54" s="17">
        <f>IF(D54="","",_xlfn.XLOOKUP($B54,Programation!$A:$A,Programation!D:D))</f>
        <v>2</v>
      </c>
      <c r="F54" s="16">
        <v>52</v>
      </c>
      <c r="G54" s="16">
        <v>0</v>
      </c>
      <c r="H54" s="16">
        <v>12</v>
      </c>
      <c r="I54" s="16">
        <v>2</v>
      </c>
      <c r="J54" s="16">
        <v>1</v>
      </c>
      <c r="K54" s="16">
        <v>17</v>
      </c>
      <c r="L54" s="16">
        <v>9</v>
      </c>
      <c r="M54" s="16">
        <v>17</v>
      </c>
      <c r="N54" s="17">
        <f t="shared" si="8"/>
        <v>110</v>
      </c>
      <c r="O54" s="17">
        <f t="shared" si="9"/>
        <v>683.30000000000007</v>
      </c>
      <c r="P54" s="17">
        <f>IF($E54="","",_xlfn.XLOOKUP($E54,Paramètres!$A:$A,Paramètres!$B:$B))</f>
        <v>121</v>
      </c>
      <c r="Q54" s="18">
        <f t="shared" si="10"/>
        <v>0.90909090909090906</v>
      </c>
    </row>
    <row r="55" spans="1:17" x14ac:dyDescent="0.3">
      <c r="A55" s="15">
        <f>A56</f>
        <v>45400</v>
      </c>
      <c r="B55" s="16" t="s">
        <v>32</v>
      </c>
      <c r="C55" s="17" t="str">
        <f>IF(B55="","",_xlfn.XLOOKUP($B55,Programation!$A:$A,Programation!B:B))</f>
        <v>Drame</v>
      </c>
      <c r="D55" s="17" t="str">
        <f>IF(C55="","",_xlfn.XLOOKUP($B55,Programation!$A:$A,Programation!C:C))</f>
        <v>Europe</v>
      </c>
      <c r="E55" s="17">
        <f>IF(D55="","",_xlfn.XLOOKUP($B55,Programation!$A:$A,Programation!D:D))</f>
        <v>5</v>
      </c>
      <c r="F55" s="16">
        <v>5</v>
      </c>
      <c r="G55" s="16">
        <v>0</v>
      </c>
      <c r="H55" s="16">
        <v>29</v>
      </c>
      <c r="I55" s="16">
        <v>12</v>
      </c>
      <c r="J55" s="16">
        <v>2</v>
      </c>
      <c r="K55" s="16">
        <v>19</v>
      </c>
      <c r="L55" s="16">
        <v>3</v>
      </c>
      <c r="M55" s="16">
        <v>19</v>
      </c>
      <c r="N55" s="17">
        <f t="shared" si="8"/>
        <v>89</v>
      </c>
      <c r="O55" s="17">
        <f t="shared" si="9"/>
        <v>627.5</v>
      </c>
      <c r="P55" s="17">
        <f>IF($E55="","",_xlfn.XLOOKUP($E55,Paramètres!$A:$A,Paramètres!$B:$B))</f>
        <v>115</v>
      </c>
      <c r="Q55" s="18">
        <f t="shared" si="10"/>
        <v>0.77391304347826084</v>
      </c>
    </row>
    <row r="56" spans="1:17" x14ac:dyDescent="0.3">
      <c r="A56" s="15">
        <f>A57-1</f>
        <v>45400</v>
      </c>
      <c r="B56" s="16" t="s">
        <v>33</v>
      </c>
      <c r="C56" s="17" t="str">
        <f>IF(B56="","",_xlfn.XLOOKUP($B56,Programation!$A:$A,Programation!B:B))</f>
        <v>Comédie</v>
      </c>
      <c r="D56" s="17" t="str">
        <f>IF(C56="","",_xlfn.XLOOKUP($B56,Programation!$A:$A,Programation!C:C))</f>
        <v>FR</v>
      </c>
      <c r="E56" s="17">
        <f>IF(D56="","",_xlfn.XLOOKUP($B56,Programation!$A:$A,Programation!D:D))</f>
        <v>5</v>
      </c>
      <c r="F56" s="16">
        <v>1</v>
      </c>
      <c r="G56" s="16">
        <v>0</v>
      </c>
      <c r="H56" s="16">
        <v>5</v>
      </c>
      <c r="I56" s="16">
        <v>6</v>
      </c>
      <c r="J56" s="16">
        <v>9</v>
      </c>
      <c r="K56" s="16">
        <v>18</v>
      </c>
      <c r="L56" s="16">
        <v>5</v>
      </c>
      <c r="M56" s="16">
        <v>18</v>
      </c>
      <c r="N56" s="17">
        <f t="shared" si="8"/>
        <v>62</v>
      </c>
      <c r="O56" s="17">
        <f t="shared" si="9"/>
        <v>443.4</v>
      </c>
      <c r="P56" s="17">
        <f>IF($E56="","",_xlfn.XLOOKUP($E56,Paramètres!$A:$A,Paramètres!$B:$B))</f>
        <v>115</v>
      </c>
      <c r="Q56" s="18">
        <f t="shared" si="10"/>
        <v>0.53913043478260869</v>
      </c>
    </row>
    <row r="57" spans="1:17" x14ac:dyDescent="0.3">
      <c r="A57" s="15">
        <f t="shared" ref="A57:A63" si="11">A58</f>
        <v>45401</v>
      </c>
      <c r="B57" s="16" t="s">
        <v>21</v>
      </c>
      <c r="C57" s="17" t="str">
        <f>IF(B57="","",_xlfn.XLOOKUP($B57,Programation!$A:$A,Programation!B:B))</f>
        <v>Action</v>
      </c>
      <c r="D57" s="17" t="str">
        <f>IF(C57="","",_xlfn.XLOOKUP($B57,Programation!$A:$A,Programation!C:C))</f>
        <v>US</v>
      </c>
      <c r="E57" s="17">
        <f>IF(D57="","",_xlfn.XLOOKUP($B57,Programation!$A:$A,Programation!D:D))</f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7">
        <f t="shared" si="8"/>
        <v>0</v>
      </c>
      <c r="O57" s="17">
        <f t="shared" si="9"/>
        <v>0</v>
      </c>
      <c r="P57" s="17">
        <f>IF($E57="","",_xlfn.XLOOKUP($E57,Paramètres!$A:$A,Paramètres!$B:$B))</f>
        <v>165</v>
      </c>
      <c r="Q57" s="18">
        <f t="shared" si="10"/>
        <v>0</v>
      </c>
    </row>
    <row r="58" spans="1:17" x14ac:dyDescent="0.3">
      <c r="A58" s="15">
        <f t="shared" si="11"/>
        <v>45401</v>
      </c>
      <c r="B58" s="16" t="s">
        <v>26</v>
      </c>
      <c r="C58" s="17" t="str">
        <f>IF(B58="","",_xlfn.XLOOKUP($B58,Programation!$A:$A,Programation!B:B))</f>
        <v>Animation</v>
      </c>
      <c r="D58" s="17" t="str">
        <f>IF(C58="","",_xlfn.XLOOKUP($B58,Programation!$A:$A,Programation!C:C))</f>
        <v>Europe</v>
      </c>
      <c r="E58" s="17">
        <f>IF(D58="","",_xlfn.XLOOKUP($B58,Programation!$A:$A,Programation!D:D))</f>
        <v>2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7">
        <f t="shared" si="8"/>
        <v>0</v>
      </c>
      <c r="O58" s="17">
        <f t="shared" si="9"/>
        <v>0</v>
      </c>
      <c r="P58" s="17">
        <f>IF($E58="","",_xlfn.XLOOKUP($E58,Paramètres!$A:$A,Paramètres!$B:$B))</f>
        <v>121</v>
      </c>
      <c r="Q58" s="18">
        <f t="shared" si="10"/>
        <v>0</v>
      </c>
    </row>
    <row r="59" spans="1:17" x14ac:dyDescent="0.3">
      <c r="A59" s="15">
        <f t="shared" si="11"/>
        <v>45401</v>
      </c>
      <c r="B59" s="16" t="s">
        <v>27</v>
      </c>
      <c r="C59" s="17" t="str">
        <f>IF(B59="","",_xlfn.XLOOKUP($B59,Programation!$A:$A,Programation!B:B))</f>
        <v>Horreur</v>
      </c>
      <c r="D59" s="17" t="str">
        <f>IF(C59="","",_xlfn.XLOOKUP($B59,Programation!$A:$A,Programation!C:C))</f>
        <v>US</v>
      </c>
      <c r="E59" s="17">
        <f>IF(D59="","",_xlfn.XLOOKUP($B59,Programation!$A:$A,Programation!D:D))</f>
        <v>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7">
        <f t="shared" si="8"/>
        <v>0</v>
      </c>
      <c r="O59" s="17">
        <f t="shared" si="9"/>
        <v>0</v>
      </c>
      <c r="P59" s="17">
        <f>IF($E59="","",_xlfn.XLOOKUP($E59,Paramètres!$A:$A,Paramètres!$B:$B))</f>
        <v>115</v>
      </c>
      <c r="Q59" s="18">
        <f t="shared" si="10"/>
        <v>0</v>
      </c>
    </row>
    <row r="60" spans="1:17" x14ac:dyDescent="0.3">
      <c r="A60" s="15">
        <f t="shared" si="11"/>
        <v>45401</v>
      </c>
      <c r="B60" s="16" t="s">
        <v>28</v>
      </c>
      <c r="C60" s="17" t="str">
        <f>IF(B60="","",_xlfn.XLOOKUP($B60,Programation!$A:$A,Programation!B:B))</f>
        <v>Drame</v>
      </c>
      <c r="D60" s="17" t="str">
        <f>IF(C60="","",_xlfn.XLOOKUP($B60,Programation!$A:$A,Programation!C:C))</f>
        <v>FR</v>
      </c>
      <c r="E60" s="17">
        <f>IF(D60="","",_xlfn.XLOOKUP($B60,Programation!$A:$A,Programation!D:D))</f>
        <v>3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7">
        <f t="shared" si="8"/>
        <v>0</v>
      </c>
      <c r="O60" s="17">
        <f t="shared" si="9"/>
        <v>0</v>
      </c>
      <c r="P60" s="17">
        <f>IF($E60="","",_xlfn.XLOOKUP($E60,Paramètres!$A:$A,Paramètres!$B:$B))</f>
        <v>115</v>
      </c>
      <c r="Q60" s="18">
        <f t="shared" si="10"/>
        <v>0</v>
      </c>
    </row>
    <row r="61" spans="1:17" x14ac:dyDescent="0.3">
      <c r="A61" s="15">
        <f t="shared" si="11"/>
        <v>45401</v>
      </c>
      <c r="B61" s="16" t="s">
        <v>29</v>
      </c>
      <c r="C61" s="17" t="str">
        <f>IF(B61="","",_xlfn.XLOOKUP($B61,Programation!$A:$A,Programation!B:B))</f>
        <v>Comédie</v>
      </c>
      <c r="D61" s="17" t="str">
        <f>IF(C61="","",_xlfn.XLOOKUP($B61,Programation!$A:$A,Programation!C:C))</f>
        <v>US</v>
      </c>
      <c r="E61" s="17">
        <f>IF(D61="","",_xlfn.XLOOKUP($B61,Programation!$A:$A,Programation!D:D))</f>
        <v>2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7">
        <f t="shared" si="8"/>
        <v>0</v>
      </c>
      <c r="O61" s="17">
        <f t="shared" si="9"/>
        <v>0</v>
      </c>
      <c r="P61" s="17">
        <f>IF($E61="","",_xlfn.XLOOKUP($E61,Paramètres!$A:$A,Paramètres!$B:$B))</f>
        <v>121</v>
      </c>
      <c r="Q61" s="18">
        <f t="shared" si="10"/>
        <v>0</v>
      </c>
    </row>
    <row r="62" spans="1:17" x14ac:dyDescent="0.3">
      <c r="A62" s="15">
        <f t="shared" si="11"/>
        <v>45401</v>
      </c>
      <c r="B62" s="16" t="s">
        <v>30</v>
      </c>
      <c r="C62" s="17" t="str">
        <f>IF(B62="","",_xlfn.XLOOKUP($B62,Programation!$A:$A,Programation!B:B))</f>
        <v>Science Fiction</v>
      </c>
      <c r="D62" s="17" t="str">
        <f>IF(C62="","",_xlfn.XLOOKUP($B62,Programation!$A:$A,Programation!C:C))</f>
        <v>US</v>
      </c>
      <c r="E62" s="17">
        <f>IF(D62="","",_xlfn.XLOOKUP($B62,Programation!$A:$A,Programation!D:D))</f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7">
        <f t="shared" si="8"/>
        <v>0</v>
      </c>
      <c r="O62" s="17">
        <f t="shared" si="9"/>
        <v>0</v>
      </c>
      <c r="P62" s="17">
        <f>IF($E62="","",_xlfn.XLOOKUP($E62,Paramètres!$A:$A,Paramètres!$B:$B))</f>
        <v>165</v>
      </c>
      <c r="Q62" s="18">
        <f t="shared" si="10"/>
        <v>0</v>
      </c>
    </row>
    <row r="63" spans="1:17" x14ac:dyDescent="0.3">
      <c r="A63" s="15">
        <f t="shared" si="11"/>
        <v>45401</v>
      </c>
      <c r="B63" s="16" t="s">
        <v>31</v>
      </c>
      <c r="C63" s="17" t="str">
        <f>IF(B63="","",_xlfn.XLOOKUP($B63,Programation!$A:$A,Programation!B:B))</f>
        <v>Animation</v>
      </c>
      <c r="D63" s="17" t="str">
        <f>IF(C63="","",_xlfn.XLOOKUP($B63,Programation!$A:$A,Programation!C:C))</f>
        <v>US</v>
      </c>
      <c r="E63" s="17">
        <f>IF(D63="","",_xlfn.XLOOKUP($B63,Programation!$A:$A,Programation!D:D))</f>
        <v>2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7">
        <f t="shared" si="8"/>
        <v>0</v>
      </c>
      <c r="O63" s="17">
        <f t="shared" si="9"/>
        <v>0</v>
      </c>
      <c r="P63" s="17">
        <f>IF($E63="","",_xlfn.XLOOKUP($E63,Paramètres!$A:$A,Paramètres!$B:$B))</f>
        <v>121</v>
      </c>
      <c r="Q63" s="18">
        <f t="shared" si="10"/>
        <v>0</v>
      </c>
    </row>
    <row r="64" spans="1:17" x14ac:dyDescent="0.3">
      <c r="A64" s="15">
        <f>A65</f>
        <v>45401</v>
      </c>
      <c r="B64" s="16" t="s">
        <v>32</v>
      </c>
      <c r="C64" s="17" t="str">
        <f>IF(B64="","",_xlfn.XLOOKUP($B64,Programation!$A:$A,Programation!B:B))</f>
        <v>Drame</v>
      </c>
      <c r="D64" s="17" t="str">
        <f>IF(C64="","",_xlfn.XLOOKUP($B64,Programation!$A:$A,Programation!C:C))</f>
        <v>Europe</v>
      </c>
      <c r="E64" s="17">
        <f>IF(D64="","",_xlfn.XLOOKUP($B64,Programation!$A:$A,Programation!D:D))</f>
        <v>5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7">
        <f t="shared" si="8"/>
        <v>0</v>
      </c>
      <c r="O64" s="17">
        <f t="shared" si="9"/>
        <v>0</v>
      </c>
      <c r="P64" s="17">
        <f>IF($E64="","",_xlfn.XLOOKUP($E64,Paramètres!$A:$A,Paramètres!$B:$B))</f>
        <v>115</v>
      </c>
      <c r="Q64" s="18">
        <f t="shared" si="10"/>
        <v>0</v>
      </c>
    </row>
    <row r="65" spans="1:17" x14ac:dyDescent="0.3">
      <c r="A65" s="15">
        <f>A66-1</f>
        <v>45401</v>
      </c>
      <c r="B65" s="16" t="s">
        <v>33</v>
      </c>
      <c r="C65" s="17" t="str">
        <f>IF(B65="","",_xlfn.XLOOKUP($B65,Programation!$A:$A,Programation!B:B))</f>
        <v>Comédie</v>
      </c>
      <c r="D65" s="17" t="str">
        <f>IF(C65="","",_xlfn.XLOOKUP($B65,Programation!$A:$A,Programation!C:C))</f>
        <v>FR</v>
      </c>
      <c r="E65" s="17">
        <f>IF(D65="","",_xlfn.XLOOKUP($B65,Programation!$A:$A,Programation!D:D))</f>
        <v>5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7">
        <f t="shared" si="8"/>
        <v>0</v>
      </c>
      <c r="O65" s="17">
        <f t="shared" si="9"/>
        <v>0</v>
      </c>
      <c r="P65" s="17">
        <f>IF($E65="","",_xlfn.XLOOKUP($E65,Paramètres!$A:$A,Paramètres!$B:$B))</f>
        <v>115</v>
      </c>
      <c r="Q65" s="18">
        <f t="shared" si="10"/>
        <v>0</v>
      </c>
    </row>
    <row r="66" spans="1:17" x14ac:dyDescent="0.3">
      <c r="A66" s="15">
        <f t="shared" ref="A66:A72" si="12">A67</f>
        <v>45402</v>
      </c>
      <c r="B66" s="16" t="s">
        <v>21</v>
      </c>
      <c r="C66" s="17" t="str">
        <f>IF(B66="","",_xlfn.XLOOKUP($B66,Programation!$A:$A,Programation!B:B))</f>
        <v>Action</v>
      </c>
      <c r="D66" s="17" t="str">
        <f>IF(C66="","",_xlfn.XLOOKUP($B66,Programation!$A:$A,Programation!C:C))</f>
        <v>US</v>
      </c>
      <c r="E66" s="17">
        <f>IF(D66="","",_xlfn.XLOOKUP($B66,Programation!$A:$A,Programation!D:D))</f>
        <v>1</v>
      </c>
      <c r="F66" s="16">
        <v>35</v>
      </c>
      <c r="G66" s="16">
        <v>0</v>
      </c>
      <c r="H66" s="16">
        <v>50</v>
      </c>
      <c r="I66" s="16">
        <v>9</v>
      </c>
      <c r="J66" s="16">
        <v>1</v>
      </c>
      <c r="K66" s="16">
        <v>10</v>
      </c>
      <c r="L66" s="16">
        <v>5</v>
      </c>
      <c r="M66" s="16">
        <v>10</v>
      </c>
      <c r="N66" s="17">
        <f t="shared" si="8"/>
        <v>120</v>
      </c>
      <c r="O66" s="17">
        <f t="shared" si="9"/>
        <v>795</v>
      </c>
      <c r="P66" s="17">
        <f>IF($E66="","",_xlfn.XLOOKUP($E66,Paramètres!$A:$A,Paramètres!$B:$B))</f>
        <v>165</v>
      </c>
      <c r="Q66" s="18">
        <f t="shared" si="10"/>
        <v>0.72727272727272729</v>
      </c>
    </row>
    <row r="67" spans="1:17" x14ac:dyDescent="0.3">
      <c r="A67" s="15">
        <f t="shared" si="12"/>
        <v>45402</v>
      </c>
      <c r="B67" s="16" t="s">
        <v>26</v>
      </c>
      <c r="C67" s="17" t="str">
        <f>IF(B67="","",_xlfn.XLOOKUP($B67,Programation!$A:$A,Programation!B:B))</f>
        <v>Animation</v>
      </c>
      <c r="D67" s="17" t="str">
        <f>IF(C67="","",_xlfn.XLOOKUP($B67,Programation!$A:$A,Programation!C:C))</f>
        <v>Europe</v>
      </c>
      <c r="E67" s="17">
        <f>IF(D67="","",_xlfn.XLOOKUP($B67,Programation!$A:$A,Programation!D:D))</f>
        <v>2</v>
      </c>
      <c r="F67" s="16">
        <v>45</v>
      </c>
      <c r="G67" s="16">
        <v>0</v>
      </c>
      <c r="H67" s="16">
        <v>37</v>
      </c>
      <c r="I67" s="16">
        <v>2</v>
      </c>
      <c r="J67" s="16">
        <v>5</v>
      </c>
      <c r="K67" s="16">
        <v>5</v>
      </c>
      <c r="L67" s="16">
        <v>4</v>
      </c>
      <c r="M67" s="16">
        <v>5</v>
      </c>
      <c r="N67" s="17">
        <f t="shared" si="8"/>
        <v>103</v>
      </c>
      <c r="O67" s="17">
        <f t="shared" si="9"/>
        <v>650.40000000000009</v>
      </c>
      <c r="P67" s="17">
        <f>IF($E67="","",_xlfn.XLOOKUP($E67,Paramètres!$A:$A,Paramètres!$B:$B))</f>
        <v>121</v>
      </c>
      <c r="Q67" s="18">
        <f t="shared" si="10"/>
        <v>0.85123966942148765</v>
      </c>
    </row>
    <row r="68" spans="1:17" x14ac:dyDescent="0.3">
      <c r="A68" s="15">
        <f t="shared" si="12"/>
        <v>45402</v>
      </c>
      <c r="B68" s="16" t="s">
        <v>27</v>
      </c>
      <c r="C68" s="17" t="str">
        <f>IF(B68="","",_xlfn.XLOOKUP($B68,Programation!$A:$A,Programation!B:B))</f>
        <v>Horreur</v>
      </c>
      <c r="D68" s="17" t="str">
        <f>IF(C68="","",_xlfn.XLOOKUP($B68,Programation!$A:$A,Programation!C:C))</f>
        <v>US</v>
      </c>
      <c r="E68" s="17">
        <f>IF(D68="","",_xlfn.XLOOKUP($B68,Programation!$A:$A,Programation!D:D))</f>
        <v>4</v>
      </c>
      <c r="F68" s="16">
        <v>0</v>
      </c>
      <c r="G68" s="16">
        <v>0</v>
      </c>
      <c r="H68" s="16">
        <v>14</v>
      </c>
      <c r="I68" s="16">
        <v>15</v>
      </c>
      <c r="J68" s="16">
        <v>2</v>
      </c>
      <c r="K68" s="16">
        <v>7</v>
      </c>
      <c r="L68" s="16">
        <v>6</v>
      </c>
      <c r="M68" s="16">
        <v>7</v>
      </c>
      <c r="N68" s="17">
        <f t="shared" si="8"/>
        <v>51</v>
      </c>
      <c r="O68" s="17">
        <f t="shared" si="9"/>
        <v>375.7</v>
      </c>
      <c r="P68" s="17">
        <f>IF($E68="","",_xlfn.XLOOKUP($E68,Paramètres!$A:$A,Paramètres!$B:$B))</f>
        <v>115</v>
      </c>
      <c r="Q68" s="18">
        <f t="shared" si="10"/>
        <v>0.44347826086956521</v>
      </c>
    </row>
    <row r="69" spans="1:17" x14ac:dyDescent="0.3">
      <c r="A69" s="15">
        <f t="shared" si="12"/>
        <v>45402</v>
      </c>
      <c r="B69" s="16" t="s">
        <v>28</v>
      </c>
      <c r="C69" s="17" t="str">
        <f>IF(B69="","",_xlfn.XLOOKUP($B69,Programation!$A:$A,Programation!B:B))</f>
        <v>Drame</v>
      </c>
      <c r="D69" s="17" t="str">
        <f>IF(C69="","",_xlfn.XLOOKUP($B69,Programation!$A:$A,Programation!C:C))</f>
        <v>FR</v>
      </c>
      <c r="E69" s="17">
        <f>IF(D69="","",_xlfn.XLOOKUP($B69,Programation!$A:$A,Programation!D:D))</f>
        <v>3</v>
      </c>
      <c r="F69" s="16">
        <v>20</v>
      </c>
      <c r="G69" s="16">
        <v>0</v>
      </c>
      <c r="H69" s="16">
        <v>39</v>
      </c>
      <c r="I69" s="16">
        <v>5</v>
      </c>
      <c r="J69" s="16">
        <v>4</v>
      </c>
      <c r="K69" s="16">
        <v>15</v>
      </c>
      <c r="L69" s="16">
        <v>7</v>
      </c>
      <c r="M69" s="16">
        <v>15</v>
      </c>
      <c r="N69" s="17">
        <f t="shared" si="8"/>
        <v>105</v>
      </c>
      <c r="O69" s="17">
        <f t="shared" si="9"/>
        <v>719</v>
      </c>
      <c r="P69" s="17">
        <f>IF($E69="","",_xlfn.XLOOKUP($E69,Paramètres!$A:$A,Paramètres!$B:$B))</f>
        <v>115</v>
      </c>
      <c r="Q69" s="18">
        <f t="shared" si="10"/>
        <v>0.91304347826086951</v>
      </c>
    </row>
    <row r="70" spans="1:17" x14ac:dyDescent="0.3">
      <c r="A70" s="15">
        <f t="shared" si="12"/>
        <v>45402</v>
      </c>
      <c r="B70" s="16" t="s">
        <v>29</v>
      </c>
      <c r="C70" s="17" t="str">
        <f>IF(B70="","",_xlfn.XLOOKUP($B70,Programation!$A:$A,Programation!B:B))</f>
        <v>Comédie</v>
      </c>
      <c r="D70" s="17" t="str">
        <f>IF(C70="","",_xlfn.XLOOKUP($B70,Programation!$A:$A,Programation!C:C))</f>
        <v>US</v>
      </c>
      <c r="E70" s="17">
        <f>IF(D70="","",_xlfn.XLOOKUP($B70,Programation!$A:$A,Programation!D:D))</f>
        <v>2</v>
      </c>
      <c r="F70" s="16">
        <v>20</v>
      </c>
      <c r="G70" s="16">
        <v>0</v>
      </c>
      <c r="H70" s="16">
        <v>27</v>
      </c>
      <c r="I70" s="16">
        <v>9</v>
      </c>
      <c r="J70" s="16">
        <v>8</v>
      </c>
      <c r="K70" s="16">
        <v>16</v>
      </c>
      <c r="L70" s="16">
        <v>5</v>
      </c>
      <c r="M70" s="16">
        <v>16</v>
      </c>
      <c r="N70" s="17">
        <f t="shared" si="8"/>
        <v>101</v>
      </c>
      <c r="O70" s="17">
        <f t="shared" si="9"/>
        <v>686</v>
      </c>
      <c r="P70" s="17">
        <f>IF($E70="","",_xlfn.XLOOKUP($E70,Paramètres!$A:$A,Paramètres!$B:$B))</f>
        <v>121</v>
      </c>
      <c r="Q70" s="18">
        <f t="shared" si="10"/>
        <v>0.83471074380165289</v>
      </c>
    </row>
    <row r="71" spans="1:17" x14ac:dyDescent="0.3">
      <c r="A71" s="15">
        <f t="shared" si="12"/>
        <v>45402</v>
      </c>
      <c r="B71" s="16" t="s">
        <v>30</v>
      </c>
      <c r="C71" s="17" t="str">
        <f>IF(B71="","",_xlfn.XLOOKUP($B71,Programation!$A:$A,Programation!B:B))</f>
        <v>Science Fiction</v>
      </c>
      <c r="D71" s="17" t="str">
        <f>IF(C71="","",_xlfn.XLOOKUP($B71,Programation!$A:$A,Programation!C:C))</f>
        <v>US</v>
      </c>
      <c r="E71" s="17">
        <f>IF(D71="","",_xlfn.XLOOKUP($B71,Programation!$A:$A,Programation!D:D))</f>
        <v>1</v>
      </c>
      <c r="F71" s="16">
        <v>35</v>
      </c>
      <c r="G71" s="16">
        <v>0</v>
      </c>
      <c r="H71" s="16">
        <v>24</v>
      </c>
      <c r="I71" s="16">
        <v>24</v>
      </c>
      <c r="J71" s="16">
        <v>3</v>
      </c>
      <c r="K71" s="16">
        <v>18</v>
      </c>
      <c r="L71" s="16">
        <v>8</v>
      </c>
      <c r="M71" s="16">
        <v>18</v>
      </c>
      <c r="N71" s="17">
        <f t="shared" si="8"/>
        <v>130</v>
      </c>
      <c r="O71" s="17">
        <f t="shared" si="9"/>
        <v>866.09999999999991</v>
      </c>
      <c r="P71" s="17">
        <f>IF($E71="","",_xlfn.XLOOKUP($E71,Paramètres!$A:$A,Paramètres!$B:$B))</f>
        <v>165</v>
      </c>
      <c r="Q71" s="18">
        <f t="shared" si="10"/>
        <v>0.78787878787878785</v>
      </c>
    </row>
    <row r="72" spans="1:17" x14ac:dyDescent="0.3">
      <c r="A72" s="15">
        <f t="shared" si="12"/>
        <v>45402</v>
      </c>
      <c r="B72" s="16" t="s">
        <v>31</v>
      </c>
      <c r="C72" s="17" t="str">
        <f>IF(B72="","",_xlfn.XLOOKUP($B72,Programation!$A:$A,Programation!B:B))</f>
        <v>Animation</v>
      </c>
      <c r="D72" s="17" t="str">
        <f>IF(C72="","",_xlfn.XLOOKUP($B72,Programation!$A:$A,Programation!C:C))</f>
        <v>US</v>
      </c>
      <c r="E72" s="17">
        <f>IF(D72="","",_xlfn.XLOOKUP($B72,Programation!$A:$A,Programation!D:D))</f>
        <v>2</v>
      </c>
      <c r="F72" s="16">
        <v>52</v>
      </c>
      <c r="G72" s="16">
        <v>0</v>
      </c>
      <c r="H72" s="16">
        <v>12</v>
      </c>
      <c r="I72" s="16">
        <v>2</v>
      </c>
      <c r="J72" s="16">
        <v>1</v>
      </c>
      <c r="K72" s="16">
        <v>17</v>
      </c>
      <c r="L72" s="16">
        <v>9</v>
      </c>
      <c r="M72" s="16">
        <v>17</v>
      </c>
      <c r="N72" s="17">
        <f t="shared" si="8"/>
        <v>110</v>
      </c>
      <c r="O72" s="17">
        <f t="shared" si="9"/>
        <v>683.30000000000007</v>
      </c>
      <c r="P72" s="17">
        <f>IF($E72="","",_xlfn.XLOOKUP($E72,Paramètres!$A:$A,Paramètres!$B:$B))</f>
        <v>121</v>
      </c>
      <c r="Q72" s="18">
        <f t="shared" si="10"/>
        <v>0.90909090909090906</v>
      </c>
    </row>
    <row r="73" spans="1:17" x14ac:dyDescent="0.3">
      <c r="A73" s="15">
        <f>A74</f>
        <v>45402</v>
      </c>
      <c r="B73" s="16" t="s">
        <v>32</v>
      </c>
      <c r="C73" s="17" t="str">
        <f>IF(B73="","",_xlfn.XLOOKUP($B73,Programation!$A:$A,Programation!B:B))</f>
        <v>Drame</v>
      </c>
      <c r="D73" s="17" t="str">
        <f>IF(C73="","",_xlfn.XLOOKUP($B73,Programation!$A:$A,Programation!C:C))</f>
        <v>Europe</v>
      </c>
      <c r="E73" s="17">
        <f>IF(D73="","",_xlfn.XLOOKUP($B73,Programation!$A:$A,Programation!D:D))</f>
        <v>5</v>
      </c>
      <c r="F73" s="16">
        <v>5</v>
      </c>
      <c r="G73" s="16">
        <v>0</v>
      </c>
      <c r="H73" s="16">
        <v>29</v>
      </c>
      <c r="I73" s="16">
        <v>12</v>
      </c>
      <c r="J73" s="16">
        <v>2</v>
      </c>
      <c r="K73" s="16">
        <v>19</v>
      </c>
      <c r="L73" s="16">
        <v>3</v>
      </c>
      <c r="M73" s="16">
        <v>19</v>
      </c>
      <c r="N73" s="17">
        <f t="shared" si="8"/>
        <v>89</v>
      </c>
      <c r="O73" s="17">
        <f t="shared" si="9"/>
        <v>627.5</v>
      </c>
      <c r="P73" s="17">
        <f>IF($E73="","",_xlfn.XLOOKUP($E73,Paramètres!$A:$A,Paramètres!$B:$B))</f>
        <v>115</v>
      </c>
      <c r="Q73" s="18">
        <f t="shared" si="10"/>
        <v>0.77391304347826084</v>
      </c>
    </row>
    <row r="74" spans="1:17" x14ac:dyDescent="0.3">
      <c r="A74" s="15">
        <f>A75-1</f>
        <v>45402</v>
      </c>
      <c r="B74" s="16" t="s">
        <v>33</v>
      </c>
      <c r="C74" s="17" t="str">
        <f>IF(B74="","",_xlfn.XLOOKUP($B74,Programation!$A:$A,Programation!B:B))</f>
        <v>Comédie</v>
      </c>
      <c r="D74" s="17" t="str">
        <f>IF(C74="","",_xlfn.XLOOKUP($B74,Programation!$A:$A,Programation!C:C))</f>
        <v>FR</v>
      </c>
      <c r="E74" s="17">
        <f>IF(D74="","",_xlfn.XLOOKUP($B74,Programation!$A:$A,Programation!D:D))</f>
        <v>5</v>
      </c>
      <c r="F74" s="16">
        <v>1</v>
      </c>
      <c r="G74" s="16">
        <v>0</v>
      </c>
      <c r="H74" s="16">
        <v>5</v>
      </c>
      <c r="I74" s="16">
        <v>6</v>
      </c>
      <c r="J74" s="16">
        <v>9</v>
      </c>
      <c r="K74" s="16">
        <v>18</v>
      </c>
      <c r="L74" s="16">
        <v>5</v>
      </c>
      <c r="M74" s="16">
        <v>18</v>
      </c>
      <c r="N74" s="17">
        <f t="shared" si="8"/>
        <v>62</v>
      </c>
      <c r="O74" s="17">
        <f t="shared" si="9"/>
        <v>443.4</v>
      </c>
      <c r="P74" s="17">
        <f>IF($E74="","",_xlfn.XLOOKUP($E74,Paramètres!$A:$A,Paramètres!$B:$B))</f>
        <v>115</v>
      </c>
      <c r="Q74" s="18">
        <f t="shared" si="10"/>
        <v>0.53913043478260869</v>
      </c>
    </row>
    <row r="75" spans="1:17" x14ac:dyDescent="0.3">
      <c r="A75" s="15">
        <f t="shared" ref="A75:A81" si="13">A76</f>
        <v>45403</v>
      </c>
      <c r="B75" s="16" t="s">
        <v>21</v>
      </c>
      <c r="C75" s="17" t="str">
        <f>IF(B75="","",_xlfn.XLOOKUP($B75,Programation!$A:$A,Programation!B:B))</f>
        <v>Action</v>
      </c>
      <c r="D75" s="17" t="str">
        <f>IF(C75="","",_xlfn.XLOOKUP($B75,Programation!$A:$A,Programation!C:C))</f>
        <v>US</v>
      </c>
      <c r="E75" s="17">
        <f>IF(D75="","",_xlfn.XLOOKUP($B75,Programation!$A:$A,Programation!D:D))</f>
        <v>1</v>
      </c>
      <c r="F75" s="16">
        <v>0</v>
      </c>
      <c r="G75" s="16">
        <v>50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7">
        <f t="shared" si="8"/>
        <v>50</v>
      </c>
      <c r="O75" s="17">
        <f t="shared" si="9"/>
        <v>300</v>
      </c>
      <c r="P75" s="17">
        <f>IF($E75="","",_xlfn.XLOOKUP($E75,Paramètres!$A:$A,Paramètres!$B:$B))</f>
        <v>165</v>
      </c>
      <c r="Q75" s="18">
        <f t="shared" si="10"/>
        <v>0.30303030303030304</v>
      </c>
    </row>
    <row r="76" spans="1:17" x14ac:dyDescent="0.3">
      <c r="A76" s="15">
        <f t="shared" si="13"/>
        <v>45403</v>
      </c>
      <c r="B76" s="16" t="s">
        <v>26</v>
      </c>
      <c r="C76" s="17" t="str">
        <f>IF(B76="","",_xlfn.XLOOKUP($B76,Programation!$A:$A,Programation!B:B))</f>
        <v>Animation</v>
      </c>
      <c r="D76" s="17" t="str">
        <f>IF(C76="","",_xlfn.XLOOKUP($B76,Programation!$A:$A,Programation!C:C))</f>
        <v>Europe</v>
      </c>
      <c r="E76" s="17">
        <f>IF(D76="","",_xlfn.XLOOKUP($B76,Programation!$A:$A,Programation!D:D))</f>
        <v>2</v>
      </c>
      <c r="F76" s="16">
        <v>0</v>
      </c>
      <c r="G76" s="16">
        <v>54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7">
        <f t="shared" si="8"/>
        <v>54</v>
      </c>
      <c r="O76" s="17">
        <f t="shared" si="9"/>
        <v>324</v>
      </c>
      <c r="P76" s="17">
        <f>IF($E76="","",_xlfn.XLOOKUP($E76,Paramètres!$A:$A,Paramètres!$B:$B))</f>
        <v>121</v>
      </c>
      <c r="Q76" s="18">
        <f t="shared" si="10"/>
        <v>0.4462809917355372</v>
      </c>
    </row>
    <row r="77" spans="1:17" x14ac:dyDescent="0.3">
      <c r="A77" s="15">
        <f t="shared" si="13"/>
        <v>45403</v>
      </c>
      <c r="B77" s="16" t="s">
        <v>27</v>
      </c>
      <c r="C77" s="17" t="str">
        <f>IF(B77="","",_xlfn.XLOOKUP($B77,Programation!$A:$A,Programation!B:B))</f>
        <v>Horreur</v>
      </c>
      <c r="D77" s="17" t="str">
        <f>IF(C77="","",_xlfn.XLOOKUP($B77,Programation!$A:$A,Programation!C:C))</f>
        <v>US</v>
      </c>
      <c r="E77" s="17">
        <f>IF(D77="","",_xlfn.XLOOKUP($B77,Programation!$A:$A,Programation!D:D))</f>
        <v>4</v>
      </c>
      <c r="F77" s="16">
        <v>0</v>
      </c>
      <c r="G77" s="16">
        <v>20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7">
        <f t="shared" si="8"/>
        <v>20</v>
      </c>
      <c r="O77" s="17">
        <f t="shared" si="9"/>
        <v>120</v>
      </c>
      <c r="P77" s="17">
        <f>IF($E77="","",_xlfn.XLOOKUP($E77,Paramètres!$A:$A,Paramètres!$B:$B))</f>
        <v>115</v>
      </c>
      <c r="Q77" s="18">
        <f t="shared" si="10"/>
        <v>0.17391304347826086</v>
      </c>
    </row>
    <row r="78" spans="1:17" x14ac:dyDescent="0.3">
      <c r="A78" s="15">
        <f t="shared" si="13"/>
        <v>45403</v>
      </c>
      <c r="B78" s="16" t="s">
        <v>28</v>
      </c>
      <c r="C78" s="17" t="str">
        <f>IF(B78="","",_xlfn.XLOOKUP($B78,Programation!$A:$A,Programation!B:B))</f>
        <v>Drame</v>
      </c>
      <c r="D78" s="17" t="str">
        <f>IF(C78="","",_xlfn.XLOOKUP($B78,Programation!$A:$A,Programation!C:C))</f>
        <v>FR</v>
      </c>
      <c r="E78" s="17">
        <f>IF(D78="","",_xlfn.XLOOKUP($B78,Programation!$A:$A,Programation!D:D))</f>
        <v>3</v>
      </c>
      <c r="F78" s="16">
        <v>0</v>
      </c>
      <c r="G78" s="16">
        <v>40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7">
        <f t="shared" si="8"/>
        <v>40</v>
      </c>
      <c r="O78" s="17">
        <f t="shared" si="9"/>
        <v>240</v>
      </c>
      <c r="P78" s="17">
        <f>IF($E78="","",_xlfn.XLOOKUP($E78,Paramètres!$A:$A,Paramètres!$B:$B))</f>
        <v>115</v>
      </c>
      <c r="Q78" s="18">
        <f t="shared" si="10"/>
        <v>0.34782608695652173</v>
      </c>
    </row>
    <row r="79" spans="1:17" x14ac:dyDescent="0.3">
      <c r="A79" s="15">
        <f t="shared" si="13"/>
        <v>45403</v>
      </c>
      <c r="B79" s="16" t="s">
        <v>29</v>
      </c>
      <c r="C79" s="17" t="str">
        <f>IF(B79="","",_xlfn.XLOOKUP($B79,Programation!$A:$A,Programation!B:B))</f>
        <v>Comédie</v>
      </c>
      <c r="D79" s="17" t="str">
        <f>IF(C79="","",_xlfn.XLOOKUP($B79,Programation!$A:$A,Programation!C:C))</f>
        <v>US</v>
      </c>
      <c r="E79" s="17">
        <f>IF(D79="","",_xlfn.XLOOKUP($B79,Programation!$A:$A,Programation!D:D))</f>
        <v>2</v>
      </c>
      <c r="F79" s="16">
        <v>0</v>
      </c>
      <c r="G79" s="16">
        <v>20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7">
        <f t="shared" si="8"/>
        <v>20</v>
      </c>
      <c r="O79" s="17">
        <f t="shared" si="9"/>
        <v>120</v>
      </c>
      <c r="P79" s="17">
        <f>IF($E79="","",_xlfn.XLOOKUP($E79,Paramètres!$A:$A,Paramètres!$B:$B))</f>
        <v>121</v>
      </c>
      <c r="Q79" s="18">
        <f t="shared" si="10"/>
        <v>0.16528925619834711</v>
      </c>
    </row>
    <row r="80" spans="1:17" x14ac:dyDescent="0.3">
      <c r="A80" s="15">
        <f t="shared" si="13"/>
        <v>45403</v>
      </c>
      <c r="B80" s="16" t="s">
        <v>30</v>
      </c>
      <c r="C80" s="17" t="str">
        <f>IF(B80="","",_xlfn.XLOOKUP($B80,Programation!$A:$A,Programation!B:B))</f>
        <v>Science Fiction</v>
      </c>
      <c r="D80" s="17" t="str">
        <f>IF(C80="","",_xlfn.XLOOKUP($B80,Programation!$A:$A,Programation!C:C))</f>
        <v>US</v>
      </c>
      <c r="E80" s="17">
        <f>IF(D80="","",_xlfn.XLOOKUP($B80,Programation!$A:$A,Programation!D:D))</f>
        <v>1</v>
      </c>
      <c r="F80" s="16">
        <v>0</v>
      </c>
      <c r="G80" s="16">
        <v>80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7">
        <f t="shared" si="8"/>
        <v>80</v>
      </c>
      <c r="O80" s="17">
        <f t="shared" si="9"/>
        <v>480</v>
      </c>
      <c r="P80" s="17">
        <f>IF($E80="","",_xlfn.XLOOKUP($E80,Paramètres!$A:$A,Paramètres!$B:$B))</f>
        <v>165</v>
      </c>
      <c r="Q80" s="18">
        <f t="shared" si="10"/>
        <v>0.48484848484848486</v>
      </c>
    </row>
    <row r="81" spans="1:17" x14ac:dyDescent="0.3">
      <c r="A81" s="15">
        <f t="shared" si="13"/>
        <v>45403</v>
      </c>
      <c r="B81" s="16" t="s">
        <v>31</v>
      </c>
      <c r="C81" s="17" t="str">
        <f>IF(B81="","",_xlfn.XLOOKUP($B81,Programation!$A:$A,Programation!B:B))</f>
        <v>Animation</v>
      </c>
      <c r="D81" s="17" t="str">
        <f>IF(C81="","",_xlfn.XLOOKUP($B81,Programation!$A:$A,Programation!C:C))</f>
        <v>US</v>
      </c>
      <c r="E81" s="17">
        <f>IF(D81="","",_xlfn.XLOOKUP($B81,Programation!$A:$A,Programation!D:D))</f>
        <v>2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7">
        <f t="shared" si="8"/>
        <v>0</v>
      </c>
      <c r="O81" s="17">
        <f t="shared" si="9"/>
        <v>0</v>
      </c>
      <c r="P81" s="17">
        <f>IF($E81="","",_xlfn.XLOOKUP($E81,Paramètres!$A:$A,Paramètres!$B:$B))</f>
        <v>121</v>
      </c>
      <c r="Q81" s="18">
        <f t="shared" si="10"/>
        <v>0</v>
      </c>
    </row>
    <row r="82" spans="1:17" x14ac:dyDescent="0.3">
      <c r="A82" s="15">
        <f>A83</f>
        <v>45403</v>
      </c>
      <c r="B82" s="16" t="s">
        <v>32</v>
      </c>
      <c r="C82" s="17" t="str">
        <f>IF(B82="","",_xlfn.XLOOKUP($B82,Programation!$A:$A,Programation!B:B))</f>
        <v>Drame</v>
      </c>
      <c r="D82" s="17" t="str">
        <f>IF(C82="","",_xlfn.XLOOKUP($B82,Programation!$A:$A,Programation!C:C))</f>
        <v>Europe</v>
      </c>
      <c r="E82" s="17">
        <f>IF(D82="","",_xlfn.XLOOKUP($B82,Programation!$A:$A,Programation!D:D))</f>
        <v>5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7">
        <f t="shared" si="8"/>
        <v>0</v>
      </c>
      <c r="O82" s="17">
        <f t="shared" si="9"/>
        <v>0</v>
      </c>
      <c r="P82" s="17">
        <f>IF($E82="","",_xlfn.XLOOKUP($E82,Paramètres!$A:$A,Paramètres!$B:$B))</f>
        <v>115</v>
      </c>
      <c r="Q82" s="18">
        <f t="shared" si="10"/>
        <v>0</v>
      </c>
    </row>
    <row r="83" spans="1:17" x14ac:dyDescent="0.3">
      <c r="A83" s="15">
        <f>A84-1</f>
        <v>45403</v>
      </c>
      <c r="B83" s="16" t="s">
        <v>33</v>
      </c>
      <c r="C83" s="17" t="str">
        <f>IF(B83="","",_xlfn.XLOOKUP($B83,Programation!$A:$A,Programation!B:B))</f>
        <v>Comédie</v>
      </c>
      <c r="D83" s="17" t="str">
        <f>IF(C83="","",_xlfn.XLOOKUP($B83,Programation!$A:$A,Programation!C:C))</f>
        <v>FR</v>
      </c>
      <c r="E83" s="17">
        <f>IF(D83="","",_xlfn.XLOOKUP($B83,Programation!$A:$A,Programation!D:D))</f>
        <v>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7">
        <f t="shared" si="8"/>
        <v>0</v>
      </c>
      <c r="O83" s="17">
        <f t="shared" si="9"/>
        <v>0</v>
      </c>
      <c r="P83" s="17">
        <f>IF($E83="","",_xlfn.XLOOKUP($E83,Paramètres!$A:$A,Paramètres!$B:$B))</f>
        <v>115</v>
      </c>
      <c r="Q83" s="18">
        <f t="shared" si="10"/>
        <v>0</v>
      </c>
    </row>
    <row r="84" spans="1:17" x14ac:dyDescent="0.3">
      <c r="A84" s="15">
        <v>45404</v>
      </c>
      <c r="B84" s="16" t="s">
        <v>21</v>
      </c>
      <c r="C84" s="17" t="str">
        <f>IF(B84="","",_xlfn.XLOOKUP($B84,Programation!$A:$A,Programation!B:B))</f>
        <v>Action</v>
      </c>
      <c r="D84" s="17" t="str">
        <f>IF(C84="","",_xlfn.XLOOKUP($B84,Programation!$A:$A,Programation!C:C))</f>
        <v>US</v>
      </c>
      <c r="E84" s="17">
        <f>IF(D84="","",_xlfn.XLOOKUP($B84,Programation!$A:$A,Programation!D:D))</f>
        <v>1</v>
      </c>
      <c r="F84" s="16">
        <v>35</v>
      </c>
      <c r="G84" s="16">
        <v>0</v>
      </c>
      <c r="H84" s="16">
        <v>50</v>
      </c>
      <c r="I84" s="16">
        <v>9</v>
      </c>
      <c r="J84" s="16">
        <v>1</v>
      </c>
      <c r="K84" s="16">
        <v>10</v>
      </c>
      <c r="L84" s="16">
        <v>5</v>
      </c>
      <c r="M84" s="16">
        <v>10</v>
      </c>
      <c r="N84" s="17">
        <f t="shared" si="8"/>
        <v>120</v>
      </c>
      <c r="O84" s="17">
        <f t="shared" si="9"/>
        <v>795</v>
      </c>
      <c r="P84" s="17">
        <f>IF($E84="","",_xlfn.XLOOKUP($E84,Paramètres!$A:$A,Paramètres!$B:$B))</f>
        <v>165</v>
      </c>
      <c r="Q84" s="18">
        <f t="shared" si="10"/>
        <v>0.72727272727272729</v>
      </c>
    </row>
    <row r="85" spans="1:17" x14ac:dyDescent="0.3">
      <c r="A85" s="15">
        <v>45404</v>
      </c>
      <c r="B85" s="16" t="s">
        <v>26</v>
      </c>
      <c r="C85" s="17" t="str">
        <f>IF(B85="","",_xlfn.XLOOKUP($B85,Programation!$A:$A,Programation!B:B))</f>
        <v>Animation</v>
      </c>
      <c r="D85" s="17" t="str">
        <f>IF(C85="","",_xlfn.XLOOKUP($B85,Programation!$A:$A,Programation!C:C))</f>
        <v>Europe</v>
      </c>
      <c r="E85" s="17">
        <f>IF(D85="","",_xlfn.XLOOKUP($B85,Programation!$A:$A,Programation!D:D))</f>
        <v>2</v>
      </c>
      <c r="F85" s="16">
        <v>45</v>
      </c>
      <c r="G85" s="16">
        <v>0</v>
      </c>
      <c r="H85" s="16">
        <v>37</v>
      </c>
      <c r="I85" s="16">
        <v>2</v>
      </c>
      <c r="J85" s="16">
        <v>5</v>
      </c>
      <c r="K85" s="16">
        <v>5</v>
      </c>
      <c r="L85" s="16">
        <v>4</v>
      </c>
      <c r="M85" s="16">
        <v>5</v>
      </c>
      <c r="N85" s="17">
        <f t="shared" si="8"/>
        <v>103</v>
      </c>
      <c r="O85" s="17">
        <f t="shared" si="9"/>
        <v>650.40000000000009</v>
      </c>
      <c r="P85" s="17">
        <f>IF($E85="","",_xlfn.XLOOKUP($E85,Paramètres!$A:$A,Paramètres!$B:$B))</f>
        <v>121</v>
      </c>
      <c r="Q85" s="18">
        <f t="shared" si="10"/>
        <v>0.85123966942148765</v>
      </c>
    </row>
    <row r="86" spans="1:17" x14ac:dyDescent="0.3">
      <c r="A86" s="15">
        <v>45404</v>
      </c>
      <c r="B86" s="16" t="s">
        <v>27</v>
      </c>
      <c r="C86" s="17" t="str">
        <f>IF(B86="","",_xlfn.XLOOKUP($B86,Programation!$A:$A,Programation!B:B))</f>
        <v>Horreur</v>
      </c>
      <c r="D86" s="17" t="str">
        <f>IF(C86="","",_xlfn.XLOOKUP($B86,Programation!$A:$A,Programation!C:C))</f>
        <v>US</v>
      </c>
      <c r="E86" s="17">
        <f>IF(D86="","",_xlfn.XLOOKUP($B86,Programation!$A:$A,Programation!D:D))</f>
        <v>4</v>
      </c>
      <c r="F86" s="16">
        <v>0</v>
      </c>
      <c r="G86" s="16">
        <v>0</v>
      </c>
      <c r="H86" s="16">
        <v>14</v>
      </c>
      <c r="I86" s="16">
        <v>15</v>
      </c>
      <c r="J86" s="16">
        <v>2</v>
      </c>
      <c r="K86" s="16">
        <v>7</v>
      </c>
      <c r="L86" s="16">
        <v>6</v>
      </c>
      <c r="M86" s="16">
        <v>7</v>
      </c>
      <c r="N86" s="17">
        <f t="shared" si="8"/>
        <v>51</v>
      </c>
      <c r="O86" s="17">
        <f t="shared" si="9"/>
        <v>375.7</v>
      </c>
      <c r="P86" s="17">
        <f>IF($E86="","",_xlfn.XLOOKUP($E86,Paramètres!$A:$A,Paramètres!$B:$B))</f>
        <v>115</v>
      </c>
      <c r="Q86" s="18">
        <f t="shared" si="10"/>
        <v>0.44347826086956521</v>
      </c>
    </row>
    <row r="87" spans="1:17" x14ac:dyDescent="0.3">
      <c r="A87" s="15">
        <v>45404</v>
      </c>
      <c r="B87" s="16" t="s">
        <v>28</v>
      </c>
      <c r="C87" s="17" t="str">
        <f>IF(B87="","",_xlfn.XLOOKUP($B87,Programation!$A:$A,Programation!B:B))</f>
        <v>Drame</v>
      </c>
      <c r="D87" s="17" t="str">
        <f>IF(C87="","",_xlfn.XLOOKUP($B87,Programation!$A:$A,Programation!C:C))</f>
        <v>FR</v>
      </c>
      <c r="E87" s="17">
        <f>IF(D87="","",_xlfn.XLOOKUP($B87,Programation!$A:$A,Programation!D:D))</f>
        <v>3</v>
      </c>
      <c r="F87" s="16">
        <v>20</v>
      </c>
      <c r="G87" s="16">
        <v>0</v>
      </c>
      <c r="H87" s="16">
        <v>39</v>
      </c>
      <c r="I87" s="16">
        <v>5</v>
      </c>
      <c r="J87" s="16">
        <v>4</v>
      </c>
      <c r="K87" s="16">
        <v>15</v>
      </c>
      <c r="L87" s="16">
        <v>7</v>
      </c>
      <c r="M87" s="16">
        <v>15</v>
      </c>
      <c r="N87" s="17">
        <f t="shared" si="8"/>
        <v>105</v>
      </c>
      <c r="O87" s="17">
        <f t="shared" si="9"/>
        <v>719</v>
      </c>
      <c r="P87" s="17">
        <f>IF($E87="","",_xlfn.XLOOKUP($E87,Paramètres!$A:$A,Paramètres!$B:$B))</f>
        <v>115</v>
      </c>
      <c r="Q87" s="18">
        <f t="shared" si="10"/>
        <v>0.91304347826086951</v>
      </c>
    </row>
    <row r="88" spans="1:17" x14ac:dyDescent="0.3">
      <c r="A88" s="15">
        <v>45404</v>
      </c>
      <c r="B88" s="16" t="s">
        <v>29</v>
      </c>
      <c r="C88" s="17" t="str">
        <f>IF(B88="","",_xlfn.XLOOKUP($B88,Programation!$A:$A,Programation!B:B))</f>
        <v>Comédie</v>
      </c>
      <c r="D88" s="17" t="str">
        <f>IF(C88="","",_xlfn.XLOOKUP($B88,Programation!$A:$A,Programation!C:C))</f>
        <v>US</v>
      </c>
      <c r="E88" s="17">
        <f>IF(D88="","",_xlfn.XLOOKUP($B88,Programation!$A:$A,Programation!D:D))</f>
        <v>2</v>
      </c>
      <c r="F88" s="16">
        <v>20</v>
      </c>
      <c r="G88" s="16">
        <v>0</v>
      </c>
      <c r="H88" s="16">
        <v>27</v>
      </c>
      <c r="I88" s="16">
        <v>9</v>
      </c>
      <c r="J88" s="16">
        <v>8</v>
      </c>
      <c r="K88" s="16">
        <v>16</v>
      </c>
      <c r="L88" s="16">
        <v>5</v>
      </c>
      <c r="M88" s="16">
        <v>16</v>
      </c>
      <c r="N88" s="17">
        <f t="shared" si="8"/>
        <v>101</v>
      </c>
      <c r="O88" s="17">
        <f t="shared" si="9"/>
        <v>686</v>
      </c>
      <c r="P88" s="17">
        <f>IF($E88="","",_xlfn.XLOOKUP($E88,Paramètres!$A:$A,Paramètres!$B:$B))</f>
        <v>121</v>
      </c>
      <c r="Q88" s="18">
        <f t="shared" si="10"/>
        <v>0.83471074380165289</v>
      </c>
    </row>
    <row r="89" spans="1:17" x14ac:dyDescent="0.3">
      <c r="A89" s="15">
        <v>45404</v>
      </c>
      <c r="B89" s="16" t="s">
        <v>30</v>
      </c>
      <c r="C89" s="17" t="str">
        <f>IF(B89="","",_xlfn.XLOOKUP($B89,Programation!$A:$A,Programation!B:B))</f>
        <v>Science Fiction</v>
      </c>
      <c r="D89" s="17" t="str">
        <f>IF(C89="","",_xlfn.XLOOKUP($B89,Programation!$A:$A,Programation!C:C))</f>
        <v>US</v>
      </c>
      <c r="E89" s="17">
        <f>IF(D89="","",_xlfn.XLOOKUP($B89,Programation!$A:$A,Programation!D:D))</f>
        <v>1</v>
      </c>
      <c r="F89" s="16">
        <v>35</v>
      </c>
      <c r="G89" s="16">
        <v>0</v>
      </c>
      <c r="H89" s="16">
        <v>24</v>
      </c>
      <c r="I89" s="16">
        <v>24</v>
      </c>
      <c r="J89" s="16">
        <v>3</v>
      </c>
      <c r="K89" s="16">
        <v>18</v>
      </c>
      <c r="L89" s="16">
        <v>8</v>
      </c>
      <c r="M89" s="16">
        <v>18</v>
      </c>
      <c r="N89" s="17">
        <f t="shared" si="8"/>
        <v>130</v>
      </c>
      <c r="O89" s="17">
        <f t="shared" si="9"/>
        <v>866.09999999999991</v>
      </c>
      <c r="P89" s="17">
        <f>IF($E89="","",_xlfn.XLOOKUP($E89,Paramètres!$A:$A,Paramètres!$B:$B))</f>
        <v>165</v>
      </c>
      <c r="Q89" s="18">
        <f t="shared" si="10"/>
        <v>0.78787878787878785</v>
      </c>
    </row>
    <row r="90" spans="1:17" x14ac:dyDescent="0.3">
      <c r="A90" s="15">
        <v>45404</v>
      </c>
      <c r="B90" s="16" t="s">
        <v>31</v>
      </c>
      <c r="C90" s="17" t="str">
        <f>IF(B90="","",_xlfn.XLOOKUP($B90,Programation!$A:$A,Programation!B:B))</f>
        <v>Animation</v>
      </c>
      <c r="D90" s="17" t="str">
        <f>IF(C90="","",_xlfn.XLOOKUP($B90,Programation!$A:$A,Programation!C:C))</f>
        <v>US</v>
      </c>
      <c r="E90" s="17">
        <f>IF(D90="","",_xlfn.XLOOKUP($B90,Programation!$A:$A,Programation!D:D))</f>
        <v>2</v>
      </c>
      <c r="F90" s="16">
        <v>52</v>
      </c>
      <c r="G90" s="16">
        <v>0</v>
      </c>
      <c r="H90" s="16">
        <v>12</v>
      </c>
      <c r="I90" s="16">
        <v>2</v>
      </c>
      <c r="J90" s="16">
        <v>1</v>
      </c>
      <c r="K90" s="16">
        <v>17</v>
      </c>
      <c r="L90" s="16">
        <v>9</v>
      </c>
      <c r="M90" s="16">
        <v>17</v>
      </c>
      <c r="N90" s="17">
        <f t="shared" si="8"/>
        <v>110</v>
      </c>
      <c r="O90" s="17">
        <f t="shared" si="9"/>
        <v>683.30000000000007</v>
      </c>
      <c r="P90" s="17">
        <f>IF($E90="","",_xlfn.XLOOKUP($E90,Paramètres!$A:$A,Paramètres!$B:$B))</f>
        <v>121</v>
      </c>
      <c r="Q90" s="18">
        <f t="shared" si="10"/>
        <v>0.90909090909090906</v>
      </c>
    </row>
    <row r="91" spans="1:17" x14ac:dyDescent="0.3">
      <c r="A91" s="15">
        <v>45404</v>
      </c>
      <c r="B91" s="16" t="s">
        <v>32</v>
      </c>
      <c r="C91" s="17" t="str">
        <f>IF(B91="","",_xlfn.XLOOKUP($B91,Programation!$A:$A,Programation!B:B))</f>
        <v>Drame</v>
      </c>
      <c r="D91" s="17" t="str">
        <f>IF(C91="","",_xlfn.XLOOKUP($B91,Programation!$A:$A,Programation!C:C))</f>
        <v>Europe</v>
      </c>
      <c r="E91" s="17">
        <f>IF(D91="","",_xlfn.XLOOKUP($B91,Programation!$A:$A,Programation!D:D))</f>
        <v>5</v>
      </c>
      <c r="F91" s="16">
        <v>5</v>
      </c>
      <c r="G91" s="16">
        <v>0</v>
      </c>
      <c r="H91" s="16">
        <v>29</v>
      </c>
      <c r="I91" s="16">
        <v>12</v>
      </c>
      <c r="J91" s="16">
        <v>2</v>
      </c>
      <c r="K91" s="16">
        <v>19</v>
      </c>
      <c r="L91" s="16">
        <v>3</v>
      </c>
      <c r="M91" s="16">
        <v>19</v>
      </c>
      <c r="N91" s="17">
        <f t="shared" si="8"/>
        <v>89</v>
      </c>
      <c r="O91" s="17">
        <f t="shared" si="9"/>
        <v>627.5</v>
      </c>
      <c r="P91" s="17">
        <f>IF($E91="","",_xlfn.XLOOKUP($E91,Paramètres!$A:$A,Paramètres!$B:$B))</f>
        <v>115</v>
      </c>
      <c r="Q91" s="18">
        <f t="shared" si="10"/>
        <v>0.77391304347826084</v>
      </c>
    </row>
    <row r="92" spans="1:17" x14ac:dyDescent="0.3">
      <c r="A92" s="15">
        <v>45404</v>
      </c>
      <c r="B92" s="16" t="s">
        <v>33</v>
      </c>
      <c r="C92" s="17" t="str">
        <f>IF(B92="","",_xlfn.XLOOKUP($B92,Programation!$A:$A,Programation!B:B))</f>
        <v>Comédie</v>
      </c>
      <c r="D92" s="17" t="str">
        <f>IF(C92="","",_xlfn.XLOOKUP($B92,Programation!$A:$A,Programation!C:C))</f>
        <v>FR</v>
      </c>
      <c r="E92" s="17">
        <f>IF(D92="","",_xlfn.XLOOKUP($B92,Programation!$A:$A,Programation!D:D))</f>
        <v>5</v>
      </c>
      <c r="F92" s="16">
        <v>1</v>
      </c>
      <c r="G92" s="16">
        <v>0</v>
      </c>
      <c r="H92" s="16">
        <v>5</v>
      </c>
      <c r="I92" s="16">
        <v>6</v>
      </c>
      <c r="J92" s="16">
        <v>9</v>
      </c>
      <c r="K92" s="16">
        <v>18</v>
      </c>
      <c r="L92" s="16">
        <v>5</v>
      </c>
      <c r="M92" s="16">
        <v>18</v>
      </c>
      <c r="N92" s="17">
        <f t="shared" si="8"/>
        <v>62</v>
      </c>
      <c r="O92" s="17">
        <f t="shared" si="9"/>
        <v>443.4</v>
      </c>
      <c r="P92" s="17">
        <f>IF($E92="","",_xlfn.XLOOKUP($E92,Paramètres!$A:$A,Paramètres!$B:$B))</f>
        <v>115</v>
      </c>
      <c r="Q92" s="18">
        <f t="shared" si="10"/>
        <v>0.53913043478260869</v>
      </c>
    </row>
    <row r="93" spans="1:17" x14ac:dyDescent="0.3">
      <c r="A93" s="11">
        <f t="shared" ref="A93:A99" si="14">A94</f>
        <v>45430</v>
      </c>
      <c r="B93" s="12" t="s">
        <v>21</v>
      </c>
      <c r="C93" s="13" t="str">
        <f>IF(B93="","",_xlfn.XLOOKUP($B93,Programation!$A:$A,Programation!B:B))</f>
        <v>Action</v>
      </c>
      <c r="D93" s="13" t="str">
        <f>IF(C93="","",_xlfn.XLOOKUP($B93,Programation!$A:$A,Programation!C:C))</f>
        <v>US</v>
      </c>
      <c r="E93" s="13">
        <f>IF(D93="","",_xlfn.XLOOKUP($B93,Programation!$A:$A,Programation!D:D))</f>
        <v>1</v>
      </c>
      <c r="F93" s="12">
        <v>35</v>
      </c>
      <c r="G93" s="12">
        <v>0</v>
      </c>
      <c r="H93" s="12">
        <v>50</v>
      </c>
      <c r="I93" s="12">
        <v>9</v>
      </c>
      <c r="J93" s="12">
        <v>1</v>
      </c>
      <c r="K93" s="12">
        <v>10</v>
      </c>
      <c r="L93" s="12">
        <v>5</v>
      </c>
      <c r="M93" s="12">
        <v>10</v>
      </c>
      <c r="N93" s="13">
        <f>SUM(F93:M93)</f>
        <v>120</v>
      </c>
      <c r="O93" s="13">
        <f>SUMPRODUCT($F93:$M93,$F$1:$M$1)</f>
        <v>795</v>
      </c>
      <c r="P93" s="13">
        <f>IF($E93="","",_xlfn.XLOOKUP($E93,Paramètres!$A:$A,Paramètres!$B:$B))</f>
        <v>165</v>
      </c>
      <c r="Q93" s="14">
        <f>IF($D93="","",N93/P93)</f>
        <v>0.72727272727272729</v>
      </c>
    </row>
    <row r="94" spans="1:17" x14ac:dyDescent="0.3">
      <c r="A94" s="15">
        <f t="shared" si="14"/>
        <v>45430</v>
      </c>
      <c r="B94" s="16" t="s">
        <v>26</v>
      </c>
      <c r="C94" s="17" t="str">
        <f>IF(B94="","",_xlfn.XLOOKUP($B94,Programation!$A:$A,Programation!B:B))</f>
        <v>Animation</v>
      </c>
      <c r="D94" s="17" t="str">
        <f>IF(C94="","",_xlfn.XLOOKUP($B94,Programation!$A:$A,Programation!C:C))</f>
        <v>Europe</v>
      </c>
      <c r="E94" s="17">
        <f>IF(D94="","",_xlfn.XLOOKUP($B94,Programation!$A:$A,Programation!D:D))</f>
        <v>2</v>
      </c>
      <c r="F94" s="16">
        <v>45</v>
      </c>
      <c r="G94" s="16">
        <v>0</v>
      </c>
      <c r="H94" s="16">
        <v>37</v>
      </c>
      <c r="I94" s="16">
        <v>2</v>
      </c>
      <c r="J94" s="16">
        <v>5</v>
      </c>
      <c r="K94" s="16">
        <v>5</v>
      </c>
      <c r="L94" s="16">
        <v>4</v>
      </c>
      <c r="M94" s="16">
        <v>5</v>
      </c>
      <c r="N94" s="17">
        <f t="shared" ref="N94:N134" si="15">SUM(F94:M94)</f>
        <v>103</v>
      </c>
      <c r="O94" s="17">
        <f t="shared" ref="O94:O137" si="16">SUMPRODUCT($F94:$M94,$F$1:$M$1)</f>
        <v>650.40000000000009</v>
      </c>
      <c r="P94" s="17">
        <f>IF($E94="","",_xlfn.XLOOKUP($E94,Paramètres!$A:$A,Paramètres!$B:$B))</f>
        <v>121</v>
      </c>
      <c r="Q94" s="18">
        <f t="shared" ref="Q94:Q134" si="17">IF($D94="","",N94/P94)</f>
        <v>0.85123966942148765</v>
      </c>
    </row>
    <row r="95" spans="1:17" x14ac:dyDescent="0.3">
      <c r="A95" s="15">
        <f t="shared" si="14"/>
        <v>45430</v>
      </c>
      <c r="B95" s="16" t="s">
        <v>27</v>
      </c>
      <c r="C95" s="17" t="str">
        <f>IF(B95="","",_xlfn.XLOOKUP($B95,Programation!$A:$A,Programation!B:B))</f>
        <v>Horreur</v>
      </c>
      <c r="D95" s="17" t="str">
        <f>IF(C95="","",_xlfn.XLOOKUP($B95,Programation!$A:$A,Programation!C:C))</f>
        <v>US</v>
      </c>
      <c r="E95" s="17">
        <f>IF(D95="","",_xlfn.XLOOKUP($B95,Programation!$A:$A,Programation!D:D))</f>
        <v>4</v>
      </c>
      <c r="F95" s="16">
        <v>0</v>
      </c>
      <c r="G95" s="16">
        <v>0</v>
      </c>
      <c r="H95" s="16">
        <v>14</v>
      </c>
      <c r="I95" s="16">
        <v>15</v>
      </c>
      <c r="J95" s="16">
        <v>2</v>
      </c>
      <c r="K95" s="16">
        <v>7</v>
      </c>
      <c r="L95" s="16">
        <v>6</v>
      </c>
      <c r="M95" s="16">
        <v>7</v>
      </c>
      <c r="N95" s="17">
        <f t="shared" si="15"/>
        <v>51</v>
      </c>
      <c r="O95" s="17">
        <f t="shared" si="16"/>
        <v>375.7</v>
      </c>
      <c r="P95" s="17">
        <f>IF($E95="","",_xlfn.XLOOKUP($E95,Paramètres!$A:$A,Paramètres!$B:$B))</f>
        <v>115</v>
      </c>
      <c r="Q95" s="18">
        <f t="shared" si="17"/>
        <v>0.44347826086956521</v>
      </c>
    </row>
    <row r="96" spans="1:17" x14ac:dyDescent="0.3">
      <c r="A96" s="15">
        <f t="shared" si="14"/>
        <v>45430</v>
      </c>
      <c r="B96" s="16" t="s">
        <v>28</v>
      </c>
      <c r="C96" s="17" t="str">
        <f>IF(B96="","",_xlfn.XLOOKUP($B96,Programation!$A:$A,Programation!B:B))</f>
        <v>Drame</v>
      </c>
      <c r="D96" s="17" t="str">
        <f>IF(C96="","",_xlfn.XLOOKUP($B96,Programation!$A:$A,Programation!C:C))</f>
        <v>FR</v>
      </c>
      <c r="E96" s="17">
        <f>IF(D96="","",_xlfn.XLOOKUP($B96,Programation!$A:$A,Programation!D:D))</f>
        <v>3</v>
      </c>
      <c r="F96" s="16">
        <v>20</v>
      </c>
      <c r="G96" s="16">
        <v>0</v>
      </c>
      <c r="H96" s="16">
        <v>39</v>
      </c>
      <c r="I96" s="16">
        <v>5</v>
      </c>
      <c r="J96" s="16">
        <v>4</v>
      </c>
      <c r="K96" s="16">
        <v>15</v>
      </c>
      <c r="L96" s="16">
        <v>7</v>
      </c>
      <c r="M96" s="16">
        <v>15</v>
      </c>
      <c r="N96" s="17">
        <f t="shared" si="15"/>
        <v>105</v>
      </c>
      <c r="O96" s="17">
        <f t="shared" si="16"/>
        <v>719</v>
      </c>
      <c r="P96" s="17">
        <f>IF($E96="","",_xlfn.XLOOKUP($E96,Paramètres!$A:$A,Paramètres!$B:$B))</f>
        <v>115</v>
      </c>
      <c r="Q96" s="18">
        <f t="shared" si="17"/>
        <v>0.91304347826086951</v>
      </c>
    </row>
    <row r="97" spans="1:17" x14ac:dyDescent="0.3">
      <c r="A97" s="15">
        <f t="shared" si="14"/>
        <v>45430</v>
      </c>
      <c r="B97" s="16" t="s">
        <v>29</v>
      </c>
      <c r="C97" s="17" t="str">
        <f>IF(B97="","",_xlfn.XLOOKUP($B97,Programation!$A:$A,Programation!B:B))</f>
        <v>Comédie</v>
      </c>
      <c r="D97" s="17" t="str">
        <f>IF(C97="","",_xlfn.XLOOKUP($B97,Programation!$A:$A,Programation!C:C))</f>
        <v>US</v>
      </c>
      <c r="E97" s="17">
        <f>IF(D97="","",_xlfn.XLOOKUP($B97,Programation!$A:$A,Programation!D:D))</f>
        <v>2</v>
      </c>
      <c r="F97" s="16">
        <v>20</v>
      </c>
      <c r="G97" s="16">
        <v>0</v>
      </c>
      <c r="H97" s="16">
        <v>27</v>
      </c>
      <c r="I97" s="16">
        <v>9</v>
      </c>
      <c r="J97" s="16">
        <v>8</v>
      </c>
      <c r="K97" s="16">
        <v>16</v>
      </c>
      <c r="L97" s="16">
        <v>5</v>
      </c>
      <c r="M97" s="16">
        <v>16</v>
      </c>
      <c r="N97" s="17">
        <f t="shared" si="15"/>
        <v>101</v>
      </c>
      <c r="O97" s="17">
        <f t="shared" si="16"/>
        <v>686</v>
      </c>
      <c r="P97" s="17">
        <f>IF($E97="","",_xlfn.XLOOKUP($E97,Paramètres!$A:$A,Paramètres!$B:$B))</f>
        <v>121</v>
      </c>
      <c r="Q97" s="18">
        <f t="shared" si="17"/>
        <v>0.83471074380165289</v>
      </c>
    </row>
    <row r="98" spans="1:17" x14ac:dyDescent="0.3">
      <c r="A98" s="15">
        <f t="shared" si="14"/>
        <v>45430</v>
      </c>
      <c r="B98" s="16" t="s">
        <v>30</v>
      </c>
      <c r="C98" s="17" t="str">
        <f>IF(B98="","",_xlfn.XLOOKUP($B98,Programation!$A:$A,Programation!B:B))</f>
        <v>Science Fiction</v>
      </c>
      <c r="D98" s="17" t="str">
        <f>IF(C98="","",_xlfn.XLOOKUP($B98,Programation!$A:$A,Programation!C:C))</f>
        <v>US</v>
      </c>
      <c r="E98" s="17">
        <f>IF(D98="","",_xlfn.XLOOKUP($B98,Programation!$A:$A,Programation!D:D))</f>
        <v>1</v>
      </c>
      <c r="F98" s="16">
        <v>35</v>
      </c>
      <c r="G98" s="16">
        <v>0</v>
      </c>
      <c r="H98" s="16">
        <v>24</v>
      </c>
      <c r="I98" s="16">
        <v>24</v>
      </c>
      <c r="J98" s="16">
        <v>3</v>
      </c>
      <c r="K98" s="16">
        <v>18</v>
      </c>
      <c r="L98" s="16">
        <v>8</v>
      </c>
      <c r="M98" s="16">
        <v>18</v>
      </c>
      <c r="N98" s="17">
        <f t="shared" si="15"/>
        <v>130</v>
      </c>
      <c r="O98" s="17">
        <f t="shared" si="16"/>
        <v>866.09999999999991</v>
      </c>
      <c r="P98" s="17">
        <f>IF($E98="","",_xlfn.XLOOKUP($E98,Paramètres!$A:$A,Paramètres!$B:$B))</f>
        <v>165</v>
      </c>
      <c r="Q98" s="18">
        <f t="shared" si="17"/>
        <v>0.78787878787878785</v>
      </c>
    </row>
    <row r="99" spans="1:17" x14ac:dyDescent="0.3">
      <c r="A99" s="15">
        <f t="shared" si="14"/>
        <v>45430</v>
      </c>
      <c r="B99" s="16" t="s">
        <v>31</v>
      </c>
      <c r="C99" s="17" t="str">
        <f>IF(B99="","",_xlfn.XLOOKUP($B99,Programation!$A:$A,Programation!B:B))</f>
        <v>Animation</v>
      </c>
      <c r="D99" s="17" t="str">
        <f>IF(C99="","",_xlfn.XLOOKUP($B99,Programation!$A:$A,Programation!C:C))</f>
        <v>US</v>
      </c>
      <c r="E99" s="17">
        <f>IF(D99="","",_xlfn.XLOOKUP($B99,Programation!$A:$A,Programation!D:D))</f>
        <v>2</v>
      </c>
      <c r="F99" s="16">
        <v>52</v>
      </c>
      <c r="G99" s="16">
        <v>0</v>
      </c>
      <c r="H99" s="16">
        <v>12</v>
      </c>
      <c r="I99" s="16">
        <v>2</v>
      </c>
      <c r="J99" s="16">
        <v>1</v>
      </c>
      <c r="K99" s="16">
        <v>17</v>
      </c>
      <c r="L99" s="16">
        <v>9</v>
      </c>
      <c r="M99" s="16">
        <v>17</v>
      </c>
      <c r="N99" s="17">
        <f t="shared" si="15"/>
        <v>110</v>
      </c>
      <c r="O99" s="17">
        <f t="shared" si="16"/>
        <v>683.30000000000007</v>
      </c>
      <c r="P99" s="17">
        <f>IF($E99="","",_xlfn.XLOOKUP($E99,Paramètres!$A:$A,Paramètres!$B:$B))</f>
        <v>121</v>
      </c>
      <c r="Q99" s="18">
        <f t="shared" si="17"/>
        <v>0.90909090909090906</v>
      </c>
    </row>
    <row r="100" spans="1:17" x14ac:dyDescent="0.3">
      <c r="A100" s="15">
        <f>A101</f>
        <v>45430</v>
      </c>
      <c r="B100" s="16" t="s">
        <v>32</v>
      </c>
      <c r="C100" s="17" t="str">
        <f>IF(B100="","",_xlfn.XLOOKUP($B100,Programation!$A:$A,Programation!B:B))</f>
        <v>Drame</v>
      </c>
      <c r="D100" s="17" t="str">
        <f>IF(C100="","",_xlfn.XLOOKUP($B100,Programation!$A:$A,Programation!C:C))</f>
        <v>Europe</v>
      </c>
      <c r="E100" s="17">
        <f>IF(D100="","",_xlfn.XLOOKUP($B100,Programation!$A:$A,Programation!D:D))</f>
        <v>5</v>
      </c>
      <c r="F100" s="16">
        <v>5</v>
      </c>
      <c r="G100" s="16">
        <v>0</v>
      </c>
      <c r="H100" s="16">
        <v>29</v>
      </c>
      <c r="I100" s="16">
        <v>12</v>
      </c>
      <c r="J100" s="16">
        <v>2</v>
      </c>
      <c r="K100" s="16">
        <v>19</v>
      </c>
      <c r="L100" s="16">
        <v>3</v>
      </c>
      <c r="M100" s="16">
        <v>19</v>
      </c>
      <c r="N100" s="17">
        <f t="shared" si="15"/>
        <v>89</v>
      </c>
      <c r="O100" s="17">
        <f t="shared" si="16"/>
        <v>627.5</v>
      </c>
      <c r="P100" s="17">
        <f>IF($E100="","",_xlfn.XLOOKUP($E100,Paramètres!$A:$A,Paramètres!$B:$B))</f>
        <v>115</v>
      </c>
      <c r="Q100" s="18">
        <f t="shared" si="17"/>
        <v>0.77391304347826084</v>
      </c>
    </row>
    <row r="101" spans="1:17" x14ac:dyDescent="0.3">
      <c r="A101" s="15">
        <f>A102-1</f>
        <v>45430</v>
      </c>
      <c r="B101" s="16" t="s">
        <v>33</v>
      </c>
      <c r="C101" s="17" t="str">
        <f>IF(B101="","",_xlfn.XLOOKUP($B101,Programation!$A:$A,Programation!B:B))</f>
        <v>Comédie</v>
      </c>
      <c r="D101" s="17" t="str">
        <f>IF(C101="","",_xlfn.XLOOKUP($B101,Programation!$A:$A,Programation!C:C))</f>
        <v>FR</v>
      </c>
      <c r="E101" s="17">
        <f>IF(D101="","",_xlfn.XLOOKUP($B101,Programation!$A:$A,Programation!D:D))</f>
        <v>5</v>
      </c>
      <c r="F101" s="16">
        <v>1</v>
      </c>
      <c r="G101" s="16">
        <v>0</v>
      </c>
      <c r="H101" s="16">
        <v>5</v>
      </c>
      <c r="I101" s="16">
        <v>6</v>
      </c>
      <c r="J101" s="16">
        <v>9</v>
      </c>
      <c r="K101" s="16">
        <v>18</v>
      </c>
      <c r="L101" s="16">
        <v>5</v>
      </c>
      <c r="M101" s="16">
        <v>18</v>
      </c>
      <c r="N101" s="17">
        <f t="shared" si="15"/>
        <v>62</v>
      </c>
      <c r="O101" s="17">
        <f t="shared" si="16"/>
        <v>443.4</v>
      </c>
      <c r="P101" s="17">
        <f>IF($E101="","",_xlfn.XLOOKUP($E101,Paramètres!$A:$A,Paramètres!$B:$B))</f>
        <v>115</v>
      </c>
      <c r="Q101" s="18">
        <f t="shared" si="17"/>
        <v>0.53913043478260869</v>
      </c>
    </row>
    <row r="102" spans="1:17" x14ac:dyDescent="0.3">
      <c r="A102" s="15">
        <f t="shared" ref="A102:A108" si="18">A103</f>
        <v>45431</v>
      </c>
      <c r="B102" s="16" t="s">
        <v>21</v>
      </c>
      <c r="C102" s="17" t="str">
        <f>IF(B102="","",_xlfn.XLOOKUP($B102,Programation!$A:$A,Programation!B:B))</f>
        <v>Action</v>
      </c>
      <c r="D102" s="17" t="str">
        <f>IF(C102="","",_xlfn.XLOOKUP($B102,Programation!$A:$A,Programation!C:C))</f>
        <v>US</v>
      </c>
      <c r="E102" s="17">
        <f>IF(D102="","",_xlfn.XLOOKUP($B102,Programation!$A:$A,Programation!D:D))</f>
        <v>1</v>
      </c>
      <c r="F102" s="16">
        <v>0</v>
      </c>
      <c r="G102" s="16">
        <v>50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7">
        <f t="shared" si="15"/>
        <v>50</v>
      </c>
      <c r="O102" s="17">
        <f t="shared" si="16"/>
        <v>300</v>
      </c>
      <c r="P102" s="17">
        <f>IF($E102="","",_xlfn.XLOOKUP($E102,Paramètres!$A:$A,Paramètres!$B:$B))</f>
        <v>165</v>
      </c>
      <c r="Q102" s="18">
        <f t="shared" si="17"/>
        <v>0.30303030303030304</v>
      </c>
    </row>
    <row r="103" spans="1:17" x14ac:dyDescent="0.3">
      <c r="A103" s="15">
        <f t="shared" si="18"/>
        <v>45431</v>
      </c>
      <c r="B103" s="16" t="s">
        <v>26</v>
      </c>
      <c r="C103" s="17" t="str">
        <f>IF(B103="","",_xlfn.XLOOKUP($B103,Programation!$A:$A,Programation!B:B))</f>
        <v>Animation</v>
      </c>
      <c r="D103" s="17" t="str">
        <f>IF(C103="","",_xlfn.XLOOKUP($B103,Programation!$A:$A,Programation!C:C))</f>
        <v>Europe</v>
      </c>
      <c r="E103" s="17">
        <f>IF(D103="","",_xlfn.XLOOKUP($B103,Programation!$A:$A,Programation!D:D))</f>
        <v>2</v>
      </c>
      <c r="F103" s="16">
        <v>0</v>
      </c>
      <c r="G103" s="16">
        <v>54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7">
        <f t="shared" si="15"/>
        <v>54</v>
      </c>
      <c r="O103" s="17">
        <f t="shared" si="16"/>
        <v>324</v>
      </c>
      <c r="P103" s="17">
        <f>IF($E103="","",_xlfn.XLOOKUP($E103,Paramètres!$A:$A,Paramètres!$B:$B))</f>
        <v>121</v>
      </c>
      <c r="Q103" s="18">
        <f t="shared" si="17"/>
        <v>0.4462809917355372</v>
      </c>
    </row>
    <row r="104" spans="1:17" x14ac:dyDescent="0.3">
      <c r="A104" s="15">
        <f t="shared" si="18"/>
        <v>45431</v>
      </c>
      <c r="B104" s="16" t="s">
        <v>27</v>
      </c>
      <c r="C104" s="17" t="str">
        <f>IF(B104="","",_xlfn.XLOOKUP($B104,Programation!$A:$A,Programation!B:B))</f>
        <v>Horreur</v>
      </c>
      <c r="D104" s="17" t="str">
        <f>IF(C104="","",_xlfn.XLOOKUP($B104,Programation!$A:$A,Programation!C:C))</f>
        <v>US</v>
      </c>
      <c r="E104" s="17">
        <f>IF(D104="","",_xlfn.XLOOKUP($B104,Programation!$A:$A,Programation!D:D))</f>
        <v>4</v>
      </c>
      <c r="F104" s="16">
        <v>0</v>
      </c>
      <c r="G104" s="16">
        <v>20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7">
        <f t="shared" si="15"/>
        <v>20</v>
      </c>
      <c r="O104" s="17">
        <f t="shared" si="16"/>
        <v>120</v>
      </c>
      <c r="P104" s="17">
        <f>IF($E104="","",_xlfn.XLOOKUP($E104,Paramètres!$A:$A,Paramètres!$B:$B))</f>
        <v>115</v>
      </c>
      <c r="Q104" s="18">
        <f t="shared" si="17"/>
        <v>0.17391304347826086</v>
      </c>
    </row>
    <row r="105" spans="1:17" x14ac:dyDescent="0.3">
      <c r="A105" s="15">
        <f t="shared" si="18"/>
        <v>45431</v>
      </c>
      <c r="B105" s="16" t="s">
        <v>28</v>
      </c>
      <c r="C105" s="17" t="str">
        <f>IF(B105="","",_xlfn.XLOOKUP($B105,Programation!$A:$A,Programation!B:B))</f>
        <v>Drame</v>
      </c>
      <c r="D105" s="17" t="str">
        <f>IF(C105="","",_xlfn.XLOOKUP($B105,Programation!$A:$A,Programation!C:C))</f>
        <v>FR</v>
      </c>
      <c r="E105" s="17">
        <f>IF(D105="","",_xlfn.XLOOKUP($B105,Programation!$A:$A,Programation!D:D))</f>
        <v>3</v>
      </c>
      <c r="F105" s="16">
        <v>0</v>
      </c>
      <c r="G105" s="16">
        <v>40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7">
        <f t="shared" si="15"/>
        <v>40</v>
      </c>
      <c r="O105" s="17">
        <f t="shared" si="16"/>
        <v>240</v>
      </c>
      <c r="P105" s="17">
        <f>IF($E105="","",_xlfn.XLOOKUP($E105,Paramètres!$A:$A,Paramètres!$B:$B))</f>
        <v>115</v>
      </c>
      <c r="Q105" s="18">
        <f t="shared" si="17"/>
        <v>0.34782608695652173</v>
      </c>
    </row>
    <row r="106" spans="1:17" x14ac:dyDescent="0.3">
      <c r="A106" s="15">
        <f t="shared" si="18"/>
        <v>45431</v>
      </c>
      <c r="B106" s="16" t="s">
        <v>29</v>
      </c>
      <c r="C106" s="17" t="str">
        <f>IF(B106="","",_xlfn.XLOOKUP($B106,Programation!$A:$A,Programation!B:B))</f>
        <v>Comédie</v>
      </c>
      <c r="D106" s="17" t="str">
        <f>IF(C106="","",_xlfn.XLOOKUP($B106,Programation!$A:$A,Programation!C:C))</f>
        <v>US</v>
      </c>
      <c r="E106" s="17">
        <f>IF(D106="","",_xlfn.XLOOKUP($B106,Programation!$A:$A,Programation!D:D))</f>
        <v>2</v>
      </c>
      <c r="F106" s="16">
        <v>0</v>
      </c>
      <c r="G106" s="16">
        <v>20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7">
        <f t="shared" si="15"/>
        <v>20</v>
      </c>
      <c r="O106" s="17">
        <f t="shared" si="16"/>
        <v>120</v>
      </c>
      <c r="P106" s="17">
        <f>IF($E106="","",_xlfn.XLOOKUP($E106,Paramètres!$A:$A,Paramètres!$B:$B))</f>
        <v>121</v>
      </c>
      <c r="Q106" s="18">
        <f t="shared" si="17"/>
        <v>0.16528925619834711</v>
      </c>
    </row>
    <row r="107" spans="1:17" x14ac:dyDescent="0.3">
      <c r="A107" s="15">
        <f t="shared" si="18"/>
        <v>45431</v>
      </c>
      <c r="B107" s="16" t="s">
        <v>30</v>
      </c>
      <c r="C107" s="17" t="str">
        <f>IF(B107="","",_xlfn.XLOOKUP($B107,Programation!$A:$A,Programation!B:B))</f>
        <v>Science Fiction</v>
      </c>
      <c r="D107" s="17" t="str">
        <f>IF(C107="","",_xlfn.XLOOKUP($B107,Programation!$A:$A,Programation!C:C))</f>
        <v>US</v>
      </c>
      <c r="E107" s="17">
        <f>IF(D107="","",_xlfn.XLOOKUP($B107,Programation!$A:$A,Programation!D:D))</f>
        <v>1</v>
      </c>
      <c r="F107" s="16">
        <v>0</v>
      </c>
      <c r="G107" s="16">
        <v>80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7">
        <f t="shared" si="15"/>
        <v>80</v>
      </c>
      <c r="O107" s="17">
        <f t="shared" si="16"/>
        <v>480</v>
      </c>
      <c r="P107" s="17">
        <f>IF($E107="","",_xlfn.XLOOKUP($E107,Paramètres!$A:$A,Paramètres!$B:$B))</f>
        <v>165</v>
      </c>
      <c r="Q107" s="18">
        <f t="shared" si="17"/>
        <v>0.48484848484848486</v>
      </c>
    </row>
    <row r="108" spans="1:17" x14ac:dyDescent="0.3">
      <c r="A108" s="15">
        <f t="shared" si="18"/>
        <v>45431</v>
      </c>
      <c r="B108" s="16" t="s">
        <v>31</v>
      </c>
      <c r="C108" s="17" t="str">
        <f>IF(B108="","",_xlfn.XLOOKUP($B108,Programation!$A:$A,Programation!B:B))</f>
        <v>Animation</v>
      </c>
      <c r="D108" s="17" t="str">
        <f>IF(C108="","",_xlfn.XLOOKUP($B108,Programation!$A:$A,Programation!C:C))</f>
        <v>US</v>
      </c>
      <c r="E108" s="17">
        <f>IF(D108="","",_xlfn.XLOOKUP($B108,Programation!$A:$A,Programation!D:D))</f>
        <v>2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7">
        <f t="shared" si="15"/>
        <v>0</v>
      </c>
      <c r="O108" s="17">
        <f t="shared" si="16"/>
        <v>0</v>
      </c>
      <c r="P108" s="17">
        <f>IF($E108="","",_xlfn.XLOOKUP($E108,Paramètres!$A:$A,Paramètres!$B:$B))</f>
        <v>121</v>
      </c>
      <c r="Q108" s="18">
        <f t="shared" si="17"/>
        <v>0</v>
      </c>
    </row>
    <row r="109" spans="1:17" x14ac:dyDescent="0.3">
      <c r="A109" s="15">
        <f>A110</f>
        <v>45431</v>
      </c>
      <c r="B109" s="16" t="s">
        <v>32</v>
      </c>
      <c r="C109" s="17" t="str">
        <f>IF(B109="","",_xlfn.XLOOKUP($B109,Programation!$A:$A,Programation!B:B))</f>
        <v>Drame</v>
      </c>
      <c r="D109" s="17" t="str">
        <f>IF(C109="","",_xlfn.XLOOKUP($B109,Programation!$A:$A,Programation!C:C))</f>
        <v>Europe</v>
      </c>
      <c r="E109" s="17">
        <f>IF(D109="","",_xlfn.XLOOKUP($B109,Programation!$A:$A,Programation!D:D))</f>
        <v>5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7">
        <f t="shared" si="15"/>
        <v>0</v>
      </c>
      <c r="O109" s="17">
        <f t="shared" si="16"/>
        <v>0</v>
      </c>
      <c r="P109" s="17">
        <f>IF($E109="","",_xlfn.XLOOKUP($E109,Paramètres!$A:$A,Paramètres!$B:$B))</f>
        <v>115</v>
      </c>
      <c r="Q109" s="18">
        <f t="shared" si="17"/>
        <v>0</v>
      </c>
    </row>
    <row r="110" spans="1:17" x14ac:dyDescent="0.3">
      <c r="A110" s="15">
        <f>A111-1</f>
        <v>45431</v>
      </c>
      <c r="B110" s="16" t="s">
        <v>33</v>
      </c>
      <c r="C110" s="17" t="str">
        <f>IF(B110="","",_xlfn.XLOOKUP($B110,Programation!$A:$A,Programation!B:B))</f>
        <v>Comédie</v>
      </c>
      <c r="D110" s="17" t="str">
        <f>IF(C110="","",_xlfn.XLOOKUP($B110,Programation!$A:$A,Programation!C:C))</f>
        <v>FR</v>
      </c>
      <c r="E110" s="17">
        <f>IF(D110="","",_xlfn.XLOOKUP($B110,Programation!$A:$A,Programation!D:D))</f>
        <v>5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7">
        <f t="shared" si="15"/>
        <v>0</v>
      </c>
      <c r="O110" s="17">
        <f t="shared" si="16"/>
        <v>0</v>
      </c>
      <c r="P110" s="17">
        <f>IF($E110="","",_xlfn.XLOOKUP($E110,Paramètres!$A:$A,Paramètres!$B:$B))</f>
        <v>115</v>
      </c>
      <c r="Q110" s="18">
        <f t="shared" si="17"/>
        <v>0</v>
      </c>
    </row>
    <row r="111" spans="1:17" x14ac:dyDescent="0.3">
      <c r="A111" s="15">
        <f t="shared" ref="A111:A117" si="19">A112</f>
        <v>45432</v>
      </c>
      <c r="B111" s="16" t="s">
        <v>21</v>
      </c>
      <c r="C111" s="17" t="str">
        <f>IF(B111="","",_xlfn.XLOOKUP($B111,Programation!$A:$A,Programation!B:B))</f>
        <v>Action</v>
      </c>
      <c r="D111" s="17" t="str">
        <f>IF(C111="","",_xlfn.XLOOKUP($B111,Programation!$A:$A,Programation!C:C))</f>
        <v>US</v>
      </c>
      <c r="E111" s="17">
        <f>IF(D111="","",_xlfn.XLOOKUP($B111,Programation!$A:$A,Programation!D:D))</f>
        <v>1</v>
      </c>
      <c r="F111" s="16">
        <v>35</v>
      </c>
      <c r="G111" s="16">
        <v>0</v>
      </c>
      <c r="H111" s="16">
        <v>50</v>
      </c>
      <c r="I111" s="16">
        <v>9</v>
      </c>
      <c r="J111" s="16">
        <v>1</v>
      </c>
      <c r="K111" s="16">
        <v>10</v>
      </c>
      <c r="L111" s="16">
        <v>5</v>
      </c>
      <c r="M111" s="16">
        <v>10</v>
      </c>
      <c r="N111" s="17">
        <f t="shared" si="15"/>
        <v>120</v>
      </c>
      <c r="O111" s="17">
        <f t="shared" si="16"/>
        <v>795</v>
      </c>
      <c r="P111" s="17">
        <f>IF($E111="","",_xlfn.XLOOKUP($E111,Paramètres!$A:$A,Paramètres!$B:$B))</f>
        <v>165</v>
      </c>
      <c r="Q111" s="18">
        <f t="shared" si="17"/>
        <v>0.72727272727272729</v>
      </c>
    </row>
    <row r="112" spans="1:17" x14ac:dyDescent="0.3">
      <c r="A112" s="15">
        <f t="shared" si="19"/>
        <v>45432</v>
      </c>
      <c r="B112" s="16" t="s">
        <v>26</v>
      </c>
      <c r="C112" s="17" t="str">
        <f>IF(B112="","",_xlfn.XLOOKUP($B112,Programation!$A:$A,Programation!B:B))</f>
        <v>Animation</v>
      </c>
      <c r="D112" s="17" t="str">
        <f>IF(C112="","",_xlfn.XLOOKUP($B112,Programation!$A:$A,Programation!C:C))</f>
        <v>Europe</v>
      </c>
      <c r="E112" s="17">
        <f>IF(D112="","",_xlfn.XLOOKUP($B112,Programation!$A:$A,Programation!D:D))</f>
        <v>2</v>
      </c>
      <c r="F112" s="16">
        <v>45</v>
      </c>
      <c r="G112" s="16">
        <v>0</v>
      </c>
      <c r="H112" s="16">
        <v>37</v>
      </c>
      <c r="I112" s="16">
        <v>2</v>
      </c>
      <c r="J112" s="16">
        <v>5</v>
      </c>
      <c r="K112" s="16">
        <v>5</v>
      </c>
      <c r="L112" s="16">
        <v>4</v>
      </c>
      <c r="M112" s="16">
        <v>5</v>
      </c>
      <c r="N112" s="17">
        <f t="shared" si="15"/>
        <v>103</v>
      </c>
      <c r="O112" s="17">
        <f t="shared" si="16"/>
        <v>650.40000000000009</v>
      </c>
      <c r="P112" s="17">
        <f>IF($E112="","",_xlfn.XLOOKUP($E112,Paramètres!$A:$A,Paramètres!$B:$B))</f>
        <v>121</v>
      </c>
      <c r="Q112" s="18">
        <f t="shared" si="17"/>
        <v>0.85123966942148765</v>
      </c>
    </row>
    <row r="113" spans="1:17" x14ac:dyDescent="0.3">
      <c r="A113" s="15">
        <f t="shared" si="19"/>
        <v>45432</v>
      </c>
      <c r="B113" s="16" t="s">
        <v>27</v>
      </c>
      <c r="C113" s="17" t="str">
        <f>IF(B113="","",_xlfn.XLOOKUP($B113,Programation!$A:$A,Programation!B:B))</f>
        <v>Horreur</v>
      </c>
      <c r="D113" s="17" t="str">
        <f>IF(C113="","",_xlfn.XLOOKUP($B113,Programation!$A:$A,Programation!C:C))</f>
        <v>US</v>
      </c>
      <c r="E113" s="17">
        <f>IF(D113="","",_xlfn.XLOOKUP($B113,Programation!$A:$A,Programation!D:D))</f>
        <v>4</v>
      </c>
      <c r="F113" s="16">
        <v>0</v>
      </c>
      <c r="G113" s="16">
        <v>0</v>
      </c>
      <c r="H113" s="16">
        <v>14</v>
      </c>
      <c r="I113" s="16">
        <v>15</v>
      </c>
      <c r="J113" s="16">
        <v>2</v>
      </c>
      <c r="K113" s="16">
        <v>7</v>
      </c>
      <c r="L113" s="16">
        <v>6</v>
      </c>
      <c r="M113" s="16">
        <v>7</v>
      </c>
      <c r="N113" s="17">
        <f t="shared" si="15"/>
        <v>51</v>
      </c>
      <c r="O113" s="17">
        <f t="shared" si="16"/>
        <v>375.7</v>
      </c>
      <c r="P113" s="17">
        <f>IF($E113="","",_xlfn.XLOOKUP($E113,Paramètres!$A:$A,Paramètres!$B:$B))</f>
        <v>115</v>
      </c>
      <c r="Q113" s="18">
        <f t="shared" si="17"/>
        <v>0.44347826086956521</v>
      </c>
    </row>
    <row r="114" spans="1:17" x14ac:dyDescent="0.3">
      <c r="A114" s="15">
        <f t="shared" si="19"/>
        <v>45432</v>
      </c>
      <c r="B114" s="16" t="s">
        <v>28</v>
      </c>
      <c r="C114" s="17" t="str">
        <f>IF(B114="","",_xlfn.XLOOKUP($B114,Programation!$A:$A,Programation!B:B))</f>
        <v>Drame</v>
      </c>
      <c r="D114" s="17" t="str">
        <f>IF(C114="","",_xlfn.XLOOKUP($B114,Programation!$A:$A,Programation!C:C))</f>
        <v>FR</v>
      </c>
      <c r="E114" s="17">
        <f>IF(D114="","",_xlfn.XLOOKUP($B114,Programation!$A:$A,Programation!D:D))</f>
        <v>3</v>
      </c>
      <c r="F114" s="16">
        <v>20</v>
      </c>
      <c r="G114" s="16">
        <v>0</v>
      </c>
      <c r="H114" s="16">
        <v>39</v>
      </c>
      <c r="I114" s="16">
        <v>5</v>
      </c>
      <c r="J114" s="16">
        <v>4</v>
      </c>
      <c r="K114" s="16">
        <v>15</v>
      </c>
      <c r="L114" s="16">
        <v>7</v>
      </c>
      <c r="M114" s="16">
        <v>15</v>
      </c>
      <c r="N114" s="17">
        <f t="shared" si="15"/>
        <v>105</v>
      </c>
      <c r="O114" s="17">
        <f t="shared" si="16"/>
        <v>719</v>
      </c>
      <c r="P114" s="17">
        <f>IF($E114="","",_xlfn.XLOOKUP($E114,Paramètres!$A:$A,Paramètres!$B:$B))</f>
        <v>115</v>
      </c>
      <c r="Q114" s="18">
        <f t="shared" si="17"/>
        <v>0.91304347826086951</v>
      </c>
    </row>
    <row r="115" spans="1:17" x14ac:dyDescent="0.3">
      <c r="A115" s="15">
        <f t="shared" si="19"/>
        <v>45432</v>
      </c>
      <c r="B115" s="16" t="s">
        <v>29</v>
      </c>
      <c r="C115" s="17" t="str">
        <f>IF(B115="","",_xlfn.XLOOKUP($B115,Programation!$A:$A,Programation!B:B))</f>
        <v>Comédie</v>
      </c>
      <c r="D115" s="17" t="str">
        <f>IF(C115="","",_xlfn.XLOOKUP($B115,Programation!$A:$A,Programation!C:C))</f>
        <v>US</v>
      </c>
      <c r="E115" s="17">
        <f>IF(D115="","",_xlfn.XLOOKUP($B115,Programation!$A:$A,Programation!D:D))</f>
        <v>2</v>
      </c>
      <c r="F115" s="16">
        <v>20</v>
      </c>
      <c r="G115" s="16">
        <v>0</v>
      </c>
      <c r="H115" s="16">
        <v>27</v>
      </c>
      <c r="I115" s="16">
        <v>9</v>
      </c>
      <c r="J115" s="16">
        <v>8</v>
      </c>
      <c r="K115" s="16">
        <v>16</v>
      </c>
      <c r="L115" s="16">
        <v>5</v>
      </c>
      <c r="M115" s="16">
        <v>16</v>
      </c>
      <c r="N115" s="17">
        <f t="shared" si="15"/>
        <v>101</v>
      </c>
      <c r="O115" s="17">
        <f t="shared" si="16"/>
        <v>686</v>
      </c>
      <c r="P115" s="17">
        <f>IF($E115="","",_xlfn.XLOOKUP($E115,Paramètres!$A:$A,Paramètres!$B:$B))</f>
        <v>121</v>
      </c>
      <c r="Q115" s="18">
        <f t="shared" si="17"/>
        <v>0.83471074380165289</v>
      </c>
    </row>
    <row r="116" spans="1:17" x14ac:dyDescent="0.3">
      <c r="A116" s="15">
        <f t="shared" si="19"/>
        <v>45432</v>
      </c>
      <c r="B116" s="16" t="s">
        <v>30</v>
      </c>
      <c r="C116" s="17" t="str">
        <f>IF(B116="","",_xlfn.XLOOKUP($B116,Programation!$A:$A,Programation!B:B))</f>
        <v>Science Fiction</v>
      </c>
      <c r="D116" s="17" t="str">
        <f>IF(C116="","",_xlfn.XLOOKUP($B116,Programation!$A:$A,Programation!C:C))</f>
        <v>US</v>
      </c>
      <c r="E116" s="17">
        <f>IF(D116="","",_xlfn.XLOOKUP($B116,Programation!$A:$A,Programation!D:D))</f>
        <v>1</v>
      </c>
      <c r="F116" s="16">
        <v>35</v>
      </c>
      <c r="G116" s="16">
        <v>0</v>
      </c>
      <c r="H116" s="16">
        <v>24</v>
      </c>
      <c r="I116" s="16">
        <v>24</v>
      </c>
      <c r="J116" s="16">
        <v>3</v>
      </c>
      <c r="K116" s="16">
        <v>18</v>
      </c>
      <c r="L116" s="16">
        <v>8</v>
      </c>
      <c r="M116" s="16">
        <v>18</v>
      </c>
      <c r="N116" s="17">
        <f t="shared" si="15"/>
        <v>130</v>
      </c>
      <c r="O116" s="17">
        <f t="shared" si="16"/>
        <v>866.09999999999991</v>
      </c>
      <c r="P116" s="17">
        <f>IF($E116="","",_xlfn.XLOOKUP($E116,Paramètres!$A:$A,Paramètres!$B:$B))</f>
        <v>165</v>
      </c>
      <c r="Q116" s="18">
        <f t="shared" si="17"/>
        <v>0.78787878787878785</v>
      </c>
    </row>
    <row r="117" spans="1:17" x14ac:dyDescent="0.3">
      <c r="A117" s="15">
        <f t="shared" si="19"/>
        <v>45432</v>
      </c>
      <c r="B117" s="16" t="s">
        <v>31</v>
      </c>
      <c r="C117" s="17" t="str">
        <f>IF(B117="","",_xlfn.XLOOKUP($B117,Programation!$A:$A,Programation!B:B))</f>
        <v>Animation</v>
      </c>
      <c r="D117" s="17" t="str">
        <f>IF(C117="","",_xlfn.XLOOKUP($B117,Programation!$A:$A,Programation!C:C))</f>
        <v>US</v>
      </c>
      <c r="E117" s="17">
        <f>IF(D117="","",_xlfn.XLOOKUP($B117,Programation!$A:$A,Programation!D:D))</f>
        <v>2</v>
      </c>
      <c r="F117" s="16">
        <v>52</v>
      </c>
      <c r="G117" s="16">
        <v>0</v>
      </c>
      <c r="H117" s="16">
        <v>12</v>
      </c>
      <c r="I117" s="16">
        <v>2</v>
      </c>
      <c r="J117" s="16">
        <v>1</v>
      </c>
      <c r="K117" s="16">
        <v>17</v>
      </c>
      <c r="L117" s="16">
        <v>9</v>
      </c>
      <c r="M117" s="16">
        <v>17</v>
      </c>
      <c r="N117" s="17">
        <f t="shared" si="15"/>
        <v>110</v>
      </c>
      <c r="O117" s="17">
        <f t="shared" si="16"/>
        <v>683.30000000000007</v>
      </c>
      <c r="P117" s="17">
        <f>IF($E117="","",_xlfn.XLOOKUP($E117,Paramètres!$A:$A,Paramètres!$B:$B))</f>
        <v>121</v>
      </c>
      <c r="Q117" s="18">
        <f t="shared" si="17"/>
        <v>0.90909090909090906</v>
      </c>
    </row>
    <row r="118" spans="1:17" x14ac:dyDescent="0.3">
      <c r="A118" s="15">
        <f>A119</f>
        <v>45432</v>
      </c>
      <c r="B118" s="16" t="s">
        <v>32</v>
      </c>
      <c r="C118" s="17" t="str">
        <f>IF(B118="","",_xlfn.XLOOKUP($B118,Programation!$A:$A,Programation!B:B))</f>
        <v>Drame</v>
      </c>
      <c r="D118" s="17" t="str">
        <f>IF(C118="","",_xlfn.XLOOKUP($B118,Programation!$A:$A,Programation!C:C))</f>
        <v>Europe</v>
      </c>
      <c r="E118" s="17">
        <f>IF(D118="","",_xlfn.XLOOKUP($B118,Programation!$A:$A,Programation!D:D))</f>
        <v>5</v>
      </c>
      <c r="F118" s="16">
        <v>5</v>
      </c>
      <c r="G118" s="16">
        <v>0</v>
      </c>
      <c r="H118" s="16">
        <v>29</v>
      </c>
      <c r="I118" s="16">
        <v>12</v>
      </c>
      <c r="J118" s="16">
        <v>2</v>
      </c>
      <c r="K118" s="16">
        <v>19</v>
      </c>
      <c r="L118" s="16">
        <v>3</v>
      </c>
      <c r="M118" s="16">
        <v>19</v>
      </c>
      <c r="N118" s="17">
        <f t="shared" si="15"/>
        <v>89</v>
      </c>
      <c r="O118" s="17">
        <f t="shared" si="16"/>
        <v>627.5</v>
      </c>
      <c r="P118" s="17">
        <f>IF($E118="","",_xlfn.XLOOKUP($E118,Paramètres!$A:$A,Paramètres!$B:$B))</f>
        <v>115</v>
      </c>
      <c r="Q118" s="18">
        <f t="shared" si="17"/>
        <v>0.77391304347826084</v>
      </c>
    </row>
    <row r="119" spans="1:17" x14ac:dyDescent="0.3">
      <c r="A119" s="15">
        <f>A120-1</f>
        <v>45432</v>
      </c>
      <c r="B119" s="16" t="s">
        <v>33</v>
      </c>
      <c r="C119" s="17" t="str">
        <f>IF(B119="","",_xlfn.XLOOKUP($B119,Programation!$A:$A,Programation!B:B))</f>
        <v>Comédie</v>
      </c>
      <c r="D119" s="17" t="str">
        <f>IF(C119="","",_xlfn.XLOOKUP($B119,Programation!$A:$A,Programation!C:C))</f>
        <v>FR</v>
      </c>
      <c r="E119" s="17">
        <f>IF(D119="","",_xlfn.XLOOKUP($B119,Programation!$A:$A,Programation!D:D))</f>
        <v>5</v>
      </c>
      <c r="F119" s="16">
        <v>1</v>
      </c>
      <c r="G119" s="16">
        <v>0</v>
      </c>
      <c r="H119" s="16">
        <v>5</v>
      </c>
      <c r="I119" s="16">
        <v>6</v>
      </c>
      <c r="J119" s="16">
        <v>9</v>
      </c>
      <c r="K119" s="16">
        <v>18</v>
      </c>
      <c r="L119" s="16">
        <v>5</v>
      </c>
      <c r="M119" s="16">
        <v>18</v>
      </c>
      <c r="N119" s="17">
        <f t="shared" si="15"/>
        <v>62</v>
      </c>
      <c r="O119" s="17">
        <f t="shared" si="16"/>
        <v>443.4</v>
      </c>
      <c r="P119" s="17">
        <f>IF($E119="","",_xlfn.XLOOKUP($E119,Paramètres!$A:$A,Paramètres!$B:$B))</f>
        <v>115</v>
      </c>
      <c r="Q119" s="18">
        <f t="shared" si="17"/>
        <v>0.53913043478260869</v>
      </c>
    </row>
    <row r="120" spans="1:17" x14ac:dyDescent="0.3">
      <c r="A120" s="15">
        <f t="shared" ref="A120:A126" si="20">A121</f>
        <v>45433</v>
      </c>
      <c r="B120" s="16" t="s">
        <v>21</v>
      </c>
      <c r="C120" s="17" t="str">
        <f>IF(B120="","",_xlfn.XLOOKUP($B120,Programation!$A:$A,Programation!B:B))</f>
        <v>Action</v>
      </c>
      <c r="D120" s="17" t="str">
        <f>IF(C120="","",_xlfn.XLOOKUP($B120,Programation!$A:$A,Programation!C:C))</f>
        <v>US</v>
      </c>
      <c r="E120" s="17">
        <f>IF(D120="","",_xlfn.XLOOKUP($B120,Programation!$A:$A,Programation!D:D))</f>
        <v>1</v>
      </c>
      <c r="F120" s="16">
        <v>35</v>
      </c>
      <c r="G120" s="16">
        <v>0</v>
      </c>
      <c r="H120" s="16">
        <v>50</v>
      </c>
      <c r="I120" s="16">
        <v>9</v>
      </c>
      <c r="J120" s="16">
        <v>1</v>
      </c>
      <c r="K120" s="16">
        <v>10</v>
      </c>
      <c r="L120" s="16">
        <v>5</v>
      </c>
      <c r="M120" s="16">
        <v>10</v>
      </c>
      <c r="N120" s="17">
        <f t="shared" si="15"/>
        <v>120</v>
      </c>
      <c r="O120" s="17">
        <f t="shared" si="16"/>
        <v>795</v>
      </c>
      <c r="P120" s="17">
        <f>IF($E120="","",_xlfn.XLOOKUP($E120,Paramètres!$A:$A,Paramètres!$B:$B))</f>
        <v>165</v>
      </c>
      <c r="Q120" s="18">
        <f t="shared" si="17"/>
        <v>0.72727272727272729</v>
      </c>
    </row>
    <row r="121" spans="1:17" x14ac:dyDescent="0.3">
      <c r="A121" s="15">
        <f t="shared" si="20"/>
        <v>45433</v>
      </c>
      <c r="B121" s="16" t="s">
        <v>26</v>
      </c>
      <c r="C121" s="17" t="str">
        <f>IF(B121="","",_xlfn.XLOOKUP($B121,Programation!$A:$A,Programation!B:B))</f>
        <v>Animation</v>
      </c>
      <c r="D121" s="17" t="str">
        <f>IF(C121="","",_xlfn.XLOOKUP($B121,Programation!$A:$A,Programation!C:C))</f>
        <v>Europe</v>
      </c>
      <c r="E121" s="17">
        <f>IF(D121="","",_xlfn.XLOOKUP($B121,Programation!$A:$A,Programation!D:D))</f>
        <v>2</v>
      </c>
      <c r="F121" s="16">
        <v>45</v>
      </c>
      <c r="G121" s="16">
        <v>0</v>
      </c>
      <c r="H121" s="16">
        <v>37</v>
      </c>
      <c r="I121" s="16">
        <v>2</v>
      </c>
      <c r="J121" s="16">
        <v>5</v>
      </c>
      <c r="K121" s="16">
        <v>5</v>
      </c>
      <c r="L121" s="16">
        <v>4</v>
      </c>
      <c r="M121" s="16">
        <v>5</v>
      </c>
      <c r="N121" s="17">
        <f t="shared" si="15"/>
        <v>103</v>
      </c>
      <c r="O121" s="17">
        <f t="shared" si="16"/>
        <v>650.40000000000009</v>
      </c>
      <c r="P121" s="17">
        <f>IF($E121="","",_xlfn.XLOOKUP($E121,Paramètres!$A:$A,Paramètres!$B:$B))</f>
        <v>121</v>
      </c>
      <c r="Q121" s="18">
        <f t="shared" si="17"/>
        <v>0.85123966942148765</v>
      </c>
    </row>
    <row r="122" spans="1:17" x14ac:dyDescent="0.3">
      <c r="A122" s="15">
        <f t="shared" si="20"/>
        <v>45433</v>
      </c>
      <c r="B122" s="16" t="s">
        <v>27</v>
      </c>
      <c r="C122" s="17" t="str">
        <f>IF(B122="","",_xlfn.XLOOKUP($B122,Programation!$A:$A,Programation!B:B))</f>
        <v>Horreur</v>
      </c>
      <c r="D122" s="17" t="str">
        <f>IF(C122="","",_xlfn.XLOOKUP($B122,Programation!$A:$A,Programation!C:C))</f>
        <v>US</v>
      </c>
      <c r="E122" s="17">
        <f>IF(D122="","",_xlfn.XLOOKUP($B122,Programation!$A:$A,Programation!D:D))</f>
        <v>4</v>
      </c>
      <c r="F122" s="16">
        <v>0</v>
      </c>
      <c r="G122" s="16">
        <v>0</v>
      </c>
      <c r="H122" s="16">
        <v>14</v>
      </c>
      <c r="I122" s="16">
        <v>15</v>
      </c>
      <c r="J122" s="16">
        <v>2</v>
      </c>
      <c r="K122" s="16">
        <v>7</v>
      </c>
      <c r="L122" s="16">
        <v>6</v>
      </c>
      <c r="M122" s="16">
        <v>7</v>
      </c>
      <c r="N122" s="17">
        <f t="shared" si="15"/>
        <v>51</v>
      </c>
      <c r="O122" s="17">
        <f t="shared" si="16"/>
        <v>375.7</v>
      </c>
      <c r="P122" s="17">
        <f>IF($E122="","",_xlfn.XLOOKUP($E122,Paramètres!$A:$A,Paramètres!$B:$B))</f>
        <v>115</v>
      </c>
      <c r="Q122" s="18">
        <f t="shared" si="17"/>
        <v>0.44347826086956521</v>
      </c>
    </row>
    <row r="123" spans="1:17" x14ac:dyDescent="0.3">
      <c r="A123" s="15">
        <f t="shared" si="20"/>
        <v>45433</v>
      </c>
      <c r="B123" s="16" t="s">
        <v>28</v>
      </c>
      <c r="C123" s="17" t="str">
        <f>IF(B123="","",_xlfn.XLOOKUP($B123,Programation!$A:$A,Programation!B:B))</f>
        <v>Drame</v>
      </c>
      <c r="D123" s="17" t="str">
        <f>IF(C123="","",_xlfn.XLOOKUP($B123,Programation!$A:$A,Programation!C:C))</f>
        <v>FR</v>
      </c>
      <c r="E123" s="17">
        <f>IF(D123="","",_xlfn.XLOOKUP($B123,Programation!$A:$A,Programation!D:D))</f>
        <v>3</v>
      </c>
      <c r="F123" s="16">
        <v>20</v>
      </c>
      <c r="G123" s="16">
        <v>0</v>
      </c>
      <c r="H123" s="16">
        <v>39</v>
      </c>
      <c r="I123" s="16">
        <v>5</v>
      </c>
      <c r="J123" s="16">
        <v>4</v>
      </c>
      <c r="K123" s="16">
        <v>15</v>
      </c>
      <c r="L123" s="16">
        <v>7</v>
      </c>
      <c r="M123" s="16">
        <v>15</v>
      </c>
      <c r="N123" s="17">
        <f t="shared" si="15"/>
        <v>105</v>
      </c>
      <c r="O123" s="17">
        <f t="shared" si="16"/>
        <v>719</v>
      </c>
      <c r="P123" s="17">
        <f>IF($E123="","",_xlfn.XLOOKUP($E123,Paramètres!$A:$A,Paramètres!$B:$B))</f>
        <v>115</v>
      </c>
      <c r="Q123" s="18">
        <f t="shared" si="17"/>
        <v>0.91304347826086951</v>
      </c>
    </row>
    <row r="124" spans="1:17" x14ac:dyDescent="0.3">
      <c r="A124" s="15">
        <f t="shared" si="20"/>
        <v>45433</v>
      </c>
      <c r="B124" s="16" t="s">
        <v>29</v>
      </c>
      <c r="C124" s="17" t="str">
        <f>IF(B124="","",_xlfn.XLOOKUP($B124,Programation!$A:$A,Programation!B:B))</f>
        <v>Comédie</v>
      </c>
      <c r="D124" s="17" t="str">
        <f>IF(C124="","",_xlfn.XLOOKUP($B124,Programation!$A:$A,Programation!C:C))</f>
        <v>US</v>
      </c>
      <c r="E124" s="17">
        <f>IF(D124="","",_xlfn.XLOOKUP($B124,Programation!$A:$A,Programation!D:D))</f>
        <v>2</v>
      </c>
      <c r="F124" s="16">
        <v>20</v>
      </c>
      <c r="G124" s="16">
        <v>0</v>
      </c>
      <c r="H124" s="16">
        <v>27</v>
      </c>
      <c r="I124" s="16">
        <v>9</v>
      </c>
      <c r="J124" s="16">
        <v>8</v>
      </c>
      <c r="K124" s="16">
        <v>16</v>
      </c>
      <c r="L124" s="16">
        <v>5</v>
      </c>
      <c r="M124" s="16">
        <v>16</v>
      </c>
      <c r="N124" s="17">
        <f t="shared" si="15"/>
        <v>101</v>
      </c>
      <c r="O124" s="17">
        <f t="shared" si="16"/>
        <v>686</v>
      </c>
      <c r="P124" s="17">
        <f>IF($E124="","",_xlfn.XLOOKUP($E124,Paramètres!$A:$A,Paramètres!$B:$B))</f>
        <v>121</v>
      </c>
      <c r="Q124" s="18">
        <f t="shared" si="17"/>
        <v>0.83471074380165289</v>
      </c>
    </row>
    <row r="125" spans="1:17" x14ac:dyDescent="0.3">
      <c r="A125" s="15">
        <f t="shared" si="20"/>
        <v>45433</v>
      </c>
      <c r="B125" s="16" t="s">
        <v>30</v>
      </c>
      <c r="C125" s="17" t="str">
        <f>IF(B125="","",_xlfn.XLOOKUP($B125,Programation!$A:$A,Programation!B:B))</f>
        <v>Science Fiction</v>
      </c>
      <c r="D125" s="17" t="str">
        <f>IF(C125="","",_xlfn.XLOOKUP($B125,Programation!$A:$A,Programation!C:C))</f>
        <v>US</v>
      </c>
      <c r="E125" s="17">
        <f>IF(D125="","",_xlfn.XLOOKUP($B125,Programation!$A:$A,Programation!D:D))</f>
        <v>1</v>
      </c>
      <c r="F125" s="16">
        <v>35</v>
      </c>
      <c r="G125" s="16">
        <v>0</v>
      </c>
      <c r="H125" s="16">
        <v>24</v>
      </c>
      <c r="I125" s="16">
        <v>24</v>
      </c>
      <c r="J125" s="16">
        <v>3</v>
      </c>
      <c r="K125" s="16">
        <v>18</v>
      </c>
      <c r="L125" s="16">
        <v>8</v>
      </c>
      <c r="M125" s="16">
        <v>18</v>
      </c>
      <c r="N125" s="17">
        <f t="shared" si="15"/>
        <v>130</v>
      </c>
      <c r="O125" s="17">
        <f t="shared" si="16"/>
        <v>866.09999999999991</v>
      </c>
      <c r="P125" s="17">
        <f>IF($E125="","",_xlfn.XLOOKUP($E125,Paramètres!$A:$A,Paramètres!$B:$B))</f>
        <v>165</v>
      </c>
      <c r="Q125" s="18">
        <f t="shared" si="17"/>
        <v>0.78787878787878785</v>
      </c>
    </row>
    <row r="126" spans="1:17" x14ac:dyDescent="0.3">
      <c r="A126" s="15">
        <f t="shared" si="20"/>
        <v>45433</v>
      </c>
      <c r="B126" s="16" t="s">
        <v>31</v>
      </c>
      <c r="C126" s="17" t="str">
        <f>IF(B126="","",_xlfn.XLOOKUP($B126,Programation!$A:$A,Programation!B:B))</f>
        <v>Animation</v>
      </c>
      <c r="D126" s="17" t="str">
        <f>IF(C126="","",_xlfn.XLOOKUP($B126,Programation!$A:$A,Programation!C:C))</f>
        <v>US</v>
      </c>
      <c r="E126" s="17">
        <f>IF(D126="","",_xlfn.XLOOKUP($B126,Programation!$A:$A,Programation!D:D))</f>
        <v>2</v>
      </c>
      <c r="F126" s="16">
        <v>52</v>
      </c>
      <c r="G126" s="16">
        <v>0</v>
      </c>
      <c r="H126" s="16">
        <v>12</v>
      </c>
      <c r="I126" s="16">
        <v>2</v>
      </c>
      <c r="J126" s="16">
        <v>1</v>
      </c>
      <c r="K126" s="16">
        <v>17</v>
      </c>
      <c r="L126" s="16">
        <v>9</v>
      </c>
      <c r="M126" s="16">
        <v>17</v>
      </c>
      <c r="N126" s="17">
        <f t="shared" si="15"/>
        <v>110</v>
      </c>
      <c r="O126" s="17">
        <f t="shared" si="16"/>
        <v>683.30000000000007</v>
      </c>
      <c r="P126" s="17">
        <f>IF($E126="","",_xlfn.XLOOKUP($E126,Paramètres!$A:$A,Paramètres!$B:$B))</f>
        <v>121</v>
      </c>
      <c r="Q126" s="18">
        <f t="shared" si="17"/>
        <v>0.90909090909090906</v>
      </c>
    </row>
    <row r="127" spans="1:17" x14ac:dyDescent="0.3">
      <c r="A127" s="15">
        <f>A128</f>
        <v>45433</v>
      </c>
      <c r="B127" s="16" t="s">
        <v>32</v>
      </c>
      <c r="C127" s="17" t="str">
        <f>IF(B127="","",_xlfn.XLOOKUP($B127,Programation!$A:$A,Programation!B:B))</f>
        <v>Drame</v>
      </c>
      <c r="D127" s="17" t="str">
        <f>IF(C127="","",_xlfn.XLOOKUP($B127,Programation!$A:$A,Programation!C:C))</f>
        <v>Europe</v>
      </c>
      <c r="E127" s="17">
        <f>IF(D127="","",_xlfn.XLOOKUP($B127,Programation!$A:$A,Programation!D:D))</f>
        <v>5</v>
      </c>
      <c r="F127" s="16">
        <v>5</v>
      </c>
      <c r="G127" s="16">
        <v>0</v>
      </c>
      <c r="H127" s="16">
        <v>29</v>
      </c>
      <c r="I127" s="16">
        <v>12</v>
      </c>
      <c r="J127" s="16">
        <v>2</v>
      </c>
      <c r="K127" s="16">
        <v>19</v>
      </c>
      <c r="L127" s="16">
        <v>3</v>
      </c>
      <c r="M127" s="16">
        <v>19</v>
      </c>
      <c r="N127" s="17">
        <f t="shared" si="15"/>
        <v>89</v>
      </c>
      <c r="O127" s="17">
        <f t="shared" si="16"/>
        <v>627.5</v>
      </c>
      <c r="P127" s="17">
        <f>IF($E127="","",_xlfn.XLOOKUP($E127,Paramètres!$A:$A,Paramètres!$B:$B))</f>
        <v>115</v>
      </c>
      <c r="Q127" s="18">
        <f t="shared" si="17"/>
        <v>0.77391304347826084</v>
      </c>
    </row>
    <row r="128" spans="1:17" x14ac:dyDescent="0.3">
      <c r="A128" s="15">
        <f>A129-1</f>
        <v>45433</v>
      </c>
      <c r="B128" s="16" t="s">
        <v>33</v>
      </c>
      <c r="C128" s="17" t="str">
        <f>IF(B128="","",_xlfn.XLOOKUP($B128,Programation!$A:$A,Programation!B:B))</f>
        <v>Comédie</v>
      </c>
      <c r="D128" s="17" t="str">
        <f>IF(C128="","",_xlfn.XLOOKUP($B128,Programation!$A:$A,Programation!C:C))</f>
        <v>FR</v>
      </c>
      <c r="E128" s="17">
        <f>IF(D128="","",_xlfn.XLOOKUP($B128,Programation!$A:$A,Programation!D:D))</f>
        <v>5</v>
      </c>
      <c r="F128" s="16">
        <v>1</v>
      </c>
      <c r="G128" s="16">
        <v>0</v>
      </c>
      <c r="H128" s="16">
        <v>5</v>
      </c>
      <c r="I128" s="16">
        <v>6</v>
      </c>
      <c r="J128" s="16">
        <v>9</v>
      </c>
      <c r="K128" s="16">
        <v>18</v>
      </c>
      <c r="L128" s="16">
        <v>5</v>
      </c>
      <c r="M128" s="16">
        <v>18</v>
      </c>
      <c r="N128" s="17">
        <f t="shared" si="15"/>
        <v>62</v>
      </c>
      <c r="O128" s="17">
        <f t="shared" si="16"/>
        <v>443.4</v>
      </c>
      <c r="P128" s="17">
        <f>IF($E128="","",_xlfn.XLOOKUP($E128,Paramètres!$A:$A,Paramètres!$B:$B))</f>
        <v>115</v>
      </c>
      <c r="Q128" s="18">
        <f t="shared" si="17"/>
        <v>0.53913043478260869</v>
      </c>
    </row>
    <row r="129" spans="1:17" x14ac:dyDescent="0.3">
      <c r="A129" s="15">
        <v>45434</v>
      </c>
      <c r="B129" s="16" t="s">
        <v>21</v>
      </c>
      <c r="C129" s="17" t="str">
        <f>IF(B129="","",_xlfn.XLOOKUP($B129,Programation!$A:$A,Programation!B:B))</f>
        <v>Action</v>
      </c>
      <c r="D129" s="17" t="str">
        <f>IF(C129="","",_xlfn.XLOOKUP($B129,Programation!$A:$A,Programation!C:C))</f>
        <v>US</v>
      </c>
      <c r="E129" s="17">
        <f>IF(D129="","",_xlfn.XLOOKUP($B129,Programation!$A:$A,Programation!D:D))</f>
        <v>1</v>
      </c>
      <c r="F129" s="16">
        <v>35</v>
      </c>
      <c r="G129" s="16">
        <v>0</v>
      </c>
      <c r="H129" s="16">
        <v>50</v>
      </c>
      <c r="I129" s="16">
        <v>9</v>
      </c>
      <c r="J129" s="16">
        <v>1</v>
      </c>
      <c r="K129" s="16">
        <v>10</v>
      </c>
      <c r="L129" s="16">
        <v>5</v>
      </c>
      <c r="M129" s="16">
        <v>10</v>
      </c>
      <c r="N129" s="17">
        <f t="shared" si="15"/>
        <v>120</v>
      </c>
      <c r="O129" s="17">
        <f t="shared" si="16"/>
        <v>795</v>
      </c>
      <c r="P129" s="17">
        <f>IF($E129="","",_xlfn.XLOOKUP($E129,Paramètres!$A:$A,Paramètres!$B:$B))</f>
        <v>165</v>
      </c>
      <c r="Q129" s="18">
        <f t="shared" si="17"/>
        <v>0.72727272727272729</v>
      </c>
    </row>
    <row r="130" spans="1:17" x14ac:dyDescent="0.3">
      <c r="A130" s="15">
        <v>45434</v>
      </c>
      <c r="B130" s="16" t="s">
        <v>26</v>
      </c>
      <c r="C130" s="17" t="str">
        <f>IF(B130="","",_xlfn.XLOOKUP($B130,Programation!$A:$A,Programation!B:B))</f>
        <v>Animation</v>
      </c>
      <c r="D130" s="17" t="str">
        <f>IF(C130="","",_xlfn.XLOOKUP($B130,Programation!$A:$A,Programation!C:C))</f>
        <v>Europe</v>
      </c>
      <c r="E130" s="17">
        <f>IF(D130="","",_xlfn.XLOOKUP($B130,Programation!$A:$A,Programation!D:D))</f>
        <v>2</v>
      </c>
      <c r="F130" s="16">
        <v>45</v>
      </c>
      <c r="G130" s="16">
        <v>0</v>
      </c>
      <c r="H130" s="16">
        <v>37</v>
      </c>
      <c r="I130" s="16">
        <v>2</v>
      </c>
      <c r="J130" s="16">
        <v>5</v>
      </c>
      <c r="K130" s="16">
        <v>5</v>
      </c>
      <c r="L130" s="16">
        <v>4</v>
      </c>
      <c r="M130" s="16">
        <v>5</v>
      </c>
      <c r="N130" s="17">
        <f t="shared" si="15"/>
        <v>103</v>
      </c>
      <c r="O130" s="17">
        <f t="shared" si="16"/>
        <v>650.40000000000009</v>
      </c>
      <c r="P130" s="17">
        <f>IF($E130="","",_xlfn.XLOOKUP($E130,Paramètres!$A:$A,Paramètres!$B:$B))</f>
        <v>121</v>
      </c>
      <c r="Q130" s="18">
        <f t="shared" si="17"/>
        <v>0.85123966942148765</v>
      </c>
    </row>
    <row r="131" spans="1:17" x14ac:dyDescent="0.3">
      <c r="A131" s="15">
        <v>45434</v>
      </c>
      <c r="B131" s="16" t="s">
        <v>27</v>
      </c>
      <c r="C131" s="17" t="str">
        <f>IF(B131="","",_xlfn.XLOOKUP($B131,Programation!$A:$A,Programation!B:B))</f>
        <v>Horreur</v>
      </c>
      <c r="D131" s="17" t="str">
        <f>IF(C131="","",_xlfn.XLOOKUP($B131,Programation!$A:$A,Programation!C:C))</f>
        <v>US</v>
      </c>
      <c r="E131" s="17">
        <f>IF(D131="","",_xlfn.XLOOKUP($B131,Programation!$A:$A,Programation!D:D))</f>
        <v>4</v>
      </c>
      <c r="F131" s="16">
        <v>0</v>
      </c>
      <c r="G131" s="16">
        <v>0</v>
      </c>
      <c r="H131" s="16">
        <v>14</v>
      </c>
      <c r="I131" s="16">
        <v>15</v>
      </c>
      <c r="J131" s="16">
        <v>2</v>
      </c>
      <c r="K131" s="16">
        <v>7</v>
      </c>
      <c r="L131" s="16">
        <v>6</v>
      </c>
      <c r="M131" s="16">
        <v>7</v>
      </c>
      <c r="N131" s="17">
        <f t="shared" si="15"/>
        <v>51</v>
      </c>
      <c r="O131" s="17">
        <f t="shared" si="16"/>
        <v>375.7</v>
      </c>
      <c r="P131" s="17">
        <f>IF($E131="","",_xlfn.XLOOKUP($E131,Paramètres!$A:$A,Paramètres!$B:$B))</f>
        <v>115</v>
      </c>
      <c r="Q131" s="18">
        <f t="shared" si="17"/>
        <v>0.44347826086956521</v>
      </c>
    </row>
    <row r="132" spans="1:17" x14ac:dyDescent="0.3">
      <c r="A132" s="15">
        <v>45434</v>
      </c>
      <c r="B132" s="16" t="s">
        <v>28</v>
      </c>
      <c r="C132" s="17" t="str">
        <f>IF(B132="","",_xlfn.XLOOKUP($B132,Programation!$A:$A,Programation!B:B))</f>
        <v>Drame</v>
      </c>
      <c r="D132" s="17" t="str">
        <f>IF(C132="","",_xlfn.XLOOKUP($B132,Programation!$A:$A,Programation!C:C))</f>
        <v>FR</v>
      </c>
      <c r="E132" s="17">
        <f>IF(D132="","",_xlfn.XLOOKUP($B132,Programation!$A:$A,Programation!D:D))</f>
        <v>3</v>
      </c>
      <c r="F132" s="16">
        <v>20</v>
      </c>
      <c r="G132" s="16">
        <v>0</v>
      </c>
      <c r="H132" s="16">
        <v>39</v>
      </c>
      <c r="I132" s="16">
        <v>5</v>
      </c>
      <c r="J132" s="16">
        <v>4</v>
      </c>
      <c r="K132" s="16">
        <v>15</v>
      </c>
      <c r="L132" s="16">
        <v>7</v>
      </c>
      <c r="M132" s="16">
        <v>15</v>
      </c>
      <c r="N132" s="17">
        <f t="shared" si="15"/>
        <v>105</v>
      </c>
      <c r="O132" s="17">
        <f t="shared" si="16"/>
        <v>719</v>
      </c>
      <c r="P132" s="17">
        <f>IF($E132="","",_xlfn.XLOOKUP($E132,Paramètres!$A:$A,Paramètres!$B:$B))</f>
        <v>115</v>
      </c>
      <c r="Q132" s="18">
        <f t="shared" si="17"/>
        <v>0.91304347826086951</v>
      </c>
    </row>
    <row r="133" spans="1:17" x14ac:dyDescent="0.3">
      <c r="A133" s="15">
        <v>45434</v>
      </c>
      <c r="B133" s="16" t="s">
        <v>29</v>
      </c>
      <c r="C133" s="17" t="str">
        <f>IF(B133="","",_xlfn.XLOOKUP($B133,Programation!$A:$A,Programation!B:B))</f>
        <v>Comédie</v>
      </c>
      <c r="D133" s="17" t="str">
        <f>IF(C133="","",_xlfn.XLOOKUP($B133,Programation!$A:$A,Programation!C:C))</f>
        <v>US</v>
      </c>
      <c r="E133" s="17">
        <f>IF(D133="","",_xlfn.XLOOKUP($B133,Programation!$A:$A,Programation!D:D))</f>
        <v>2</v>
      </c>
      <c r="F133" s="16">
        <v>20</v>
      </c>
      <c r="G133" s="16">
        <v>0</v>
      </c>
      <c r="H133" s="16">
        <v>27</v>
      </c>
      <c r="I133" s="16">
        <v>9</v>
      </c>
      <c r="J133" s="16">
        <v>8</v>
      </c>
      <c r="K133" s="16">
        <v>16</v>
      </c>
      <c r="L133" s="16">
        <v>5</v>
      </c>
      <c r="M133" s="16">
        <v>16</v>
      </c>
      <c r="N133" s="17">
        <f t="shared" si="15"/>
        <v>101</v>
      </c>
      <c r="O133" s="17">
        <f t="shared" si="16"/>
        <v>686</v>
      </c>
      <c r="P133" s="17">
        <f>IF($E133="","",_xlfn.XLOOKUP($E133,Paramètres!$A:$A,Paramètres!$B:$B))</f>
        <v>121</v>
      </c>
      <c r="Q133" s="18">
        <f t="shared" si="17"/>
        <v>0.83471074380165289</v>
      </c>
    </row>
    <row r="134" spans="1:17" x14ac:dyDescent="0.3">
      <c r="A134" s="15">
        <v>45434</v>
      </c>
      <c r="B134" s="16" t="s">
        <v>30</v>
      </c>
      <c r="C134" s="17" t="str">
        <f>IF(B134="","",_xlfn.XLOOKUP($B134,Programation!$A:$A,Programation!B:B))</f>
        <v>Science Fiction</v>
      </c>
      <c r="D134" s="17" t="str">
        <f>IF(C134="","",_xlfn.XLOOKUP($B134,Programation!$A:$A,Programation!C:C))</f>
        <v>US</v>
      </c>
      <c r="E134" s="17">
        <f>IF(D134="","",_xlfn.XLOOKUP($B134,Programation!$A:$A,Programation!D:D))</f>
        <v>1</v>
      </c>
      <c r="F134" s="16">
        <v>35</v>
      </c>
      <c r="G134" s="16">
        <v>0</v>
      </c>
      <c r="H134" s="16">
        <v>24</v>
      </c>
      <c r="I134" s="16">
        <v>24</v>
      </c>
      <c r="J134" s="16">
        <v>3</v>
      </c>
      <c r="K134" s="16">
        <v>18</v>
      </c>
      <c r="L134" s="16">
        <v>8</v>
      </c>
      <c r="M134" s="16">
        <v>18</v>
      </c>
      <c r="N134" s="17">
        <f t="shared" si="15"/>
        <v>130</v>
      </c>
      <c r="O134" s="17">
        <f t="shared" si="16"/>
        <v>866.09999999999991</v>
      </c>
      <c r="P134" s="17">
        <f>IF($E134="","",_xlfn.XLOOKUP($E134,Paramètres!$A:$A,Paramètres!$B:$B))</f>
        <v>165</v>
      </c>
      <c r="Q134" s="18">
        <f t="shared" si="17"/>
        <v>0.78787878787878785</v>
      </c>
    </row>
    <row r="135" spans="1:17" x14ac:dyDescent="0.3">
      <c r="A135" s="15">
        <v>45434</v>
      </c>
      <c r="B135" s="16" t="s">
        <v>31</v>
      </c>
      <c r="C135" s="17" t="str">
        <f>IF(B135="","",_xlfn.XLOOKUP($B135,Programation!$A:$A,Programation!B:B))</f>
        <v>Animation</v>
      </c>
      <c r="D135" s="17" t="str">
        <f>IF(C135="","",_xlfn.XLOOKUP($B135,Programation!$A:$A,Programation!C:C))</f>
        <v>US</v>
      </c>
      <c r="E135" s="17">
        <f>IF(D135="","",_xlfn.XLOOKUP($B135,Programation!$A:$A,Programation!D:D))</f>
        <v>2</v>
      </c>
      <c r="F135" s="16">
        <v>52</v>
      </c>
      <c r="G135" s="16">
        <v>0</v>
      </c>
      <c r="H135" s="16">
        <v>12</v>
      </c>
      <c r="I135" s="16">
        <v>2</v>
      </c>
      <c r="J135" s="16">
        <v>1</v>
      </c>
      <c r="K135" s="16">
        <v>17</v>
      </c>
      <c r="L135" s="16">
        <v>9</v>
      </c>
      <c r="M135" s="16">
        <v>17</v>
      </c>
      <c r="N135" s="17">
        <f t="shared" ref="N135:N137" si="21">SUM(F135:M135)</f>
        <v>110</v>
      </c>
      <c r="O135" s="17">
        <f t="shared" si="16"/>
        <v>683.30000000000007</v>
      </c>
      <c r="P135" s="17">
        <f>IF($E135="","",_xlfn.XLOOKUP($E135,Paramètres!$A:$A,Paramètres!$B:$B))</f>
        <v>121</v>
      </c>
      <c r="Q135" s="18">
        <f t="shared" ref="Q135:Q137" si="22">IF($D135="","",N135/P135)</f>
        <v>0.90909090909090906</v>
      </c>
    </row>
    <row r="136" spans="1:17" x14ac:dyDescent="0.3">
      <c r="A136" s="15">
        <v>45434</v>
      </c>
      <c r="B136" s="16" t="s">
        <v>32</v>
      </c>
      <c r="C136" s="17" t="str">
        <f>IF(B136="","",_xlfn.XLOOKUP($B136,Programation!$A:$A,Programation!B:B))</f>
        <v>Drame</v>
      </c>
      <c r="D136" s="17" t="str">
        <f>IF(C136="","",_xlfn.XLOOKUP($B136,Programation!$A:$A,Programation!C:C))</f>
        <v>Europe</v>
      </c>
      <c r="E136" s="17">
        <f>IF(D136="","",_xlfn.XLOOKUP($B136,Programation!$A:$A,Programation!D:D))</f>
        <v>5</v>
      </c>
      <c r="F136" s="16">
        <v>5</v>
      </c>
      <c r="G136" s="16">
        <v>0</v>
      </c>
      <c r="H136" s="16">
        <v>29</v>
      </c>
      <c r="I136" s="16">
        <v>12</v>
      </c>
      <c r="J136" s="16">
        <v>2</v>
      </c>
      <c r="K136" s="16">
        <v>19</v>
      </c>
      <c r="L136" s="16">
        <v>3</v>
      </c>
      <c r="M136" s="16">
        <v>19</v>
      </c>
      <c r="N136" s="17">
        <f t="shared" si="21"/>
        <v>89</v>
      </c>
      <c r="O136" s="17">
        <f t="shared" si="16"/>
        <v>627.5</v>
      </c>
      <c r="P136" s="17">
        <f>IF($E136="","",_xlfn.XLOOKUP($E136,Paramètres!$A:$A,Paramètres!$B:$B))</f>
        <v>115</v>
      </c>
      <c r="Q136" s="18">
        <f t="shared" si="22"/>
        <v>0.77391304347826084</v>
      </c>
    </row>
    <row r="137" spans="1:17" x14ac:dyDescent="0.3">
      <c r="A137" s="15">
        <v>45434</v>
      </c>
      <c r="B137" s="16" t="s">
        <v>33</v>
      </c>
      <c r="C137" s="17" t="str">
        <f>IF(B137="","",_xlfn.XLOOKUP($B137,Programation!$A:$A,Programation!B:B))</f>
        <v>Comédie</v>
      </c>
      <c r="D137" s="17" t="str">
        <f>IF(C137="","",_xlfn.XLOOKUP($B137,Programation!$A:$A,Programation!C:C))</f>
        <v>FR</v>
      </c>
      <c r="E137" s="17">
        <f>IF(D137="","",_xlfn.XLOOKUP($B137,Programation!$A:$A,Programation!D:D))</f>
        <v>5</v>
      </c>
      <c r="F137" s="16">
        <v>1</v>
      </c>
      <c r="G137" s="16">
        <v>0</v>
      </c>
      <c r="H137" s="16">
        <v>5</v>
      </c>
      <c r="I137" s="16">
        <v>6</v>
      </c>
      <c r="J137" s="16">
        <v>9</v>
      </c>
      <c r="K137" s="16">
        <v>18</v>
      </c>
      <c r="L137" s="16">
        <v>5</v>
      </c>
      <c r="M137" s="16">
        <v>18</v>
      </c>
      <c r="N137" s="17">
        <f t="shared" si="21"/>
        <v>62</v>
      </c>
      <c r="O137" s="17">
        <f t="shared" si="16"/>
        <v>443.4</v>
      </c>
      <c r="P137" s="17">
        <f>IF($E137="","",_xlfn.XLOOKUP($E137,Paramètres!$A:$A,Paramètres!$B:$B))</f>
        <v>115</v>
      </c>
      <c r="Q137" s="18">
        <f t="shared" si="22"/>
        <v>0.53913043478260869</v>
      </c>
    </row>
  </sheetData>
  <conditionalFormatting sqref="G3:G137">
    <cfRule type="expression" dxfId="0" priority="1">
      <formula>WEEKDAY($A3) &lt;&gt; 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523783-ACBE-4121-AEEF-55115BC9D52A}">
          <x14:formula1>
            <xm:f>Programation!$A$2:$A$23</xm:f>
          </x14:formula1>
          <xm:sqref>B3:B137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D37F-940C-401B-A6FD-D82BBB960D29}">
  <dimension ref="A1:B6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>
        <v>1</v>
      </c>
      <c r="B2">
        <f>11*15</f>
        <v>165</v>
      </c>
    </row>
    <row r="3" spans="1:2" x14ac:dyDescent="0.3">
      <c r="A3">
        <v>2</v>
      </c>
      <c r="B3">
        <f>7*14+16+7</f>
        <v>121</v>
      </c>
    </row>
    <row r="4" spans="1:2" x14ac:dyDescent="0.3">
      <c r="A4">
        <v>3</v>
      </c>
      <c r="B4">
        <f>12*9+7</f>
        <v>115</v>
      </c>
    </row>
    <row r="5" spans="1:2" x14ac:dyDescent="0.3">
      <c r="A5">
        <v>4</v>
      </c>
      <c r="B5">
        <f>12*9+7</f>
        <v>115</v>
      </c>
    </row>
    <row r="6" spans="1:2" x14ac:dyDescent="0.3">
      <c r="A6">
        <v>5</v>
      </c>
      <c r="B6">
        <f>12*9+7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3611-151A-41DE-B2BF-DA94B43329E8}">
  <dimension ref="A1:C11"/>
  <sheetViews>
    <sheetView workbookViewId="0">
      <selection activeCell="D14" sqref="D14"/>
    </sheetView>
  </sheetViews>
  <sheetFormatPr defaultRowHeight="14.4" x14ac:dyDescent="0.3"/>
  <cols>
    <col min="1" max="1" width="35.21875" bestFit="1" customWidth="1"/>
    <col min="2" max="2" width="7" bestFit="1" customWidth="1"/>
  </cols>
  <sheetData>
    <row r="1" spans="1:3" x14ac:dyDescent="0.3">
      <c r="A1" t="s">
        <v>3</v>
      </c>
      <c r="B1" t="s">
        <v>4</v>
      </c>
    </row>
    <row r="2" spans="1:3" x14ac:dyDescent="0.3">
      <c r="A2" t="s">
        <v>5</v>
      </c>
      <c r="B2" s="1">
        <v>5</v>
      </c>
    </row>
    <row r="3" spans="1:3" x14ac:dyDescent="0.3">
      <c r="A3" t="s">
        <v>6</v>
      </c>
      <c r="B3" s="1">
        <v>6</v>
      </c>
    </row>
    <row r="4" spans="1:3" x14ac:dyDescent="0.3">
      <c r="A4" t="s">
        <v>7</v>
      </c>
      <c r="B4" s="2">
        <v>7.3</v>
      </c>
    </row>
    <row r="5" spans="1:3" x14ac:dyDescent="0.3">
      <c r="A5" t="s">
        <v>8</v>
      </c>
      <c r="B5" s="2">
        <v>7.3</v>
      </c>
    </row>
    <row r="6" spans="1:3" x14ac:dyDescent="0.3">
      <c r="A6" t="s">
        <v>9</v>
      </c>
      <c r="B6" s="2">
        <v>7.3</v>
      </c>
    </row>
    <row r="7" spans="1:3" x14ac:dyDescent="0.3">
      <c r="A7" t="s">
        <v>10</v>
      </c>
      <c r="B7" s="2">
        <v>7.3</v>
      </c>
    </row>
    <row r="8" spans="1:3" x14ac:dyDescent="0.3">
      <c r="A8" t="s">
        <v>11</v>
      </c>
      <c r="B8" s="2">
        <v>8.8000000000000007</v>
      </c>
    </row>
    <row r="9" spans="1:3" x14ac:dyDescent="0.3">
      <c r="A9" t="s">
        <v>14</v>
      </c>
      <c r="B9" s="2">
        <v>6.5</v>
      </c>
    </row>
    <row r="10" spans="1:3" x14ac:dyDescent="0.3">
      <c r="A10" t="s">
        <v>12</v>
      </c>
      <c r="B10" s="2">
        <v>32.5</v>
      </c>
      <c r="C10" s="2">
        <f>B10/5</f>
        <v>6.5</v>
      </c>
    </row>
    <row r="11" spans="1:3" x14ac:dyDescent="0.3">
      <c r="A11" t="s">
        <v>13</v>
      </c>
      <c r="B11" s="1">
        <v>65</v>
      </c>
      <c r="C11" s="2">
        <f>B11/10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CD0C-B704-4DCF-9BA5-77D444B5F4A6}">
  <dimension ref="A1:G10"/>
  <sheetViews>
    <sheetView tabSelected="1" workbookViewId="0">
      <selection activeCell="B11" sqref="B11"/>
    </sheetView>
  </sheetViews>
  <sheetFormatPr defaultRowHeight="14.4" x14ac:dyDescent="0.3"/>
  <cols>
    <col min="1" max="1" width="36.6640625" bestFit="1" customWidth="1"/>
    <col min="2" max="2" width="19.33203125" bestFit="1" customWidth="1"/>
    <col min="3" max="3" width="19.33203125" customWidth="1"/>
    <col min="7" max="7" width="19.33203125" bestFit="1" customWidth="1"/>
  </cols>
  <sheetData>
    <row r="1" spans="1:7" x14ac:dyDescent="0.3">
      <c r="A1" s="3" t="s">
        <v>1</v>
      </c>
      <c r="B1" s="3" t="s">
        <v>2</v>
      </c>
      <c r="C1" s="3" t="s">
        <v>24</v>
      </c>
      <c r="D1" s="3" t="s">
        <v>0</v>
      </c>
      <c r="G1" s="3" t="s">
        <v>43</v>
      </c>
    </row>
    <row r="2" spans="1:7" x14ac:dyDescent="0.3">
      <c r="A2" t="s">
        <v>21</v>
      </c>
      <c r="B2" t="s">
        <v>44</v>
      </c>
      <c r="C2" t="s">
        <v>25</v>
      </c>
      <c r="D2">
        <v>1</v>
      </c>
      <c r="G2" t="s">
        <v>22</v>
      </c>
    </row>
    <row r="3" spans="1:7" x14ac:dyDescent="0.3">
      <c r="A3" t="s">
        <v>26</v>
      </c>
      <c r="B3" t="s">
        <v>45</v>
      </c>
      <c r="C3" t="s">
        <v>37</v>
      </c>
      <c r="D3">
        <v>2</v>
      </c>
      <c r="G3" t="s">
        <v>23</v>
      </c>
    </row>
    <row r="4" spans="1:7" x14ac:dyDescent="0.3">
      <c r="A4" t="s">
        <v>27</v>
      </c>
      <c r="B4" t="s">
        <v>46</v>
      </c>
      <c r="C4" t="s">
        <v>25</v>
      </c>
      <c r="D4">
        <v>4</v>
      </c>
      <c r="G4" t="s">
        <v>34</v>
      </c>
    </row>
    <row r="5" spans="1:7" x14ac:dyDescent="0.3">
      <c r="A5" t="s">
        <v>28</v>
      </c>
      <c r="B5" t="s">
        <v>35</v>
      </c>
      <c r="C5" t="s">
        <v>36</v>
      </c>
      <c r="D5">
        <v>3</v>
      </c>
      <c r="G5" t="s">
        <v>35</v>
      </c>
    </row>
    <row r="6" spans="1:7" x14ac:dyDescent="0.3">
      <c r="A6" t="s">
        <v>29</v>
      </c>
      <c r="B6" t="s">
        <v>47</v>
      </c>
      <c r="C6" t="s">
        <v>25</v>
      </c>
      <c r="D6">
        <v>2</v>
      </c>
      <c r="G6" t="s">
        <v>38</v>
      </c>
    </row>
    <row r="7" spans="1:7" x14ac:dyDescent="0.3">
      <c r="A7" t="s">
        <v>30</v>
      </c>
      <c r="B7" t="s">
        <v>48</v>
      </c>
      <c r="C7" t="s">
        <v>25</v>
      </c>
      <c r="D7">
        <v>1</v>
      </c>
      <c r="G7" t="s">
        <v>39</v>
      </c>
    </row>
    <row r="8" spans="1:7" x14ac:dyDescent="0.3">
      <c r="A8" t="s">
        <v>31</v>
      </c>
      <c r="B8" t="s">
        <v>45</v>
      </c>
      <c r="C8" t="s">
        <v>25</v>
      </c>
      <c r="D8">
        <v>2</v>
      </c>
      <c r="G8" t="s">
        <v>40</v>
      </c>
    </row>
    <row r="9" spans="1:7" x14ac:dyDescent="0.3">
      <c r="A9" t="s">
        <v>32</v>
      </c>
      <c r="B9" t="s">
        <v>35</v>
      </c>
      <c r="C9" t="s">
        <v>37</v>
      </c>
      <c r="D9">
        <v>5</v>
      </c>
      <c r="G9" t="s">
        <v>41</v>
      </c>
    </row>
    <row r="10" spans="1:7" x14ac:dyDescent="0.3">
      <c r="A10" t="s">
        <v>33</v>
      </c>
      <c r="B10" t="s">
        <v>47</v>
      </c>
      <c r="C10" t="s">
        <v>36</v>
      </c>
      <c r="D10">
        <v>5</v>
      </c>
      <c r="G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Senechal</vt:lpstr>
      <vt:lpstr>Paramètres</vt:lpstr>
      <vt:lpstr>Tarifs</vt:lpstr>
      <vt:lpstr>Programation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2024-05-22T17:44:33Z</dcterms:created>
  <dcterms:modified xsi:type="dcterms:W3CDTF">2024-05-23T09:23:28Z</dcterms:modified>
</cp:coreProperties>
</file>