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it\"/>
    </mc:Choice>
  </mc:AlternateContent>
  <bookViews>
    <workbookView xWindow="120" yWindow="45" windowWidth="11355" windowHeight="8445" activeTab="13"/>
  </bookViews>
  <sheets>
    <sheet name="1" sheetId="1" r:id="rId1"/>
    <sheet name="2" sheetId="2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23" r:id="rId15"/>
  </sheets>
  <externalReferences>
    <externalReference r:id="rId16"/>
    <externalReference r:id="rId17"/>
  </externalReferences>
  <definedNames>
    <definedName name="_xlnm._FilterDatabase" localSheetId="5" hidden="1">'6'!$B$3:$N$3</definedName>
  </definedNames>
  <calcPr calcId="152511"/>
</workbook>
</file>

<file path=xl/calcChain.xml><?xml version="1.0" encoding="utf-8"?>
<calcChain xmlns="http://schemas.openxmlformats.org/spreadsheetml/2006/main">
  <c r="F5" i="14" l="1"/>
  <c r="F6" i="14"/>
  <c r="F7" i="14" s="1"/>
  <c r="F8" i="14" s="1"/>
  <c r="F9" i="14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4" i="14"/>
  <c r="J6" i="13"/>
  <c r="K6" i="13"/>
  <c r="J7" i="13"/>
  <c r="K7" i="13"/>
  <c r="J8" i="13"/>
  <c r="K8" i="13"/>
  <c r="J9" i="13"/>
  <c r="K9" i="13"/>
  <c r="J10" i="13"/>
  <c r="K10" i="13"/>
  <c r="J11" i="13"/>
  <c r="K11" i="13"/>
  <c r="J12" i="13"/>
  <c r="K12" i="13"/>
  <c r="J13" i="13"/>
  <c r="K13" i="13"/>
  <c r="J14" i="13"/>
  <c r="K14" i="13"/>
  <c r="J15" i="13"/>
  <c r="K15" i="13"/>
  <c r="J16" i="13"/>
  <c r="K16" i="13"/>
  <c r="J17" i="13"/>
  <c r="K17" i="13"/>
  <c r="J18" i="13"/>
  <c r="K18" i="13"/>
  <c r="J19" i="13"/>
  <c r="K19" i="13"/>
  <c r="J20" i="13"/>
  <c r="K20" i="13"/>
  <c r="J21" i="13"/>
  <c r="K21" i="13"/>
  <c r="J22" i="13"/>
  <c r="K22" i="13"/>
  <c r="J23" i="13"/>
  <c r="K23" i="13"/>
  <c r="J24" i="13"/>
  <c r="K24" i="13"/>
  <c r="J25" i="13"/>
  <c r="K25" i="13"/>
  <c r="J26" i="13"/>
  <c r="K2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K5" i="13"/>
  <c r="J5" i="13"/>
  <c r="F6" i="13"/>
  <c r="G6" i="13"/>
  <c r="H6" i="13"/>
  <c r="I6" i="13"/>
  <c r="F7" i="13"/>
  <c r="G7" i="13"/>
  <c r="H7" i="13"/>
  <c r="I7" i="13"/>
  <c r="F8" i="13"/>
  <c r="G8" i="13"/>
  <c r="H8" i="13"/>
  <c r="I8" i="13"/>
  <c r="F9" i="13"/>
  <c r="G9" i="13"/>
  <c r="H9" i="13"/>
  <c r="I9" i="13"/>
  <c r="F10" i="13"/>
  <c r="G10" i="13"/>
  <c r="H10" i="13"/>
  <c r="I10" i="13"/>
  <c r="F11" i="13"/>
  <c r="G11" i="13"/>
  <c r="H11" i="13"/>
  <c r="I11" i="13"/>
  <c r="F12" i="13"/>
  <c r="G12" i="13"/>
  <c r="H12" i="13"/>
  <c r="I12" i="13"/>
  <c r="F13" i="13"/>
  <c r="G13" i="13"/>
  <c r="H13" i="13"/>
  <c r="I13" i="13"/>
  <c r="F14" i="13"/>
  <c r="G14" i="13"/>
  <c r="H14" i="13"/>
  <c r="I14" i="13"/>
  <c r="F15" i="13"/>
  <c r="G15" i="13"/>
  <c r="H15" i="13"/>
  <c r="I15" i="13"/>
  <c r="F16" i="13"/>
  <c r="G16" i="13"/>
  <c r="H16" i="13"/>
  <c r="I16" i="13"/>
  <c r="F17" i="13"/>
  <c r="G17" i="13"/>
  <c r="H17" i="13"/>
  <c r="I17" i="13"/>
  <c r="F18" i="13"/>
  <c r="G18" i="13"/>
  <c r="H18" i="13"/>
  <c r="I18" i="13"/>
  <c r="F19" i="13"/>
  <c r="G19" i="13"/>
  <c r="H19" i="13"/>
  <c r="I19" i="13"/>
  <c r="F20" i="13"/>
  <c r="G20" i="13"/>
  <c r="H20" i="13"/>
  <c r="I20" i="13"/>
  <c r="F21" i="13"/>
  <c r="G21" i="13"/>
  <c r="H21" i="13"/>
  <c r="I21" i="13"/>
  <c r="F22" i="13"/>
  <c r="G22" i="13"/>
  <c r="H22" i="13"/>
  <c r="I22" i="13"/>
  <c r="F23" i="13"/>
  <c r="G23" i="13"/>
  <c r="H23" i="13"/>
  <c r="I23" i="13"/>
  <c r="F24" i="13"/>
  <c r="G24" i="13"/>
  <c r="H24" i="13"/>
  <c r="I24" i="13"/>
  <c r="F25" i="13"/>
  <c r="G25" i="13"/>
  <c r="H25" i="13"/>
  <c r="I25" i="13"/>
  <c r="F26" i="13"/>
  <c r="G26" i="13"/>
  <c r="H26" i="13"/>
  <c r="I26" i="13"/>
  <c r="F27" i="13"/>
  <c r="G27" i="13"/>
  <c r="H27" i="13"/>
  <c r="I27" i="13"/>
  <c r="F28" i="13"/>
  <c r="G28" i="13"/>
  <c r="H28" i="13"/>
  <c r="I28" i="13"/>
  <c r="F29" i="13"/>
  <c r="G29" i="13"/>
  <c r="H29" i="13"/>
  <c r="I29" i="13"/>
  <c r="F30" i="13"/>
  <c r="G30" i="13"/>
  <c r="H30" i="13"/>
  <c r="I30" i="13"/>
  <c r="F31" i="13"/>
  <c r="G31" i="13"/>
  <c r="H31" i="13"/>
  <c r="I31" i="13"/>
  <c r="F32" i="13"/>
  <c r="G32" i="13"/>
  <c r="H32" i="13"/>
  <c r="I32" i="13"/>
  <c r="F33" i="13"/>
  <c r="G33" i="13"/>
  <c r="H33" i="13"/>
  <c r="I33" i="13"/>
  <c r="F34" i="13"/>
  <c r="G34" i="13"/>
  <c r="H34" i="13"/>
  <c r="I34" i="13"/>
  <c r="F35" i="13"/>
  <c r="G35" i="13"/>
  <c r="H35" i="13"/>
  <c r="I35" i="13"/>
  <c r="F36" i="13"/>
  <c r="G36" i="13"/>
  <c r="H36" i="13"/>
  <c r="I36" i="13"/>
  <c r="F37" i="13"/>
  <c r="G37" i="13"/>
  <c r="H37" i="13"/>
  <c r="I37" i="13"/>
  <c r="F38" i="13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H42" i="13"/>
  <c r="I42" i="13"/>
  <c r="F43" i="13"/>
  <c r="G43" i="13"/>
  <c r="H43" i="13"/>
  <c r="I43" i="13"/>
  <c r="F44" i="13"/>
  <c r="G44" i="13"/>
  <c r="H44" i="13"/>
  <c r="I44" i="13"/>
  <c r="I5" i="13"/>
  <c r="H5" i="13"/>
  <c r="G5" i="13"/>
  <c r="F5" i="13"/>
  <c r="B3" i="9"/>
  <c r="B4" i="9"/>
  <c r="B5" i="9"/>
  <c r="B2" i="9"/>
  <c r="B26" i="9" l="1"/>
  <c r="C26" i="9"/>
  <c r="D26" i="9"/>
  <c r="B27" i="9"/>
  <c r="C27" i="9"/>
  <c r="D27" i="9"/>
  <c r="B28" i="9"/>
  <c r="C28" i="9"/>
  <c r="D28" i="9"/>
  <c r="D25" i="9"/>
  <c r="C25" i="9"/>
  <c r="B25" i="9"/>
  <c r="D19" i="9"/>
  <c r="D20" i="9"/>
  <c r="D21" i="9"/>
  <c r="D18" i="9"/>
  <c r="C15" i="9"/>
  <c r="E13" i="9"/>
  <c r="D13" i="9"/>
  <c r="D9" i="9"/>
  <c r="D10" i="9"/>
  <c r="D8" i="9"/>
  <c r="B34" i="7" l="1"/>
  <c r="C7" i="10"/>
  <c r="C8" i="10"/>
  <c r="C9" i="10"/>
  <c r="C10" i="10"/>
  <c r="C11" i="10"/>
  <c r="C12" i="10"/>
  <c r="C13" i="10"/>
  <c r="C14" i="10"/>
  <c r="C15" i="10"/>
  <c r="C16" i="10"/>
  <c r="C17" i="10"/>
  <c r="C6" i="10"/>
  <c r="M4" i="4"/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F3" i="8"/>
  <c r="E3" i="8"/>
  <c r="G35" i="7" l="1"/>
  <c r="G36" i="7"/>
  <c r="G37" i="7"/>
  <c r="G34" i="7"/>
  <c r="E35" i="7"/>
  <c r="F35" i="7"/>
  <c r="E36" i="7"/>
  <c r="F36" i="7"/>
  <c r="E37" i="7"/>
  <c r="F37" i="7"/>
  <c r="E38" i="7"/>
  <c r="F38" i="7"/>
  <c r="F34" i="7"/>
  <c r="E34" i="7"/>
  <c r="D35" i="7"/>
  <c r="D36" i="7"/>
  <c r="D37" i="7"/>
  <c r="D38" i="7"/>
  <c r="D34" i="7"/>
  <c r="B35" i="7"/>
  <c r="B36" i="7"/>
  <c r="B37" i="7"/>
  <c r="B38" i="7"/>
  <c r="C35" i="7"/>
  <c r="C36" i="7"/>
  <c r="C37" i="7"/>
  <c r="C38" i="7"/>
  <c r="C26" i="7"/>
  <c r="C34" i="7" s="1"/>
  <c r="D26" i="7"/>
  <c r="E26" i="7"/>
  <c r="F26" i="7"/>
  <c r="C27" i="7"/>
  <c r="D27" i="7"/>
  <c r="G27" i="7" s="1"/>
  <c r="E27" i="7"/>
  <c r="F27" i="7"/>
  <c r="C28" i="7"/>
  <c r="D28" i="7"/>
  <c r="E28" i="7"/>
  <c r="F28" i="7"/>
  <c r="C29" i="7"/>
  <c r="D29" i="7"/>
  <c r="G29" i="7" s="1"/>
  <c r="E29" i="7"/>
  <c r="F29" i="7"/>
  <c r="C30" i="7"/>
  <c r="D30" i="7"/>
  <c r="E30" i="7"/>
  <c r="F30" i="7"/>
  <c r="B29" i="7"/>
  <c r="B28" i="7"/>
  <c r="B27" i="7"/>
  <c r="B26" i="7"/>
  <c r="G26" i="7" s="1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N4" i="6"/>
  <c r="M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G4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4" i="6"/>
  <c r="E4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5" i="5"/>
  <c r="F4" i="5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I5" i="4"/>
  <c r="J5" i="4"/>
  <c r="K5" i="4" s="1"/>
  <c r="I6" i="4"/>
  <c r="J6" i="4" s="1"/>
  <c r="K6" i="4" s="1"/>
  <c r="I7" i="4"/>
  <c r="J7" i="4"/>
  <c r="K7" i="4" s="1"/>
  <c r="I8" i="4"/>
  <c r="J8" i="4" s="1"/>
  <c r="K8" i="4" s="1"/>
  <c r="I9" i="4"/>
  <c r="J9" i="4"/>
  <c r="K9" i="4" s="1"/>
  <c r="I10" i="4"/>
  <c r="J10" i="4" s="1"/>
  <c r="K10" i="4" s="1"/>
  <c r="I11" i="4"/>
  <c r="J11" i="4"/>
  <c r="K11" i="4" s="1"/>
  <c r="I12" i="4"/>
  <c r="J12" i="4" s="1"/>
  <c r="K12" i="4" s="1"/>
  <c r="I13" i="4"/>
  <c r="J13" i="4"/>
  <c r="K13" i="4" s="1"/>
  <c r="I14" i="4"/>
  <c r="J14" i="4" s="1"/>
  <c r="K14" i="4" s="1"/>
  <c r="I15" i="4"/>
  <c r="J15" i="4"/>
  <c r="K15" i="4" s="1"/>
  <c r="I16" i="4"/>
  <c r="J16" i="4" s="1"/>
  <c r="K16" i="4" s="1"/>
  <c r="I17" i="4"/>
  <c r="J17" i="4"/>
  <c r="K17" i="4" s="1"/>
  <c r="I18" i="4"/>
  <c r="J18" i="4" s="1"/>
  <c r="K18" i="4" s="1"/>
  <c r="I19" i="4"/>
  <c r="J19" i="4"/>
  <c r="K19" i="4" s="1"/>
  <c r="I20" i="4"/>
  <c r="J20" i="4" s="1"/>
  <c r="K20" i="4" s="1"/>
  <c r="I21" i="4"/>
  <c r="J21" i="4"/>
  <c r="K21" i="4" s="1"/>
  <c r="I22" i="4"/>
  <c r="J22" i="4" s="1"/>
  <c r="K22" i="4" s="1"/>
  <c r="I23" i="4"/>
  <c r="J23" i="4"/>
  <c r="K23" i="4" s="1"/>
  <c r="I24" i="4"/>
  <c r="J24" i="4" s="1"/>
  <c r="K24" i="4" s="1"/>
  <c r="K4" i="4"/>
  <c r="J4" i="4"/>
  <c r="I4" i="4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B29" i="3"/>
  <c r="B28" i="3"/>
  <c r="B27" i="3"/>
  <c r="B26" i="3"/>
  <c r="S5" i="1"/>
  <c r="S6" i="1"/>
  <c r="S7" i="1"/>
  <c r="S8" i="1"/>
  <c r="S9" i="1"/>
  <c r="S10" i="1"/>
  <c r="S11" i="1"/>
  <c r="S12" i="1"/>
  <c r="S13" i="1"/>
  <c r="S14" i="1"/>
  <c r="S15" i="1"/>
  <c r="S4" i="1"/>
  <c r="Q14" i="1"/>
  <c r="Q10" i="1"/>
  <c r="Q7" i="1"/>
  <c r="Q8" i="1"/>
  <c r="Q9" i="1"/>
  <c r="Q11" i="1"/>
  <c r="Q12" i="1"/>
  <c r="Q13" i="1"/>
  <c r="Q15" i="1"/>
  <c r="Q5" i="1"/>
  <c r="Q4" i="1"/>
  <c r="Q6" i="1"/>
  <c r="P5" i="1"/>
  <c r="P6" i="1"/>
  <c r="P7" i="1"/>
  <c r="P8" i="1"/>
  <c r="P9" i="1"/>
  <c r="P10" i="1"/>
  <c r="P11" i="1"/>
  <c r="P12" i="1"/>
  <c r="P13" i="1"/>
  <c r="P14" i="1"/>
  <c r="P15" i="1"/>
  <c r="P4" i="1"/>
  <c r="O6" i="1"/>
  <c r="O7" i="1"/>
  <c r="O8" i="1"/>
  <c r="O9" i="1"/>
  <c r="O10" i="1"/>
  <c r="O11" i="1"/>
  <c r="O12" i="1"/>
  <c r="O13" i="1"/>
  <c r="O14" i="1"/>
  <c r="O15" i="1"/>
  <c r="O5" i="1"/>
  <c r="O4" i="1"/>
  <c r="G28" i="22"/>
  <c r="F28" i="22"/>
  <c r="E28" i="22"/>
  <c r="D28" i="22"/>
  <c r="C28" i="22"/>
  <c r="B28" i="22"/>
  <c r="C21" i="22"/>
  <c r="D21" i="22"/>
  <c r="E21" i="22"/>
  <c r="F21" i="22"/>
  <c r="G21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B27" i="22"/>
  <c r="B26" i="22"/>
  <c r="B25" i="22"/>
  <c r="B24" i="22"/>
  <c r="B23" i="22"/>
  <c r="B22" i="22"/>
  <c r="B21" i="22"/>
  <c r="G28" i="7" l="1"/>
  <c r="B30" i="7"/>
  <c r="E6" i="12"/>
  <c r="E7" i="12"/>
  <c r="E8" i="12"/>
  <c r="E9" i="12"/>
  <c r="E10" i="12"/>
  <c r="E11" i="12"/>
  <c r="E12" i="12"/>
  <c r="E5" i="12"/>
  <c r="C19" i="22"/>
  <c r="D19" i="22"/>
  <c r="E19" i="22"/>
  <c r="F19" i="22"/>
  <c r="G19" i="22"/>
  <c r="B19" i="22"/>
  <c r="H5" i="22"/>
  <c r="I5" i="22"/>
  <c r="H6" i="22"/>
  <c r="I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I4" i="22"/>
  <c r="H4" i="22"/>
  <c r="C9" i="7"/>
  <c r="D9" i="7"/>
  <c r="E9" i="7"/>
  <c r="F9" i="7"/>
  <c r="G9" i="7"/>
  <c r="H9" i="7"/>
  <c r="I9" i="7"/>
  <c r="J9" i="7"/>
  <c r="K9" i="7"/>
  <c r="L9" i="7"/>
  <c r="M9" i="7"/>
  <c r="C10" i="7"/>
  <c r="C11" i="7" s="1"/>
  <c r="D10" i="7"/>
  <c r="E10" i="7"/>
  <c r="E11" i="7" s="1"/>
  <c r="F10" i="7"/>
  <c r="F11" i="7" s="1"/>
  <c r="G10" i="7"/>
  <c r="G11" i="7" s="1"/>
  <c r="H10" i="7"/>
  <c r="I10" i="7"/>
  <c r="I11" i="7" s="1"/>
  <c r="J10" i="7"/>
  <c r="J11" i="7" s="1"/>
  <c r="K10" i="7"/>
  <c r="K11" i="7" s="1"/>
  <c r="L10" i="7"/>
  <c r="M10" i="7"/>
  <c r="M11" i="7" s="1"/>
  <c r="D11" i="7"/>
  <c r="H11" i="7"/>
  <c r="L11" i="7"/>
  <c r="B10" i="7"/>
  <c r="B11" i="7" s="1"/>
  <c r="B9" i="7"/>
  <c r="N5" i="7"/>
  <c r="Q5" i="7" s="1"/>
  <c r="O5" i="7"/>
  <c r="P5" i="7" s="1"/>
  <c r="N6" i="7"/>
  <c r="Q6" i="7" s="1"/>
  <c r="O6" i="7"/>
  <c r="P6" i="7" s="1"/>
  <c r="N7" i="7"/>
  <c r="Q7" i="7" s="1"/>
  <c r="O7" i="7"/>
  <c r="P7" i="7" s="1"/>
  <c r="P4" i="7"/>
  <c r="O4" i="7"/>
  <c r="N4" i="7"/>
  <c r="Q4" i="7" s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C20" i="1" s="1"/>
  <c r="D19" i="1"/>
  <c r="E19" i="1"/>
  <c r="E20" i="1" s="1"/>
  <c r="F19" i="1"/>
  <c r="G19" i="1"/>
  <c r="G20" i="1" s="1"/>
  <c r="D20" i="1"/>
  <c r="F20" i="1"/>
  <c r="C21" i="1"/>
  <c r="D21" i="1"/>
  <c r="E21" i="1"/>
  <c r="F21" i="1"/>
  <c r="G21" i="1"/>
  <c r="C22" i="1"/>
  <c r="D22" i="1"/>
  <c r="E22" i="1"/>
  <c r="F22" i="1"/>
  <c r="G22" i="1"/>
  <c r="B22" i="1"/>
  <c r="B21" i="1"/>
  <c r="B20" i="1"/>
  <c r="B19" i="1"/>
  <c r="B18" i="1"/>
  <c r="B17" i="1"/>
  <c r="B16" i="1"/>
  <c r="J5" i="1"/>
  <c r="K5" i="1"/>
  <c r="N5" i="1" s="1"/>
  <c r="L5" i="1"/>
  <c r="M5" i="1"/>
  <c r="J6" i="1"/>
  <c r="K6" i="1"/>
  <c r="L6" i="1"/>
  <c r="M6" i="1"/>
  <c r="N6" i="1"/>
  <c r="J7" i="1"/>
  <c r="K7" i="1"/>
  <c r="N7" i="1" s="1"/>
  <c r="L7" i="1"/>
  <c r="M7" i="1"/>
  <c r="J8" i="1"/>
  <c r="K8" i="1"/>
  <c r="L8" i="1"/>
  <c r="M8" i="1"/>
  <c r="N8" i="1"/>
  <c r="J9" i="1"/>
  <c r="K9" i="1"/>
  <c r="N9" i="1" s="1"/>
  <c r="L9" i="1"/>
  <c r="M9" i="1"/>
  <c r="J10" i="1"/>
  <c r="K10" i="1"/>
  <c r="L10" i="1"/>
  <c r="M10" i="1"/>
  <c r="N10" i="1"/>
  <c r="J11" i="1"/>
  <c r="K11" i="1"/>
  <c r="N11" i="1" s="1"/>
  <c r="L11" i="1"/>
  <c r="M11" i="1"/>
  <c r="J12" i="1"/>
  <c r="K12" i="1"/>
  <c r="L12" i="1"/>
  <c r="M12" i="1"/>
  <c r="N12" i="1"/>
  <c r="J13" i="1"/>
  <c r="K13" i="1"/>
  <c r="N13" i="1" s="1"/>
  <c r="L13" i="1"/>
  <c r="M13" i="1"/>
  <c r="J14" i="1"/>
  <c r="K14" i="1"/>
  <c r="L14" i="1"/>
  <c r="M14" i="1"/>
  <c r="N14" i="1"/>
  <c r="J15" i="1"/>
  <c r="K15" i="1"/>
  <c r="N15" i="1" s="1"/>
  <c r="L15" i="1"/>
  <c r="M15" i="1"/>
  <c r="N4" i="1"/>
  <c r="M4" i="1"/>
  <c r="L4" i="1"/>
  <c r="K4" i="1"/>
  <c r="J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4" i="1"/>
  <c r="H4" i="1"/>
  <c r="I47" i="1" l="1"/>
  <c r="D4" i="14" l="1"/>
  <c r="D6" i="14"/>
  <c r="E7" i="14"/>
  <c r="D10" i="14"/>
  <c r="D11" i="14"/>
  <c r="D12" i="14"/>
  <c r="D16" i="14"/>
  <c r="D17" i="14"/>
  <c r="D18" i="14"/>
  <c r="E19" i="14"/>
  <c r="D22" i="14"/>
  <c r="D24" i="14"/>
  <c r="D28" i="14"/>
  <c r="D34" i="14"/>
  <c r="D35" i="14"/>
  <c r="D36" i="14"/>
  <c r="D37" i="14"/>
  <c r="E38" i="14"/>
  <c r="D41" i="14"/>
  <c r="D43" i="14"/>
  <c r="E44" i="14"/>
  <c r="D53" i="14"/>
  <c r="D54" i="14"/>
  <c r="D55" i="14"/>
  <c r="D59" i="14"/>
  <c r="D60" i="14"/>
  <c r="D61" i="14"/>
  <c r="D65" i="14"/>
  <c r="D67" i="14"/>
  <c r="D68" i="14"/>
  <c r="D72" i="14"/>
  <c r="D73" i="14"/>
  <c r="E75" i="14"/>
  <c r="D78" i="14"/>
  <c r="D79" i="14"/>
  <c r="E81" i="14"/>
  <c r="D84" i="14"/>
  <c r="D96" i="14"/>
  <c r="D98" i="14"/>
  <c r="E99" i="14"/>
  <c r="D102" i="14"/>
  <c r="D103" i="14"/>
  <c r="D104" i="14"/>
  <c r="D108" i="14"/>
  <c r="D110" i="14"/>
  <c r="D114" i="14"/>
  <c r="D120" i="14"/>
  <c r="E123" i="14"/>
  <c r="E129" i="14"/>
  <c r="D138" i="14"/>
  <c r="D139" i="14"/>
  <c r="D140" i="14"/>
  <c r="E141" i="14"/>
  <c r="D144" i="14"/>
  <c r="E147" i="14"/>
  <c r="D150" i="14"/>
  <c r="D152" i="14"/>
  <c r="E153" i="14"/>
  <c r="D156" i="14"/>
  <c r="E159" i="14"/>
  <c r="B14" i="9"/>
  <c r="C14" i="9" s="1"/>
  <c r="E174" i="14" l="1"/>
  <c r="D174" i="14"/>
</calcChain>
</file>

<file path=xl/sharedStrings.xml><?xml version="1.0" encoding="utf-8"?>
<sst xmlns="http://schemas.openxmlformats.org/spreadsheetml/2006/main" count="1827" uniqueCount="606">
  <si>
    <t>NAME</t>
  </si>
  <si>
    <t>MATHEMATICS</t>
  </si>
  <si>
    <t>SCIENCE</t>
  </si>
  <si>
    <t>ENGLISH</t>
  </si>
  <si>
    <t>COMPUTER</t>
  </si>
  <si>
    <t>BIOLOGY</t>
  </si>
  <si>
    <t>HISTORY</t>
  </si>
  <si>
    <t>Total</t>
  </si>
  <si>
    <t>Max</t>
  </si>
  <si>
    <t>Min</t>
  </si>
  <si>
    <t>AVERAGE</t>
  </si>
  <si>
    <t>ROUND</t>
  </si>
  <si>
    <t>RANK</t>
  </si>
  <si>
    <t>p/F</t>
  </si>
  <si>
    <t>GRADE</t>
  </si>
  <si>
    <t>DANISH</t>
  </si>
  <si>
    <t>TIME</t>
  </si>
  <si>
    <t>MON</t>
  </si>
  <si>
    <t>TUE</t>
  </si>
  <si>
    <t>WED</t>
  </si>
  <si>
    <t>THU</t>
  </si>
  <si>
    <t>FRI</t>
  </si>
  <si>
    <t>SAT</t>
  </si>
  <si>
    <t>8:00 to9:00</t>
  </si>
  <si>
    <t>Sir Suleman</t>
  </si>
  <si>
    <t>9:00 to 10:00</t>
  </si>
  <si>
    <t>10:00 to 11:00</t>
  </si>
  <si>
    <t>11:00to 12:00</t>
  </si>
  <si>
    <t>12:00 to 1:00</t>
  </si>
  <si>
    <t>1:00to 2:00</t>
  </si>
  <si>
    <t>2:00 to 3:00</t>
  </si>
  <si>
    <t>3:00 to 4:00</t>
  </si>
  <si>
    <t>4:00 to 5:00</t>
  </si>
  <si>
    <t>5:00 to 6:00</t>
  </si>
  <si>
    <t>6:00 to7:00</t>
  </si>
  <si>
    <t>present</t>
  </si>
  <si>
    <t>Absence</t>
  </si>
  <si>
    <t>LEAVE</t>
  </si>
  <si>
    <t>TOTAL</t>
  </si>
  <si>
    <t>P</t>
  </si>
  <si>
    <t>A</t>
  </si>
  <si>
    <t>KAFIL</t>
  </si>
  <si>
    <t>L</t>
  </si>
  <si>
    <t>ZOHAIB</t>
  </si>
  <si>
    <t>Nahid</t>
  </si>
  <si>
    <t>nasreen</t>
  </si>
  <si>
    <t>sobiaya</t>
  </si>
  <si>
    <t>kulsum</t>
  </si>
  <si>
    <t>nida</t>
  </si>
  <si>
    <t>Ismail</t>
  </si>
  <si>
    <t>Aqeel</t>
  </si>
  <si>
    <t>Shahid</t>
  </si>
  <si>
    <t>Nadeem</t>
  </si>
  <si>
    <t>Zeeshan</t>
  </si>
  <si>
    <t>Rani</t>
  </si>
  <si>
    <t>Raja</t>
  </si>
  <si>
    <t>Waqqar</t>
  </si>
  <si>
    <t>kashif</t>
  </si>
  <si>
    <t>Present</t>
  </si>
  <si>
    <t>total</t>
  </si>
  <si>
    <t>BIO TH</t>
  </si>
  <si>
    <t>BIO PR</t>
  </si>
  <si>
    <t>CHEM TH</t>
  </si>
  <si>
    <t>CHEM PR</t>
  </si>
  <si>
    <t>PAK STUDIES</t>
  </si>
  <si>
    <t>SINDHI</t>
  </si>
  <si>
    <t>PERCENTAGE</t>
  </si>
  <si>
    <t>ANJUM</t>
  </si>
  <si>
    <t>ASMAT</t>
  </si>
  <si>
    <t>AYESHA</t>
  </si>
  <si>
    <t>MEHBOOB</t>
  </si>
  <si>
    <t>RESHMA</t>
  </si>
  <si>
    <t>SIRAJ</t>
  </si>
  <si>
    <t>SUMAYA</t>
  </si>
  <si>
    <t>ZIA</t>
  </si>
  <si>
    <t>customer</t>
  </si>
  <si>
    <t>Rashid</t>
  </si>
  <si>
    <t>Nadim</t>
  </si>
  <si>
    <t>Akram</t>
  </si>
  <si>
    <t>Farzana</t>
  </si>
  <si>
    <t>Erum</t>
  </si>
  <si>
    <t>Waqas</t>
  </si>
  <si>
    <t>Irfan</t>
  </si>
  <si>
    <t>Sajid</t>
  </si>
  <si>
    <t>Alam gir</t>
  </si>
  <si>
    <t>Mehwish Shahid</t>
  </si>
  <si>
    <t>Sidra</t>
  </si>
  <si>
    <t>Shabana</t>
  </si>
  <si>
    <t>Nazeer</t>
  </si>
  <si>
    <t>Anwer</t>
  </si>
  <si>
    <t>Ghazala</t>
  </si>
  <si>
    <t>Mehwish Mustafa</t>
  </si>
  <si>
    <t>Bonus</t>
  </si>
  <si>
    <t>Admin</t>
  </si>
  <si>
    <t>G.M</t>
  </si>
  <si>
    <t>Accountant</t>
  </si>
  <si>
    <t>H.R</t>
  </si>
  <si>
    <t>Manager</t>
  </si>
  <si>
    <t>Zubair</t>
  </si>
  <si>
    <t>Purchase</t>
  </si>
  <si>
    <t>Shabir</t>
  </si>
  <si>
    <t>Sales</t>
  </si>
  <si>
    <t>Anjum</t>
  </si>
  <si>
    <t>CD rom</t>
  </si>
  <si>
    <t xml:space="preserve">Shabana </t>
  </si>
  <si>
    <t>Basheer</t>
  </si>
  <si>
    <t>G.m</t>
  </si>
  <si>
    <t>Mintinas</t>
  </si>
  <si>
    <t>Electishan</t>
  </si>
  <si>
    <t>Sall D</t>
  </si>
  <si>
    <t>Injar</t>
  </si>
  <si>
    <t>Said</t>
  </si>
  <si>
    <t>Soper voizar</t>
  </si>
  <si>
    <t>Gulam</t>
  </si>
  <si>
    <t>secoritay</t>
  </si>
  <si>
    <t>Watchman</t>
  </si>
  <si>
    <t>H.r</t>
  </si>
  <si>
    <t>F.m</t>
  </si>
  <si>
    <t>A.m</t>
  </si>
  <si>
    <t>GM</t>
  </si>
  <si>
    <t>ADMIN</t>
  </si>
  <si>
    <t>ACCOUNTANT</t>
  </si>
  <si>
    <t>MAINTANCE</t>
  </si>
  <si>
    <t>INCHARGE</t>
  </si>
  <si>
    <t>SALES</t>
  </si>
  <si>
    <t>SUPER WISER</t>
  </si>
  <si>
    <t>PURCHASE</t>
  </si>
  <si>
    <t>HELPER</t>
  </si>
  <si>
    <t>HR</t>
  </si>
  <si>
    <t>F.M</t>
  </si>
  <si>
    <t>R OFFICER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</si>
  <si>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</si>
  <si>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</si>
  <si>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</si>
  <si>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</si>
  <si>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</si>
  <si>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</si>
  <si>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</si>
  <si>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</si>
  <si>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</si>
  <si>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</si>
  <si>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</si>
  <si>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</si>
  <si>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</si>
  <si>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Round</t>
  </si>
  <si>
    <t>Grade</t>
  </si>
  <si>
    <t>Suleman</t>
  </si>
  <si>
    <t>Mon</t>
  </si>
  <si>
    <t>Tue</t>
  </si>
  <si>
    <t>Wed</t>
  </si>
  <si>
    <t>Thr</t>
  </si>
  <si>
    <t>Fri</t>
  </si>
  <si>
    <t>Result</t>
  </si>
  <si>
    <t>AQEEL</t>
  </si>
  <si>
    <t>ISMA</t>
  </si>
  <si>
    <t>GULAM</t>
  </si>
  <si>
    <t>IRFAN</t>
  </si>
  <si>
    <t>BASHER</t>
  </si>
  <si>
    <t>YER</t>
  </si>
  <si>
    <t>MONTH</t>
  </si>
  <si>
    <t>DAY</t>
  </si>
  <si>
    <t>DATE</t>
  </si>
  <si>
    <t>START DATE</t>
  </si>
  <si>
    <t>END DATE</t>
  </si>
  <si>
    <t>DAYS BETVEEN</t>
  </si>
  <si>
    <t>HOUR</t>
  </si>
  <si>
    <t>MINTES</t>
  </si>
  <si>
    <t>SECOND</t>
  </si>
  <si>
    <t>Electricity Bills of industrial plants Billing Month June -2009</t>
  </si>
  <si>
    <t>Plants Location</t>
  </si>
  <si>
    <t>Electricity Unit Consumed</t>
  </si>
  <si>
    <t>Electricity Charges</t>
  </si>
  <si>
    <t>W.Tax</t>
  </si>
  <si>
    <t>Remarks</t>
  </si>
  <si>
    <t>GHARO</t>
  </si>
  <si>
    <t>NAWABSHAH</t>
  </si>
  <si>
    <t>KARACHI</t>
  </si>
  <si>
    <t>THATTA</t>
  </si>
  <si>
    <t>SAJAWAL</t>
  </si>
  <si>
    <t>LARKANA</t>
  </si>
  <si>
    <t>DADOO</t>
  </si>
  <si>
    <t>SEHWAN SHARIF</t>
  </si>
  <si>
    <t>HYDERABAD</t>
  </si>
  <si>
    <t>KHAIRPUR</t>
  </si>
  <si>
    <t>SUKKAR</t>
  </si>
  <si>
    <t>DHABEJI</t>
  </si>
  <si>
    <t>TUCK SHOP</t>
  </si>
  <si>
    <t>Food</t>
  </si>
  <si>
    <t>Sale Person</t>
  </si>
  <si>
    <t>Price</t>
  </si>
  <si>
    <t>Item Sold</t>
  </si>
  <si>
    <t>Total Sale</t>
  </si>
  <si>
    <t xml:space="preserve">Stocking </t>
  </si>
  <si>
    <t>Sandwiches</t>
  </si>
  <si>
    <t>Cheese &amp; Tomato</t>
  </si>
  <si>
    <t>Baker</t>
  </si>
  <si>
    <t>Tuna &amp; Tomato</t>
  </si>
  <si>
    <t>Zambi</t>
  </si>
  <si>
    <t>Tomato &amp; Cucumber</t>
  </si>
  <si>
    <t>Cethy</t>
  </si>
  <si>
    <t>Egg &amp; Marinda</t>
  </si>
  <si>
    <t>Armor</t>
  </si>
  <si>
    <t>Chocolates</t>
  </si>
  <si>
    <t>Mars</t>
  </si>
  <si>
    <t>Maria</t>
  </si>
  <si>
    <t>Toffee Crisp</t>
  </si>
  <si>
    <t>Diana</t>
  </si>
  <si>
    <t>Galaxy</t>
  </si>
  <si>
    <t>Bounty</t>
  </si>
  <si>
    <t>Crisps</t>
  </si>
  <si>
    <t>Monster munch</t>
  </si>
  <si>
    <t>Steven</t>
  </si>
  <si>
    <t>Fries</t>
  </si>
  <si>
    <t>Lilly</t>
  </si>
  <si>
    <t>Discos</t>
  </si>
  <si>
    <t>Walkers</t>
  </si>
  <si>
    <t>Drink</t>
  </si>
  <si>
    <t>Coke</t>
  </si>
  <si>
    <t>John</t>
  </si>
  <si>
    <t>Lilt</t>
  </si>
  <si>
    <t>Morgan</t>
  </si>
  <si>
    <t>Sprite</t>
  </si>
  <si>
    <t>Fanta</t>
  </si>
  <si>
    <t>Sweets</t>
  </si>
  <si>
    <t>Lollypops</t>
  </si>
  <si>
    <t>George</t>
  </si>
  <si>
    <t>Bonus Criteria</t>
  </si>
  <si>
    <t>Maximum Value of Item Sold for Sandwiches</t>
  </si>
  <si>
    <t>0&gt;=</t>
  </si>
  <si>
    <t>Kick out</t>
  </si>
  <si>
    <t>Minimum Value of Item Sold for Chocolates</t>
  </si>
  <si>
    <t>5&gt;=</t>
  </si>
  <si>
    <t>10&gt;=</t>
  </si>
  <si>
    <t>Average of Item Sold for Drinks</t>
  </si>
  <si>
    <t>15&gt;=</t>
  </si>
  <si>
    <t>20&gt;=</t>
  </si>
  <si>
    <t>25&gt;=</t>
  </si>
  <si>
    <t>30&gt;=</t>
  </si>
  <si>
    <t xml:space="preserve">Instructions </t>
  </si>
  <si>
    <t>Q-2</t>
  </si>
  <si>
    <t>Q-3</t>
  </si>
  <si>
    <t>Tips for Stocking</t>
  </si>
  <si>
    <t>Item Sold &gt; 15    Print    Restock</t>
  </si>
  <si>
    <t>Else                  Print    Stock</t>
  </si>
  <si>
    <t>Q-4</t>
  </si>
  <si>
    <t>Q-5</t>
  </si>
  <si>
    <t>WORLD CUP</t>
  </si>
  <si>
    <t>ONE DAY CRICKET MATCH REPORT</t>
  </si>
  <si>
    <t>TEAM NAME</t>
  </si>
  <si>
    <t>MATCH 1</t>
  </si>
  <si>
    <t>MATCH 2</t>
  </si>
  <si>
    <t>MATCH 3</t>
  </si>
  <si>
    <t>WON</t>
  </si>
  <si>
    <t>LOST</t>
  </si>
  <si>
    <t>AVG. SCORE</t>
  </si>
  <si>
    <t>WORLD RANKING</t>
  </si>
  <si>
    <t>Australia</t>
  </si>
  <si>
    <t>Bangladesh</t>
  </si>
  <si>
    <t>Canada</t>
  </si>
  <si>
    <t>England</t>
  </si>
  <si>
    <t>India</t>
  </si>
  <si>
    <t>Pakistan</t>
  </si>
  <si>
    <t>South Africa</t>
  </si>
  <si>
    <t>West Indies</t>
  </si>
  <si>
    <t>Q-2      Calculate First Total and Lost Matches by using Formula.</t>
  </si>
  <si>
    <t>Q-3      Calculate Average of Matches.</t>
  </si>
  <si>
    <t>Q-4      Calculate Second Total of Two Greatest Values.</t>
  </si>
  <si>
    <t>Q-5      Calculate World Ranking by using IF Condition.</t>
  </si>
  <si>
    <t>Tips for World Ranking.</t>
  </si>
  <si>
    <t xml:space="preserve">Q-6     Calculate Remarks by using IF Condition.     </t>
  </si>
  <si>
    <t>Tips for Remarks.</t>
  </si>
  <si>
    <t>INSTITUTE OF COMPUTER SCIENCE OF PAKISTAN</t>
  </si>
  <si>
    <t>BASIC SALARY</t>
  </si>
  <si>
    <t>SEX</t>
  </si>
  <si>
    <t>AREA</t>
  </si>
  <si>
    <t>HOUSE RENT</t>
  </si>
  <si>
    <t>MEDICAL</t>
  </si>
  <si>
    <t>CONVEYANCE</t>
  </si>
  <si>
    <t>INCOME TAX</t>
  </si>
  <si>
    <t>GROSS</t>
  </si>
  <si>
    <t>NET</t>
  </si>
  <si>
    <t>Danish</t>
  </si>
  <si>
    <t>M</t>
  </si>
  <si>
    <t>Korangi</t>
  </si>
  <si>
    <t>F</t>
  </si>
  <si>
    <t>F.B.Area</t>
  </si>
  <si>
    <t>Eatasaml</t>
  </si>
  <si>
    <t>Gulshan</t>
  </si>
  <si>
    <t>Naziamabad</t>
  </si>
  <si>
    <t>Shanawaz</t>
  </si>
  <si>
    <t>Adnan</t>
  </si>
  <si>
    <t>Gulbarg</t>
  </si>
  <si>
    <t>Ali</t>
  </si>
  <si>
    <t>Asif</t>
  </si>
  <si>
    <t>Clifton</t>
  </si>
  <si>
    <t>Dilawer</t>
  </si>
  <si>
    <t>Steel Town</t>
  </si>
  <si>
    <t>Dua</t>
  </si>
  <si>
    <t>Muskan</t>
  </si>
  <si>
    <t>Nida</t>
  </si>
  <si>
    <t>Yasmeen</t>
  </si>
  <si>
    <t>Landhi</t>
  </si>
  <si>
    <t>Asim</t>
  </si>
  <si>
    <t>Mehroz</t>
  </si>
  <si>
    <t xml:space="preserve">Noureen </t>
  </si>
  <si>
    <t>Riaz</t>
  </si>
  <si>
    <t>Orangi</t>
  </si>
  <si>
    <t>Tasmeha</t>
  </si>
  <si>
    <t>Yaseen</t>
  </si>
  <si>
    <t>Rohela</t>
  </si>
  <si>
    <t>Fiza</t>
  </si>
  <si>
    <t>Raheela</t>
  </si>
  <si>
    <t>Zahida</t>
  </si>
  <si>
    <t>Hamid</t>
  </si>
  <si>
    <t>Malir</t>
  </si>
  <si>
    <t>Hassaan</t>
  </si>
  <si>
    <t>Date</t>
  </si>
  <si>
    <t>I/E</t>
  </si>
  <si>
    <t>Item</t>
  </si>
  <si>
    <t>Income</t>
  </si>
  <si>
    <t>Expense</t>
  </si>
  <si>
    <t>Balance</t>
  </si>
  <si>
    <t>Last Month Balance</t>
  </si>
  <si>
    <t>Computer</t>
  </si>
  <si>
    <t>English</t>
  </si>
  <si>
    <t>Etc</t>
  </si>
  <si>
    <t>BACK MONTH</t>
  </si>
  <si>
    <t>14'!G25000</t>
  </si>
  <si>
    <t>G.Mana</t>
  </si>
  <si>
    <t>Cashier</t>
  </si>
  <si>
    <t>Sales depart</t>
  </si>
  <si>
    <t>Supr</t>
  </si>
  <si>
    <t>Purchase dep</t>
  </si>
  <si>
    <t>Incharge</t>
  </si>
  <si>
    <t>Security dep</t>
  </si>
  <si>
    <t>Accountan</t>
  </si>
  <si>
    <t>H.R dep</t>
  </si>
  <si>
    <t>Director</t>
  </si>
  <si>
    <t>Ast Accou</t>
  </si>
  <si>
    <t>Count Blank</t>
  </si>
  <si>
    <t>DEPARTMENT</t>
  </si>
  <si>
    <t>CONVENCE</t>
  </si>
  <si>
    <t>BONUS</t>
  </si>
  <si>
    <t>ADVANCE</t>
  </si>
  <si>
    <t>INCOMTEX</t>
  </si>
  <si>
    <t>TOTAL SALERY</t>
  </si>
  <si>
    <t>TOTAL SALARY</t>
  </si>
  <si>
    <t>EMPLYEE</t>
  </si>
  <si>
    <t>POST</t>
  </si>
  <si>
    <t>HOUSING</t>
  </si>
  <si>
    <t>Froz</t>
  </si>
  <si>
    <t>B</t>
  </si>
  <si>
    <t>C</t>
  </si>
  <si>
    <t>D</t>
  </si>
  <si>
    <t>Instructions</t>
  </si>
  <si>
    <t>Absent</t>
  </si>
  <si>
    <t>Q. No 1</t>
  </si>
  <si>
    <t>Grading Criteria</t>
  </si>
  <si>
    <t>A-One</t>
  </si>
  <si>
    <t>Fail</t>
  </si>
  <si>
    <t>LARGE</t>
  </si>
  <si>
    <t>SMALL</t>
  </si>
  <si>
    <t>Create the Attendence Sheet  that is given below and follow the instructions to calculate the properly Sheet 3.</t>
  </si>
  <si>
    <t>90&gt;=</t>
  </si>
  <si>
    <t>80&gt;=</t>
  </si>
  <si>
    <t>70&gt;=</t>
  </si>
  <si>
    <t>60&gt;=</t>
  </si>
  <si>
    <t>50&gt;=</t>
  </si>
  <si>
    <t>Zakiy</t>
  </si>
  <si>
    <t>Wasif</t>
  </si>
  <si>
    <t>Shoaib</t>
  </si>
  <si>
    <t>Sheraz</t>
  </si>
  <si>
    <t>Nousheen</t>
  </si>
  <si>
    <t>Faiza</t>
  </si>
  <si>
    <t>Urooj</t>
  </si>
  <si>
    <t>Kamal</t>
  </si>
  <si>
    <t>Feroz</t>
  </si>
  <si>
    <t>Tehmina</t>
  </si>
  <si>
    <t>Q.1</t>
  </si>
  <si>
    <t>Calculate Total,Max, Min, Average, Large, Small, and Round…</t>
  </si>
  <si>
    <t>Remaks Criteria</t>
  </si>
  <si>
    <t>65&gt;=</t>
  </si>
  <si>
    <t>&lt;65</t>
  </si>
  <si>
    <t>Excellent</t>
  </si>
  <si>
    <t>Good</t>
  </si>
  <si>
    <t>Poor</t>
  </si>
  <si>
    <t>Calculate Scholarship by using IF Condition. If Average &gt;=80   Print     Yess Else  Print     No</t>
  </si>
  <si>
    <t>Calculate P/F by using IF Condition. If Average &gt;=65   Print     Pass Else  Print     Fail</t>
  </si>
  <si>
    <t>Calculate Remarks by using IF Condition. (The Remarks Criteria table is given at the bottom of the above Sheet).</t>
  </si>
  <si>
    <t>Count A</t>
  </si>
  <si>
    <t>Q-6</t>
  </si>
  <si>
    <t>Q-7</t>
  </si>
  <si>
    <t>Q-8</t>
  </si>
  <si>
    <t>Q-9</t>
  </si>
  <si>
    <t>Q-10</t>
  </si>
  <si>
    <t>Laiba</t>
  </si>
  <si>
    <t>Kinza</t>
  </si>
  <si>
    <t>Saba</t>
  </si>
  <si>
    <t>Anam</t>
  </si>
  <si>
    <t>Saqib</t>
  </si>
  <si>
    <t>Shahab</t>
  </si>
  <si>
    <t>Zafar</t>
  </si>
  <si>
    <t>Nazish</t>
  </si>
  <si>
    <t>Create the Teacher Classes Sheet  that is given below and follow the instructions to calculate the properly Sheet 2.</t>
  </si>
  <si>
    <t>Calculate Rank.</t>
  </si>
  <si>
    <t xml:space="preserve"> Q-3</t>
  </si>
  <si>
    <t xml:space="preserve"> Q-2</t>
  </si>
  <si>
    <t>A-Plus</t>
  </si>
  <si>
    <t>40&gt;=</t>
  </si>
  <si>
    <t>&lt;40</t>
  </si>
  <si>
    <t>FAIL</t>
  </si>
  <si>
    <t>Mehwish</t>
  </si>
  <si>
    <t>Mustafa</t>
  </si>
  <si>
    <t>Zia</t>
  </si>
  <si>
    <t>Zakir</t>
  </si>
  <si>
    <t>Total Amount</t>
  </si>
  <si>
    <t>Payment</t>
  </si>
  <si>
    <t>Per amount</t>
  </si>
  <si>
    <t>Create the IX Class Result Sheet  that is given below and follow the instructions to calculate the properly Sheet 4.</t>
  </si>
  <si>
    <t>RAM</t>
  </si>
  <si>
    <t>Printer 1020 HP</t>
  </si>
  <si>
    <t>LCD (DELL)</t>
  </si>
  <si>
    <t>Comboo</t>
  </si>
  <si>
    <t>Moniter (LG)</t>
  </si>
  <si>
    <t>USB (8 GB)</t>
  </si>
  <si>
    <t>USB (4 GB)</t>
  </si>
  <si>
    <t>LCD (IBM)</t>
  </si>
  <si>
    <t>Printer 1010 HP</t>
  </si>
  <si>
    <t>Monitor Accer</t>
  </si>
  <si>
    <t>DVD</t>
  </si>
  <si>
    <t>Key board (IBM)</t>
  </si>
  <si>
    <t>RAM (1 GB)</t>
  </si>
  <si>
    <t>RAM (512 MB)</t>
  </si>
  <si>
    <t>USB (16 GB)</t>
  </si>
  <si>
    <t>Hard disk  40 GB (ID)</t>
  </si>
  <si>
    <t>Hard disk  80 GB (ID)</t>
  </si>
  <si>
    <t>Processor (2.4)</t>
  </si>
  <si>
    <t>Processor (2.2)</t>
  </si>
  <si>
    <t>CD room (LG)</t>
  </si>
  <si>
    <t>CD Room (LG)</t>
  </si>
  <si>
    <t>Key board (DELL)</t>
  </si>
  <si>
    <t>Mouse (IBM)</t>
  </si>
  <si>
    <t>Hard disk  20 GB (ID)</t>
  </si>
  <si>
    <t>Nazneen</t>
  </si>
  <si>
    <t>Salary Sheet</t>
  </si>
  <si>
    <t xml:space="preserve">Classes Count </t>
  </si>
  <si>
    <t>Kashif</t>
  </si>
  <si>
    <t>Harry</t>
  </si>
  <si>
    <t>Classes Schedule</t>
  </si>
  <si>
    <t>Create the Saleing Sheet  that is given below and follow the instructions to calculate the properly Sheet 7.</t>
  </si>
  <si>
    <t xml:space="preserve"> Q-7</t>
  </si>
  <si>
    <t>Calculate Total, Average, Round</t>
  </si>
  <si>
    <t>Calculate Grade by using IF Condition By Total. (The Grade Criteria table is given at the bottom of the above Sheet).</t>
  </si>
  <si>
    <t>240&gt;=</t>
  </si>
  <si>
    <t>200&gt;=</t>
  </si>
  <si>
    <t>200&lt;</t>
  </si>
  <si>
    <t>Count the classes with name.</t>
  </si>
  <si>
    <t>Calculate the salary with name per class given 850 Rs. Only.</t>
  </si>
  <si>
    <t>Name</t>
  </si>
  <si>
    <t>Index No.</t>
  </si>
  <si>
    <t>IF the World Ranking is 3 the team is POOR, IF the World Ranking is 2 the team is GOOD,IF the World Ranking is 1 the team is EXLT.</t>
  </si>
  <si>
    <t>IF Average Score is Greater than or Equal to 300, Ranking wil be 1 , Average Score is Greater than or Equal to 200, Ranking wil be 2 otherwise Ranking will be 3.</t>
  </si>
  <si>
    <t>Different</t>
  </si>
  <si>
    <t>Basic pay</t>
  </si>
  <si>
    <t>Allow</t>
  </si>
  <si>
    <t>OVER TIME</t>
  </si>
  <si>
    <t>Total pay</t>
  </si>
  <si>
    <t>Advance</t>
  </si>
  <si>
    <t>LOAN</t>
  </si>
  <si>
    <t>Deduction</t>
  </si>
  <si>
    <t>Salary</t>
  </si>
  <si>
    <t>Payabla Salary{R}</t>
  </si>
  <si>
    <t>Hrs</t>
  </si>
  <si>
    <t>Rate</t>
  </si>
  <si>
    <t>Amount</t>
  </si>
  <si>
    <t>Deduct</t>
  </si>
  <si>
    <t>Days</t>
  </si>
  <si>
    <t>Muhammad Sabir</t>
  </si>
  <si>
    <t>Muhammad Salman</t>
  </si>
  <si>
    <t>Muhammad faheem</t>
  </si>
  <si>
    <t>Muhamad Saleem</t>
  </si>
  <si>
    <t>Amir Sahib</t>
  </si>
  <si>
    <t>Sayed Sadaqat Ali</t>
  </si>
  <si>
    <t>Amir Ahmed</t>
  </si>
  <si>
    <t>Zia-ur-Rehman</t>
  </si>
  <si>
    <t>Musaib Akram</t>
  </si>
  <si>
    <t>Nisar Ahmed Qureshi</t>
  </si>
  <si>
    <t>Faheem abbasi</t>
  </si>
  <si>
    <t>Zubair abbasi</t>
  </si>
  <si>
    <t>Muhammad Rehman</t>
  </si>
  <si>
    <t>Sabir Ali</t>
  </si>
  <si>
    <t>Muhammad Zakir</t>
  </si>
  <si>
    <t>Muhammad Jibran</t>
  </si>
  <si>
    <t>Muhammad Usman</t>
  </si>
  <si>
    <t>Muhammad Suleman</t>
  </si>
  <si>
    <t>ShuhaGur Rehman</t>
  </si>
  <si>
    <t>Dedarr Gul</t>
  </si>
  <si>
    <t>Ali Asghar</t>
  </si>
  <si>
    <t>Muhammad Jawaid</t>
  </si>
  <si>
    <t>Abid Hussain</t>
  </si>
  <si>
    <t>Ahmed Khan</t>
  </si>
  <si>
    <t>Muhammad Amir</t>
  </si>
  <si>
    <t>Rehmat Sardar</t>
  </si>
  <si>
    <t>Sayed abdul Sajid</t>
  </si>
  <si>
    <t>Muhammad Rashid</t>
  </si>
  <si>
    <t>Zarmast Khan</t>
  </si>
  <si>
    <t>Bal</t>
  </si>
  <si>
    <t xml:space="preserve">ABSENCE </t>
  </si>
  <si>
    <t>late/early</t>
  </si>
  <si>
    <t xml:space="preserve">  </t>
  </si>
  <si>
    <t>Create the Student Result Sheet  that is given below and follow the instructions to calculate the properly   Sheet 1.</t>
  </si>
  <si>
    <t>Calculate Blank cell by using Count Blank function (Cell Address I4)</t>
  </si>
  <si>
    <t>Calculate Classes of Sir Suleman by using Count If condition. (Cell Address B17)</t>
  </si>
  <si>
    <t>Calculate sum of classes of Mon to Sat by using sum. (Cell Address B23)</t>
  </si>
  <si>
    <t>Calculate classes Mon to Sat by using Count A function (Cell Address H4 and B15)</t>
  </si>
  <si>
    <t>Sunday</t>
  </si>
  <si>
    <t>Calculate Present (Cell Address AG4)</t>
  </si>
  <si>
    <t>Calculate Absent (Cell Address AH4)</t>
  </si>
  <si>
    <t>Calculate Leave (Cell Address AI4)</t>
  </si>
  <si>
    <t>Calculate Present, Abssent and Leave (Cell Address B26,B27 &amp; B28)</t>
  </si>
  <si>
    <t>Calculate Total, Percentage and Round…</t>
  </si>
  <si>
    <t>Quantity</t>
  </si>
  <si>
    <t>Discount</t>
  </si>
  <si>
    <t>E.O.B.I</t>
  </si>
  <si>
    <t>Create the Customer Sheet  that is given below and follow the instructions to calculate the properly Sheet 6.</t>
  </si>
  <si>
    <t>Calculate the 15% of Housing Allowence. .(Cell adress E4)</t>
  </si>
  <si>
    <t>Calculate 10% of Convence Allowence.(Cell adress F4)</t>
  </si>
  <si>
    <t>Calculate 10% of income tax if  their basic salary is above 20000.(Cell adress L4)</t>
  </si>
  <si>
    <t>Calculate the Total Salary (Cell adress M4 &amp; N4)</t>
  </si>
  <si>
    <t>Create the Saleing Sheet  that is given below and follow the instructions to calculate the properly Sheet 8.</t>
  </si>
  <si>
    <t>Salesman</t>
  </si>
  <si>
    <t>Sale</t>
  </si>
  <si>
    <t>Target</t>
  </si>
  <si>
    <t>Scholarship</t>
  </si>
  <si>
    <t>Calculate Grade by using IF Condition. (The Grading Criteria table is given )</t>
  </si>
  <si>
    <t>Q.1Create the Customer Sheet  that is given below and follow the instructions to calculate the properly Sheet 5.</t>
  </si>
  <si>
    <t>Q-2  Calculate the Total Amount to use the Multiply Qt to Per amount.(Cell adress F4)</t>
  </si>
  <si>
    <t>Q-3  Calculate 7% Disount of total Amount.(Cell adress G4)</t>
  </si>
  <si>
    <t>Q-4  Calculate payment which have to pay the Customer.(Cell adress H4)</t>
  </si>
  <si>
    <t>Calculate 25% of Bonus .(Cell adress G4)</t>
  </si>
  <si>
    <t>Q-2  Calculate the Result by using IF condition (Cell adress E4)</t>
  </si>
  <si>
    <t>Q-3  Calculate Difference Amount.(Cell adress F4)</t>
  </si>
  <si>
    <t>Commission</t>
  </si>
  <si>
    <t>Q-4  Calculate Commission in difference amount by using IF condition.(Cell adress H4)</t>
  </si>
  <si>
    <t xml:space="preserve">       Tips for Result</t>
  </si>
  <si>
    <t xml:space="preserve">        Sale &gt; Target    Print    "Achive"   Else   Print   "Not Achive"</t>
  </si>
  <si>
    <t xml:space="preserve">       Tips for Electricity Charges</t>
  </si>
  <si>
    <t>&lt;1000   Units 2.5 of elecrtricity unit consumed</t>
  </si>
  <si>
    <t>&lt;2000   Units 3.0 of elecrtricity unit consumed</t>
  </si>
  <si>
    <t>&lt;5000   Units 3.5 of elecrtricity unit consumed</t>
  </si>
  <si>
    <t>&lt;7500   Units 5.0 of elecrtricity unit consumed</t>
  </si>
  <si>
    <t>&lt;10000   Units 6.0 of elecrtricity unit consumed</t>
  </si>
  <si>
    <t>&gt;10000   Units 7.5 of elecrtricity unit consumed</t>
  </si>
  <si>
    <t>Q.1 Create the SSGC Bill Record  that is given below and follow the instructions to calculate   the properly  Sheet 10.</t>
  </si>
  <si>
    <t>Q-2  Calculate the Electricity Charges by using IF condition (Cell adress C6)</t>
  </si>
  <si>
    <t>Q-4  Calculate Total: Electricity Charges + W.Tax.(Cell adress E6)</t>
  </si>
  <si>
    <t>Q-5  Create a Line Chart of Plants Location + Electricity Charges.</t>
  </si>
  <si>
    <t>Q-2  Calculate Total Sale</t>
  </si>
  <si>
    <t>Q-3  Calculate Stocking by Using IF Condition.</t>
  </si>
  <si>
    <t xml:space="preserve">Q-4  Calculate Bonus by using IF (The Bonus Criteria table is given at the bottom of the above sheet) </t>
  </si>
  <si>
    <t>Q-5Calculate Maximum, Minimum and Average by using Excel Built in Functions.</t>
  </si>
  <si>
    <t>Q-1        Create the One Day Cricket Match Report that is given below and follow the instructions to calculate the sheet 12 properly.</t>
  </si>
  <si>
    <t>Q-1        Create the One Day Cricket Match Report that is given below and follow the instructions to calculate the sheet 13 properly.</t>
  </si>
  <si>
    <t>Calculate the 23% of Housing Allowence. .(Cell adress F5)</t>
  </si>
  <si>
    <t>Calculate 5% of Medical Allowence.(Cell adress G5)</t>
  </si>
  <si>
    <t>Calculate 25% of Convence .(Cell adress H5)</t>
  </si>
  <si>
    <t>Calculate 3% of income tax.(Cell adress I5)</t>
  </si>
  <si>
    <t>Calculate the Gross Salary (Cell adress J5)</t>
  </si>
  <si>
    <t>Calculate the Net Salary (Cell adress K5)</t>
  </si>
  <si>
    <t>Calculate Total Income. .(Cell adress D175)</t>
  </si>
  <si>
    <t>Calculate Total Expense.(Cell adress E175)</t>
  </si>
  <si>
    <t>Calculate Net profit of month of Jan .(Cell adress F175)</t>
  </si>
  <si>
    <t>Calculate Balance.(Cell adress F5)</t>
  </si>
  <si>
    <t>Create the Balance Sheet that is given below and follow the instructions to calculate the properly Sheet 14.</t>
  </si>
  <si>
    <t>Create the Salary Sheet that is given below and follow the instructions to calculate the properly Sheet 15.</t>
  </si>
  <si>
    <t>Q.2</t>
  </si>
  <si>
    <t xml:space="preserve">Calculate Overtime Rate &amp; Amount </t>
  </si>
  <si>
    <t>Working days=24 &amp; hours=8</t>
  </si>
  <si>
    <t>Q.3</t>
  </si>
  <si>
    <t>Calculate Total Pay(Cell Adress G5), Balance Amount (Cell Adress K5), Absent Amount (Cell Adress M5) &amp; Late Early leave (Cell Adress O5)</t>
  </si>
  <si>
    <t>Q.4</t>
  </si>
  <si>
    <t>Calculate Deduction Amount, Salary and Payable Salary.</t>
  </si>
  <si>
    <t>Q-1  Create the Tuck Shop's  Sales Report that is given below and follow the instruction to calculate the sheet no 11 properly.</t>
  </si>
  <si>
    <t>Calculate Grade by using IF Condition. (The Grade Criteria table is given at the bottom of the above Sheet).</t>
  </si>
  <si>
    <t>Very Good</t>
  </si>
  <si>
    <t>Sir Zeeshan</t>
  </si>
  <si>
    <t>Calculate Classes of Sir Zeeshan by using Count If condition. (Cell Address B20)</t>
  </si>
  <si>
    <t>Miss Nazneen</t>
  </si>
  <si>
    <t>7:00 to 8:00</t>
  </si>
  <si>
    <t>8:00 to 9:00</t>
  </si>
  <si>
    <t>Sir Shafay</t>
  </si>
  <si>
    <t>Calculate Classes of Sir Shafay by using Count If condition. (Cell Address B22)</t>
  </si>
  <si>
    <t>Calculate Classes of Miss nazneen by using Count If condition. (Cell Address B21)</t>
  </si>
  <si>
    <t>PENELTY</t>
  </si>
  <si>
    <t>Sir Raheel</t>
  </si>
  <si>
    <t>Calculate Classes of Sir Raheel by using Count If condition. (Cell Address B18)</t>
  </si>
  <si>
    <t>Sir Rehan</t>
  </si>
  <si>
    <t>Calculate Classes of Sir Rehan by using Count If condition. (Cell Address B19)</t>
  </si>
  <si>
    <t>Sir Dawood</t>
  </si>
  <si>
    <t xml:space="preserve"> </t>
  </si>
  <si>
    <t>SALES MAN</t>
  </si>
  <si>
    <t>COUNT achive</t>
  </si>
  <si>
    <t>not COUNT achive</t>
  </si>
  <si>
    <t>s</t>
  </si>
  <si>
    <t>Q-3  Calculate W.Tax: If Electricity Charges are &gt;= 10000 W.Tax =2.5% of Electricity Charges.(Cell adress D6)</t>
  </si>
  <si>
    <t>Q-5  Calculate Remarks: IF Electricity charges are &gt;= 10000, Print "Please Care" else Print "OK".(Cell adress f6)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</si>
</sst>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24"/>
      <color indexed="8"/>
      <name val="Calibri"/>
      <family val="2"/>
    </font>
    <font>
      <sz val="18"/>
      <color indexed="8"/>
      <name val="Calibri"/>
      <family val="2"/>
    </font>
    <font>
      <sz val="14"/>
      <color indexed="8"/>
      <name val="Calibri"/>
      <family val="2"/>
    </font>
    <font>
      <u/>
      <sz val="18"/>
      <color indexed="8"/>
      <name val="Calibri"/>
      <family val="2"/>
    </font>
    <font>
      <u/>
      <sz val="10"/>
      <color indexed="12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6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name val="Arial Black"/>
      <family val="2"/>
    </font>
    <font>
      <b/>
      <u/>
      <sz val="12"/>
      <name val="Arial"/>
      <family val="2"/>
    </font>
    <font>
      <u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 applyAlignment="1">
      <alignment horizontal="left"/>
    </xf>
    <xf numFmtId="0" fontId="0" fillId="0" borderId="7" xfId="0" applyBorder="1"/>
    <xf numFmtId="164" fontId="0" fillId="0" borderId="1" xfId="0" applyNumberFormat="1" applyBorder="1"/>
    <xf numFmtId="164" fontId="0" fillId="0" borderId="5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/>
    <xf numFmtId="44" fontId="0" fillId="0" borderId="9" xfId="1" applyFont="1" applyBorder="1"/>
    <xf numFmtId="0" fontId="16" fillId="0" borderId="3" xfId="0" applyFont="1" applyBorder="1"/>
    <xf numFmtId="0" fontId="16" fillId="0" borderId="4" xfId="0" applyFont="1" applyBorder="1"/>
    <xf numFmtId="0" fontId="16" fillId="0" borderId="5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6" fillId="0" borderId="0" xfId="0" applyFont="1"/>
    <xf numFmtId="0" fontId="16" fillId="0" borderId="0" xfId="0" applyFont="1" applyAlignment="1">
      <alignment horizontal="center" vertical="center" textRotation="90"/>
    </xf>
    <xf numFmtId="0" fontId="16" fillId="0" borderId="1" xfId="0" applyFont="1" applyBorder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0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right" vertical="top"/>
    </xf>
    <xf numFmtId="0" fontId="18" fillId="0" borderId="11" xfId="0" applyFont="1" applyFill="1" applyBorder="1" applyAlignment="1">
      <alignment vertic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 textRotation="90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8" fillId="0" borderId="0" xfId="0" applyFont="1" applyFill="1" applyBorder="1" applyAlignment="1">
      <alignment vertical="top" wrapText="1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6" xfId="0" applyFont="1" applyFill="1" applyBorder="1"/>
    <xf numFmtId="0" fontId="16" fillId="0" borderId="7" xfId="0" applyFont="1" applyFill="1" applyBorder="1"/>
    <xf numFmtId="0" fontId="16" fillId="0" borderId="12" xfId="0" applyFont="1" applyFill="1" applyBorder="1"/>
    <xf numFmtId="0" fontId="16" fillId="0" borderId="0" xfId="0" applyFont="1" applyFill="1"/>
    <xf numFmtId="0" fontId="16" fillId="0" borderId="3" xfId="0" applyFont="1" applyFill="1" applyBorder="1"/>
    <xf numFmtId="0" fontId="16" fillId="0" borderId="1" xfId="0" applyFont="1" applyFill="1" applyBorder="1"/>
    <xf numFmtId="0" fontId="16" fillId="0" borderId="2" xfId="0" applyFont="1" applyFill="1" applyBorder="1"/>
    <xf numFmtId="0" fontId="16" fillId="0" borderId="4" xfId="0" applyFont="1" applyFill="1" applyBorder="1"/>
    <xf numFmtId="0" fontId="16" fillId="0" borderId="5" xfId="0" applyFont="1" applyFill="1" applyBorder="1"/>
    <xf numFmtId="0" fontId="16" fillId="0" borderId="9" xfId="0" applyFont="1" applyFill="1" applyBorder="1"/>
    <xf numFmtId="0" fontId="16" fillId="0" borderId="0" xfId="0" applyFont="1" applyFill="1" applyBorder="1"/>
    <xf numFmtId="0" fontId="16" fillId="0" borderId="13" xfId="0" applyFont="1" applyFill="1" applyBorder="1"/>
    <xf numFmtId="0" fontId="16" fillId="0" borderId="14" xfId="0" applyFont="1" applyFill="1" applyBorder="1"/>
    <xf numFmtId="0" fontId="16" fillId="0" borderId="15" xfId="0" applyFont="1" applyFill="1" applyBorder="1"/>
    <xf numFmtId="0" fontId="16" fillId="4" borderId="6" xfId="0" applyFont="1" applyFill="1" applyBorder="1"/>
    <xf numFmtId="0" fontId="16" fillId="4" borderId="7" xfId="0" applyFont="1" applyFill="1" applyBorder="1"/>
    <xf numFmtId="0" fontId="16" fillId="4" borderId="12" xfId="0" applyFont="1" applyFill="1" applyBorder="1"/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16" xfId="0" applyFont="1" applyFill="1" applyBorder="1"/>
    <xf numFmtId="0" fontId="16" fillId="4" borderId="17" xfId="0" applyFont="1" applyFill="1" applyBorder="1"/>
    <xf numFmtId="0" fontId="16" fillId="4" borderId="18" xfId="0" applyFont="1" applyFill="1" applyBorder="1"/>
    <xf numFmtId="0" fontId="16" fillId="0" borderId="0" xfId="0" applyFont="1" applyAlignment="1">
      <alignment vertical="top" wrapText="1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11" fillId="0" borderId="0" xfId="0" applyFont="1" applyBorder="1"/>
    <xf numFmtId="0" fontId="16" fillId="0" borderId="15" xfId="0" applyFont="1" applyBorder="1" applyAlignment="1"/>
    <xf numFmtId="0" fontId="16" fillId="0" borderId="2" xfId="0" applyFont="1" applyBorder="1" applyAlignment="1"/>
    <xf numFmtId="0" fontId="16" fillId="0" borderId="0" xfId="0" applyFont="1" applyFill="1" applyBorder="1" applyAlignment="1">
      <alignment vertical="center"/>
    </xf>
    <xf numFmtId="0" fontId="16" fillId="0" borderId="9" xfId="0" applyFont="1" applyBorder="1" applyAlignment="1"/>
    <xf numFmtId="0" fontId="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22" fontId="13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Border="1"/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12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1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/>
    <xf numFmtId="0" fontId="3" fillId="0" borderId="19" xfId="0" applyFont="1" applyBorder="1"/>
    <xf numFmtId="0" fontId="0" fillId="0" borderId="7" xfId="0" applyNumberFormat="1" applyBorder="1" applyAlignment="1">
      <alignment horizontal="center"/>
    </xf>
    <xf numFmtId="0" fontId="0" fillId="0" borderId="12" xfId="0" applyBorder="1"/>
    <xf numFmtId="0" fontId="22" fillId="0" borderId="17" xfId="0" applyFont="1" applyBorder="1"/>
    <xf numFmtId="0" fontId="18" fillId="0" borderId="0" xfId="0" applyFont="1" applyFill="1" applyBorder="1" applyAlignment="1">
      <alignment horizontal="left" vertical="top" wrapText="1"/>
    </xf>
    <xf numFmtId="0" fontId="0" fillId="0" borderId="21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Border="1" applyAlignment="1"/>
    <xf numFmtId="0" fontId="15" fillId="0" borderId="0" xfId="0" applyFont="1"/>
    <xf numFmtId="0" fontId="18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16" fillId="0" borderId="24" xfId="0" applyFont="1" applyBorder="1" applyAlignment="1">
      <alignment horizontal="center" vertical="center" textRotation="90"/>
    </xf>
    <xf numFmtId="0" fontId="16" fillId="0" borderId="25" xfId="0" applyFont="1" applyBorder="1" applyAlignment="1">
      <alignment horizontal="center" vertical="center" textRotation="90"/>
    </xf>
    <xf numFmtId="0" fontId="16" fillId="0" borderId="6" xfId="0" applyFont="1" applyBorder="1"/>
    <xf numFmtId="0" fontId="16" fillId="0" borderId="7" xfId="0" applyFont="1" applyBorder="1"/>
    <xf numFmtId="0" fontId="16" fillId="0" borderId="7" xfId="0" applyFont="1" applyBorder="1" applyAlignment="1">
      <alignment horizontal="center"/>
    </xf>
    <xf numFmtId="0" fontId="15" fillId="0" borderId="0" xfId="0" applyFont="1" applyAlignment="1">
      <alignment horizontal="right" vertical="center"/>
    </xf>
    <xf numFmtId="0" fontId="16" fillId="0" borderId="12" xfId="0" applyFont="1" applyBorder="1"/>
    <xf numFmtId="0" fontId="15" fillId="0" borderId="24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0" fillId="0" borderId="27" xfId="0" applyBorder="1" applyAlignment="1">
      <alignment horizontal="center"/>
    </xf>
    <xf numFmtId="0" fontId="5" fillId="0" borderId="0" xfId="0" applyFont="1" applyAlignment="1">
      <alignment vertical="top" wrapText="1"/>
    </xf>
    <xf numFmtId="0" fontId="20" fillId="0" borderId="7" xfId="0" applyFont="1" applyBorder="1" applyAlignment="1">
      <alignment horizontal="center" wrapText="1"/>
    </xf>
    <xf numFmtId="0" fontId="16" fillId="0" borderId="28" xfId="0" applyFont="1" applyBorder="1" applyAlignment="1">
      <alignment horizontal="left" vertical="center"/>
    </xf>
    <xf numFmtId="0" fontId="16" fillId="0" borderId="11" xfId="0" applyFont="1" applyBorder="1" applyAlignment="1">
      <alignment horizontal="left"/>
    </xf>
    <xf numFmtId="0" fontId="22" fillId="0" borderId="29" xfId="0" applyFont="1" applyBorder="1"/>
    <xf numFmtId="0" fontId="22" fillId="0" borderId="8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/>
    <xf numFmtId="0" fontId="23" fillId="0" borderId="3" xfId="0" applyFont="1" applyBorder="1"/>
    <xf numFmtId="0" fontId="23" fillId="0" borderId="1" xfId="0" applyFont="1" applyBorder="1"/>
    <xf numFmtId="0" fontId="23" fillId="0" borderId="4" xfId="0" applyFont="1" applyBorder="1"/>
    <xf numFmtId="0" fontId="23" fillId="0" borderId="5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4" fillId="0" borderId="9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wrapText="1"/>
    </xf>
    <xf numFmtId="0" fontId="14" fillId="0" borderId="17" xfId="0" applyFont="1" applyBorder="1" applyAlignment="1">
      <alignment horizontal="center" textRotation="90"/>
    </xf>
    <xf numFmtId="0" fontId="14" fillId="0" borderId="18" xfId="0" applyFont="1" applyBorder="1" applyAlignment="1">
      <alignment horizontal="center" textRotation="90"/>
    </xf>
    <xf numFmtId="0" fontId="18" fillId="0" borderId="0" xfId="0" applyFont="1" applyAlignment="1">
      <alignment vertical="top" wrapText="1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/>
    </xf>
    <xf numFmtId="0" fontId="25" fillId="0" borderId="24" xfId="0" applyNumberFormat="1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/>
    </xf>
    <xf numFmtId="0" fontId="26" fillId="0" borderId="6" xfId="0" applyFont="1" applyBorder="1" applyAlignment="1">
      <alignment horizontal="left"/>
    </xf>
    <xf numFmtId="0" fontId="27" fillId="0" borderId="7" xfId="0" applyFont="1" applyFill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7" fillId="0" borderId="7" xfId="0" applyNumberFormat="1" applyFont="1" applyBorder="1"/>
    <xf numFmtId="0" fontId="27" fillId="0" borderId="12" xfId="0" applyFont="1" applyBorder="1"/>
    <xf numFmtId="0" fontId="26" fillId="0" borderId="3" xfId="0" applyFont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0" borderId="4" xfId="0" applyFont="1" applyBorder="1" applyAlignment="1">
      <alignment horizontal="left"/>
    </xf>
    <xf numFmtId="0" fontId="27" fillId="0" borderId="5" xfId="0" applyFont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27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0" xfId="0" applyFont="1" applyBorder="1"/>
    <xf numFmtId="0" fontId="27" fillId="0" borderId="0" xfId="0" applyNumberFormat="1" applyFont="1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8" xfId="0" applyNumberFormat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5" fillId="0" borderId="0" xfId="0" applyFont="1"/>
    <xf numFmtId="0" fontId="28" fillId="0" borderId="6" xfId="0" applyFont="1" applyBorder="1"/>
    <xf numFmtId="0" fontId="28" fillId="0" borderId="7" xfId="0" applyFont="1" applyBorder="1"/>
    <xf numFmtId="0" fontId="28" fillId="0" borderId="12" xfId="0" applyFont="1" applyBorder="1"/>
    <xf numFmtId="14" fontId="5" fillId="0" borderId="3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0" xfId="0" applyFont="1" applyBorder="1"/>
    <xf numFmtId="0" fontId="5" fillId="0" borderId="16" xfId="0" applyFont="1" applyBorder="1"/>
    <xf numFmtId="0" fontId="5" fillId="0" borderId="17" xfId="0" applyFont="1" applyBorder="1"/>
    <xf numFmtId="0" fontId="30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1" fillId="0" borderId="0" xfId="2" quotePrefix="1" applyFont="1" applyAlignment="1" applyProtection="1"/>
    <xf numFmtId="0" fontId="31" fillId="0" borderId="0" xfId="2" applyFont="1" applyAlignment="1" applyProtection="1"/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 textRotation="90"/>
    </xf>
    <xf numFmtId="0" fontId="19" fillId="0" borderId="18" xfId="0" applyFont="1" applyFill="1" applyBorder="1" applyAlignment="1">
      <alignment horizontal="center" vertical="center" textRotation="90"/>
    </xf>
    <xf numFmtId="0" fontId="18" fillId="0" borderId="14" xfId="0" applyFont="1" applyFill="1" applyBorder="1"/>
    <xf numFmtId="0" fontId="18" fillId="0" borderId="1" xfId="0" applyFont="1" applyFill="1" applyBorder="1"/>
    <xf numFmtId="0" fontId="19" fillId="0" borderId="1" xfId="0" applyFont="1" applyFill="1" applyBorder="1"/>
    <xf numFmtId="0" fontId="15" fillId="0" borderId="0" xfId="0" applyFont="1" applyFill="1" applyAlignment="1">
      <alignment horizontal="left" vertical="top" indent="5"/>
    </xf>
    <xf numFmtId="0" fontId="15" fillId="0" borderId="0" xfId="0" applyFont="1" applyFill="1" applyAlignment="1">
      <alignment vertical="top" wrapText="1"/>
    </xf>
    <xf numFmtId="0" fontId="15" fillId="0" borderId="0" xfId="0" applyFont="1" applyFill="1" applyAlignment="1">
      <alignment wrapText="1"/>
    </xf>
    <xf numFmtId="0" fontId="15" fillId="0" borderId="0" xfId="0" applyFont="1" applyFill="1"/>
    <xf numFmtId="0" fontId="15" fillId="0" borderId="0" xfId="0" applyFont="1" applyFill="1" applyAlignment="1">
      <alignment horizontal="left" indent="4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0" fontId="16" fillId="0" borderId="23" xfId="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/>
    </xf>
    <xf numFmtId="16" fontId="3" fillId="0" borderId="24" xfId="0" applyNumberFormat="1" applyFont="1" applyBorder="1" applyAlignment="1">
      <alignment horizontal="center" vertical="center"/>
    </xf>
    <xf numFmtId="16" fontId="3" fillId="0" borderId="25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9" fillId="0" borderId="5" xfId="0" applyFont="1" applyFill="1" applyBorder="1"/>
    <xf numFmtId="0" fontId="18" fillId="0" borderId="5" xfId="0" applyFont="1" applyFill="1" applyBorder="1"/>
    <xf numFmtId="0" fontId="19" fillId="0" borderId="30" xfId="0" applyFont="1" applyFill="1" applyBorder="1"/>
    <xf numFmtId="0" fontId="18" fillId="0" borderId="30" xfId="0" applyFont="1" applyFill="1" applyBorder="1"/>
    <xf numFmtId="0" fontId="15" fillId="0" borderId="0" xfId="0" applyFont="1" applyAlignment="1">
      <alignment horizontal="left"/>
    </xf>
    <xf numFmtId="0" fontId="19" fillId="0" borderId="1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9" fillId="0" borderId="1" xfId="0" applyFont="1" applyBorder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15" fillId="0" borderId="7" xfId="0" applyFont="1" applyBorder="1"/>
    <xf numFmtId="0" fontId="18" fillId="0" borderId="7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3" fillId="0" borderId="0" xfId="0" applyFont="1"/>
    <xf numFmtId="0" fontId="1" fillId="0" borderId="0" xfId="0" applyFont="1"/>
    <xf numFmtId="0" fontId="0" fillId="0" borderId="14" xfId="0" applyBorder="1"/>
    <xf numFmtId="0" fontId="1" fillId="0" borderId="15" xfId="0" applyFont="1" applyFill="1" applyBorder="1"/>
    <xf numFmtId="22" fontId="13" fillId="0" borderId="0" xfId="0" applyNumberFormat="1" applyFont="1"/>
    <xf numFmtId="19" fontId="13" fillId="0" borderId="1" xfId="0" applyNumberFormat="1" applyFont="1" applyBorder="1"/>
    <xf numFmtId="0" fontId="18" fillId="0" borderId="2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18" fillId="0" borderId="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 wrapText="1"/>
    </xf>
    <xf numFmtId="0" fontId="15" fillId="4" borderId="24" xfId="0" applyFont="1" applyFill="1" applyBorder="1" applyAlignment="1">
      <alignment horizontal="center" vertical="center" textRotation="90"/>
    </xf>
    <xf numFmtId="0" fontId="16" fillId="4" borderId="32" xfId="0" applyFont="1" applyFill="1" applyBorder="1" applyAlignment="1">
      <alignment horizontal="center" vertical="center" textRotation="90"/>
    </xf>
    <xf numFmtId="0" fontId="16" fillId="4" borderId="14" xfId="0" applyFont="1" applyFill="1" applyBorder="1" applyAlignment="1">
      <alignment horizontal="center" vertical="center" textRotation="90"/>
    </xf>
    <xf numFmtId="0" fontId="17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Fill="1" applyBorder="1" applyAlignment="1">
      <alignment horizontal="left" vertical="top"/>
    </xf>
    <xf numFmtId="0" fontId="16" fillId="0" borderId="0" xfId="0" applyFont="1" applyAlignment="1">
      <alignment horizontal="left" vertical="center" wrapText="1"/>
    </xf>
    <xf numFmtId="0" fontId="0" fillId="0" borderId="31" xfId="0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left" vertical="top" wrapText="1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6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9" fillId="2" borderId="30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9" fillId="3" borderId="30" xfId="0" applyFont="1" applyFill="1" applyBorder="1" applyAlignment="1">
      <alignment horizontal="center" vertical="center" wrapText="1"/>
    </xf>
    <xf numFmtId="0" fontId="29" fillId="3" borderId="32" xfId="0" applyFont="1" applyFill="1" applyBorder="1" applyAlignment="1">
      <alignment horizontal="center" vertical="center" wrapText="1"/>
    </xf>
    <xf numFmtId="0" fontId="29" fillId="3" borderId="1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29" fillId="3" borderId="30" xfId="0" applyFont="1" applyFill="1" applyBorder="1" applyAlignment="1">
      <alignment horizontal="center" vertical="center"/>
    </xf>
    <xf numFmtId="0" fontId="29" fillId="3" borderId="32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32" xfId="0" applyFont="1" applyBorder="1"/>
    <xf numFmtId="0" fontId="5" fillId="0" borderId="38" xfId="0" applyFont="1" applyBorder="1"/>
    <xf numFmtId="0" fontId="5" fillId="0" borderId="37" xfId="0" applyFont="1" applyBorder="1"/>
    <xf numFmtId="0" fontId="5" fillId="0" borderId="39" xfId="0" applyFont="1" applyBorder="1"/>
    <xf numFmtId="0" fontId="3" fillId="0" borderId="4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uest\Desktop\Campus-one\Notes%20And%20pr\Ms.%20Excel\Jan\Month%20of%20Jan%20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23\Institute%20Doc\Menubackup\menu\Language\Lang%20data%202010\Jan%202010%20e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leman"/>
      <sheetName val="Tariq"/>
      <sheetName val="Jawad"/>
      <sheetName val="Aisha"/>
      <sheetName val="C.I.T"/>
      <sheetName val="Insi"/>
      <sheetName val="Com Fee"/>
      <sheetName val="daily exp"/>
      <sheetName val="Sheet3"/>
      <sheetName val="f.R 2"/>
      <sheetName val="1"/>
      <sheetName val="Ark info tech"/>
      <sheetName val="daily report"/>
      <sheetName val="Sir Tariq's 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2">
          <cell r="J12">
            <v>3000</v>
          </cell>
        </row>
        <row r="15">
          <cell r="J15">
            <v>2100</v>
          </cell>
        </row>
        <row r="18">
          <cell r="J18">
            <v>1700</v>
          </cell>
        </row>
      </sheetData>
      <sheetData sheetId="7" refreshError="1"/>
      <sheetData sheetId="8" refreshError="1"/>
      <sheetData sheetId="9">
        <row r="4">
          <cell r="I4">
            <v>250</v>
          </cell>
        </row>
        <row r="5">
          <cell r="I5">
            <v>400</v>
          </cell>
        </row>
        <row r="6">
          <cell r="D6">
            <v>10</v>
          </cell>
          <cell r="I6">
            <v>4230</v>
          </cell>
        </row>
        <row r="7">
          <cell r="I7">
            <v>2000</v>
          </cell>
        </row>
        <row r="8">
          <cell r="I8">
            <v>149</v>
          </cell>
        </row>
        <row r="9">
          <cell r="D9">
            <v>10</v>
          </cell>
          <cell r="I9">
            <v>45</v>
          </cell>
        </row>
        <row r="10">
          <cell r="I10">
            <v>3000</v>
          </cell>
        </row>
        <row r="11">
          <cell r="D11">
            <v>20</v>
          </cell>
          <cell r="I11">
            <v>500</v>
          </cell>
        </row>
        <row r="12">
          <cell r="D12">
            <v>600</v>
          </cell>
          <cell r="I12">
            <v>296</v>
          </cell>
        </row>
        <row r="13">
          <cell r="D13">
            <v>30</v>
          </cell>
          <cell r="I13">
            <v>40</v>
          </cell>
        </row>
        <row r="14">
          <cell r="D14">
            <v>2480</v>
          </cell>
          <cell r="I14">
            <v>3760</v>
          </cell>
        </row>
        <row r="15">
          <cell r="D15">
            <v>740</v>
          </cell>
          <cell r="I15">
            <v>80</v>
          </cell>
        </row>
        <row r="16">
          <cell r="D16">
            <v>40</v>
          </cell>
          <cell r="I16">
            <v>85</v>
          </cell>
        </row>
        <row r="17">
          <cell r="D17">
            <v>4160</v>
          </cell>
          <cell r="I17">
            <v>40</v>
          </cell>
        </row>
        <row r="18">
          <cell r="D18">
            <v>10</v>
          </cell>
          <cell r="I18">
            <v>360</v>
          </cell>
        </row>
        <row r="19">
          <cell r="I19">
            <v>35</v>
          </cell>
        </row>
        <row r="20">
          <cell r="D20">
            <v>5430</v>
          </cell>
        </row>
        <row r="21">
          <cell r="D21">
            <v>70</v>
          </cell>
        </row>
        <row r="22">
          <cell r="D22">
            <v>7490</v>
          </cell>
        </row>
        <row r="23">
          <cell r="D23">
            <v>20</v>
          </cell>
        </row>
        <row r="24">
          <cell r="D24">
            <v>5860</v>
          </cell>
        </row>
        <row r="25">
          <cell r="D25">
            <v>40</v>
          </cell>
        </row>
        <row r="26">
          <cell r="D26">
            <v>1000</v>
          </cell>
        </row>
        <row r="27">
          <cell r="D27">
            <v>2700</v>
          </cell>
        </row>
        <row r="28">
          <cell r="D28">
            <v>1350</v>
          </cell>
        </row>
        <row r="30">
          <cell r="D30">
            <v>7220</v>
          </cell>
        </row>
        <row r="31">
          <cell r="D31">
            <v>70</v>
          </cell>
        </row>
        <row r="32">
          <cell r="D32">
            <v>6320</v>
          </cell>
        </row>
        <row r="33">
          <cell r="D33">
            <v>40</v>
          </cell>
        </row>
        <row r="34">
          <cell r="D34">
            <v>3090</v>
          </cell>
        </row>
        <row r="35">
          <cell r="D35">
            <v>10</v>
          </cell>
        </row>
        <row r="36">
          <cell r="D36">
            <v>4500</v>
          </cell>
        </row>
        <row r="37">
          <cell r="D37">
            <v>1950</v>
          </cell>
        </row>
        <row r="40">
          <cell r="D40">
            <v>400</v>
          </cell>
        </row>
        <row r="41">
          <cell r="D41">
            <v>50</v>
          </cell>
        </row>
        <row r="42">
          <cell r="D42">
            <v>1400</v>
          </cell>
        </row>
        <row r="43">
          <cell r="D43">
            <v>600</v>
          </cell>
        </row>
        <row r="44">
          <cell r="D44">
            <v>40</v>
          </cell>
        </row>
        <row r="45">
          <cell r="D45">
            <v>2400</v>
          </cell>
        </row>
        <row r="55">
          <cell r="D55">
            <v>1500</v>
          </cell>
        </row>
        <row r="56">
          <cell r="D56">
            <v>500</v>
          </cell>
        </row>
        <row r="57">
          <cell r="D57">
            <v>500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 Hina"/>
      <sheetName val="Sir Max fee dad"/>
      <sheetName val="Fee data report"/>
      <sheetName val="Inst"/>
      <sheetName val="Expenses"/>
      <sheetName val="Sheet3"/>
      <sheetName val="Sheet2"/>
      <sheetName val="fin rep"/>
    </sheetNames>
    <sheetDataSet>
      <sheetData sheetId="0" refreshError="1"/>
      <sheetData sheetId="1" refreshError="1"/>
      <sheetData sheetId="2" refreshError="1">
        <row r="4">
          <cell r="H4">
            <v>600</v>
          </cell>
        </row>
        <row r="6">
          <cell r="H6">
            <v>980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13">
          <cell r="D13">
            <v>1000</v>
          </cell>
        </row>
        <row r="16">
          <cell r="D16">
            <v>1890</v>
          </cell>
        </row>
        <row r="17">
          <cell r="D17">
            <v>2940</v>
          </cell>
        </row>
        <row r="19">
          <cell r="D19">
            <v>500</v>
          </cell>
        </row>
        <row r="20">
          <cell r="D20">
            <v>500</v>
          </cell>
        </row>
        <row r="24">
          <cell r="D24">
            <v>1980</v>
          </cell>
        </row>
        <row r="30">
          <cell r="D30">
            <v>1340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6"/>
  </sheetPr>
  <dimension ref="A1:W47"/>
  <sheetViews>
    <sheetView zoomScale="99" zoomScaleNormal="99" workbookViewId="0">
      <selection activeCell="S3" sqref="S3"/>
    </sheetView>
  </sheetViews>
  <sheetFormatPr defaultColWidth="9.140625" defaultRowHeight="18" x14ac:dyDescent="0.25"/>
  <cols>
    <col min="1" max="1" width="9.28515625" style="250" bestFit="1" customWidth="1"/>
    <col min="2" max="7" width="7.5703125" style="23" customWidth="1"/>
    <col min="8" max="10" width="8.28515625" style="23" customWidth="1"/>
    <col min="11" max="11" width="9.28515625" style="23" customWidth="1"/>
    <col min="12" max="12" width="6" style="23" customWidth="1"/>
    <col min="13" max="13" width="4.5703125" style="23" customWidth="1"/>
    <col min="14" max="14" width="6.28515625" style="23" customWidth="1"/>
    <col min="15" max="15" width="9.7109375" style="23" customWidth="1"/>
    <col min="16" max="16" width="8.5703125" style="23" customWidth="1"/>
    <col min="17" max="17" width="10.7109375" style="23" customWidth="1"/>
    <col min="18" max="18" width="6" style="23" customWidth="1"/>
    <col min="19" max="19" width="14.42578125" style="23" customWidth="1"/>
    <col min="20" max="16384" width="9.140625" style="23"/>
  </cols>
  <sheetData>
    <row r="1" spans="1:23" ht="27" customHeight="1" x14ac:dyDescent="0.25">
      <c r="A1" s="249" t="s">
        <v>378</v>
      </c>
      <c r="B1" s="270" t="s">
        <v>510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</row>
    <row r="2" spans="1:23" ht="14.25" customHeight="1" x14ac:dyDescent="0.25"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23" ht="73.5" customHeight="1" thickBot="1" x14ac:dyDescent="0.3">
      <c r="A3" s="248" t="s">
        <v>0</v>
      </c>
      <c r="B3" s="248" t="s">
        <v>1</v>
      </c>
      <c r="C3" s="248" t="s">
        <v>2</v>
      </c>
      <c r="D3" s="248" t="s">
        <v>3</v>
      </c>
      <c r="E3" s="248" t="s">
        <v>4</v>
      </c>
      <c r="F3" s="248" t="s">
        <v>5</v>
      </c>
      <c r="G3" s="248" t="s">
        <v>6</v>
      </c>
      <c r="H3" s="248" t="s">
        <v>7</v>
      </c>
      <c r="I3" s="248" t="s">
        <v>8</v>
      </c>
      <c r="J3" s="248" t="s">
        <v>9</v>
      </c>
      <c r="K3" s="248" t="s">
        <v>10</v>
      </c>
      <c r="L3" s="248" t="s">
        <v>360</v>
      </c>
      <c r="M3" s="248" t="s">
        <v>361</v>
      </c>
      <c r="N3" s="248" t="s">
        <v>11</v>
      </c>
      <c r="O3" s="248" t="s">
        <v>13</v>
      </c>
      <c r="P3" s="248" t="s">
        <v>533</v>
      </c>
      <c r="Q3" s="248" t="s">
        <v>14</v>
      </c>
      <c r="R3" s="248" t="s">
        <v>12</v>
      </c>
      <c r="S3" s="248" t="s">
        <v>173</v>
      </c>
      <c r="W3" s="23" t="s">
        <v>599</v>
      </c>
    </row>
    <row r="4" spans="1:23" x14ac:dyDescent="0.25">
      <c r="A4" s="251" t="s">
        <v>368</v>
      </c>
      <c r="B4" s="255">
        <v>63.9</v>
      </c>
      <c r="C4" s="255">
        <v>98.5</v>
      </c>
      <c r="D4" s="255">
        <v>84.9</v>
      </c>
      <c r="E4" s="255">
        <v>78</v>
      </c>
      <c r="F4" s="255">
        <v>66.599999999999994</v>
      </c>
      <c r="G4" s="255">
        <v>87</v>
      </c>
      <c r="H4" s="1">
        <f>SUM(B4:G4)</f>
        <v>478.9</v>
      </c>
      <c r="I4" s="1">
        <f>MAX(B4:G4)</f>
        <v>98.5</v>
      </c>
      <c r="J4" s="1">
        <f>MIN(B4:G4)</f>
        <v>63.9</v>
      </c>
      <c r="K4" s="1">
        <f>AVERAGE(B4:G4)</f>
        <v>79.816666666666663</v>
      </c>
      <c r="L4" s="1">
        <f>LARGE(B4:G4,2)</f>
        <v>87</v>
      </c>
      <c r="M4" s="1">
        <f>SMALL(B4:G4,3)</f>
        <v>78</v>
      </c>
      <c r="N4" s="1">
        <f>ROUND(K4,0)</f>
        <v>80</v>
      </c>
      <c r="O4" s="1" t="str">
        <f>IF(K4&gt;=65,"pass","fail")</f>
        <v>pass</v>
      </c>
      <c r="P4" s="1" t="str">
        <f>IF(K4&gt;=80,"yes","no")</f>
        <v>no</v>
      </c>
      <c r="Q4" s="1" t="str">
        <f>IF(K4&gt;=90,"a ONE",IF(K4&gt;=80,"a",IF(K4&gt;=70,"B",IF(K4&gt;=65,"c",IF(K4&lt;65,"fail")))))</f>
        <v>B</v>
      </c>
      <c r="R4" s="121"/>
      <c r="S4" s="121" t="str">
        <f>IF(N4&gt;=80,"EXELLENCE",IF(N4&gt;=70,"VERY GOOD",IF(N4&gt;=65,"GOOD",IF(N4&lt;65,"POOR"))))</f>
        <v>EXELLENCE</v>
      </c>
    </row>
    <row r="5" spans="1:23" x14ac:dyDescent="0.25">
      <c r="A5" s="251" t="s">
        <v>369</v>
      </c>
      <c r="B5" s="42">
        <v>45.1</v>
      </c>
      <c r="C5" s="42">
        <v>43.8</v>
      </c>
      <c r="D5" s="42">
        <v>57.8</v>
      </c>
      <c r="E5" s="42">
        <v>52.3</v>
      </c>
      <c r="F5" s="42">
        <v>66</v>
      </c>
      <c r="G5" s="42">
        <v>67.2</v>
      </c>
      <c r="H5" s="1">
        <f t="shared" ref="H5:H15" si="0">SUM(B5:G5)</f>
        <v>332.2</v>
      </c>
      <c r="I5" s="1">
        <f t="shared" ref="I5:I15" si="1">MAX(B5:G5)</f>
        <v>67.2</v>
      </c>
      <c r="J5" s="1">
        <f t="shared" ref="J5:J15" si="2">MIN(B5:G5)</f>
        <v>43.8</v>
      </c>
      <c r="K5" s="1">
        <f t="shared" ref="K5:K15" si="3">AVERAGE(B5:G5)</f>
        <v>55.366666666666667</v>
      </c>
      <c r="L5" s="1">
        <f t="shared" ref="L5:L15" si="4">LARGE(B5:G5,2)</f>
        <v>66</v>
      </c>
      <c r="M5" s="1">
        <f t="shared" ref="M5:M15" si="5">SMALL(B5:G5,3)</f>
        <v>52.3</v>
      </c>
      <c r="N5" s="1">
        <f t="shared" ref="N5:N15" si="6">ROUND(K5,0)</f>
        <v>55</v>
      </c>
      <c r="O5" s="1" t="str">
        <f>IF(K5&gt;=65,"pass","fail")</f>
        <v>fail</v>
      </c>
      <c r="P5" s="1" t="str">
        <f t="shared" ref="P5:P15" si="7">IF(K5&gt;=80,"yes","no")</f>
        <v>no</v>
      </c>
      <c r="Q5" s="1" t="str">
        <f>IF(K5&gt;=90,"a ONE",IF(K5&gt;=80,"a",IF(K5&gt;=70,"b",IF(K5&gt;=65,"c",IF(K5&lt;65,"Fail")))))</f>
        <v>Fail</v>
      </c>
      <c r="R5" s="121"/>
      <c r="S5" s="121" t="str">
        <f t="shared" ref="S5:S15" si="8">IF(N5&gt;=80,"EXELLENCE",IF(N5&gt;=70,"VERY GOOD",IF(N5&gt;=65,"GOOD",IF(N5&lt;65,"POOR"))))</f>
        <v>POOR</v>
      </c>
    </row>
    <row r="6" spans="1:23" x14ac:dyDescent="0.25">
      <c r="A6" s="251" t="s">
        <v>370</v>
      </c>
      <c r="B6" s="42">
        <v>87.8</v>
      </c>
      <c r="C6" s="42">
        <v>92</v>
      </c>
      <c r="D6" s="42">
        <v>86</v>
      </c>
      <c r="E6" s="42">
        <v>74.900000000000006</v>
      </c>
      <c r="F6" s="42">
        <v>65</v>
      </c>
      <c r="G6" s="42">
        <v>84</v>
      </c>
      <c r="H6" s="1">
        <f t="shared" si="0"/>
        <v>489.70000000000005</v>
      </c>
      <c r="I6" s="1">
        <f t="shared" si="1"/>
        <v>92</v>
      </c>
      <c r="J6" s="1">
        <f t="shared" si="2"/>
        <v>65</v>
      </c>
      <c r="K6" s="1">
        <f t="shared" si="3"/>
        <v>81.616666666666674</v>
      </c>
      <c r="L6" s="1">
        <f t="shared" si="4"/>
        <v>87.8</v>
      </c>
      <c r="M6" s="1">
        <f t="shared" si="5"/>
        <v>84</v>
      </c>
      <c r="N6" s="1">
        <f t="shared" si="6"/>
        <v>82</v>
      </c>
      <c r="O6" s="1" t="str">
        <f t="shared" ref="O6:O15" si="9">IF(K6&gt;=65,"pass","fail")</f>
        <v>pass</v>
      </c>
      <c r="P6" s="1" t="str">
        <f t="shared" si="7"/>
        <v>yes</v>
      </c>
      <c r="Q6" s="1" t="str">
        <f>IF(K6&gt;=90,"a ONE",IF(K6&gt;=80,"A",IF(K6&gt;=70,"B",IF(K6&gt;=65,"C",IF(K6&lt;65,"fail")))))</f>
        <v>A</v>
      </c>
      <c r="R6" s="121"/>
      <c r="S6" s="121" t="str">
        <f t="shared" si="8"/>
        <v>EXELLENCE</v>
      </c>
    </row>
    <row r="7" spans="1:23" x14ac:dyDescent="0.25">
      <c r="A7" s="251" t="s">
        <v>371</v>
      </c>
      <c r="B7" s="42">
        <v>65.900000000000006</v>
      </c>
      <c r="C7" s="42">
        <v>57.6</v>
      </c>
      <c r="D7" s="42">
        <v>52.2</v>
      </c>
      <c r="E7" s="42">
        <v>65.3</v>
      </c>
      <c r="F7" s="42">
        <v>72</v>
      </c>
      <c r="G7" s="42">
        <v>65.5</v>
      </c>
      <c r="H7" s="1">
        <f t="shared" si="0"/>
        <v>378.5</v>
      </c>
      <c r="I7" s="1">
        <f t="shared" si="1"/>
        <v>72</v>
      </c>
      <c r="J7" s="1">
        <f t="shared" si="2"/>
        <v>52.2</v>
      </c>
      <c r="K7" s="1">
        <f t="shared" si="3"/>
        <v>63.083333333333336</v>
      </c>
      <c r="L7" s="1">
        <f t="shared" si="4"/>
        <v>65.900000000000006</v>
      </c>
      <c r="M7" s="1">
        <f t="shared" si="5"/>
        <v>65.3</v>
      </c>
      <c r="N7" s="1">
        <f t="shared" si="6"/>
        <v>63</v>
      </c>
      <c r="O7" s="1" t="str">
        <f t="shared" si="9"/>
        <v>fail</v>
      </c>
      <c r="P7" s="1" t="str">
        <f t="shared" si="7"/>
        <v>no</v>
      </c>
      <c r="Q7" s="1" t="str">
        <f t="shared" ref="Q7:Q15" si="10">IF(K7&gt;=90,"a ONE",IF(K7&gt;=80,"A",IF(K7&gt;=70,"B",IF(K7&gt;=65,"C",IF(K7&lt;65,"fail")))))</f>
        <v>fail</v>
      </c>
      <c r="R7" s="121"/>
      <c r="S7" s="121" t="str">
        <f t="shared" si="8"/>
        <v>POOR</v>
      </c>
    </row>
    <row r="8" spans="1:23" x14ac:dyDescent="0.25">
      <c r="A8" s="251" t="s">
        <v>372</v>
      </c>
      <c r="B8" s="42">
        <v>97</v>
      </c>
      <c r="C8" s="42">
        <v>85.9</v>
      </c>
      <c r="D8" s="42">
        <v>74.900000000000006</v>
      </c>
      <c r="E8" s="42">
        <v>52.9</v>
      </c>
      <c r="F8" s="42">
        <v>68.900000000000006</v>
      </c>
      <c r="G8" s="42">
        <v>79.3</v>
      </c>
      <c r="H8" s="1">
        <f t="shared" si="0"/>
        <v>458.90000000000003</v>
      </c>
      <c r="I8" s="1">
        <f t="shared" si="1"/>
        <v>97</v>
      </c>
      <c r="J8" s="1">
        <f t="shared" si="2"/>
        <v>52.9</v>
      </c>
      <c r="K8" s="1">
        <f t="shared" si="3"/>
        <v>76.483333333333334</v>
      </c>
      <c r="L8" s="1">
        <f t="shared" si="4"/>
        <v>85.9</v>
      </c>
      <c r="M8" s="1">
        <f t="shared" si="5"/>
        <v>74.900000000000006</v>
      </c>
      <c r="N8" s="1">
        <f t="shared" si="6"/>
        <v>76</v>
      </c>
      <c r="O8" s="1" t="str">
        <f t="shared" si="9"/>
        <v>pass</v>
      </c>
      <c r="P8" s="1" t="str">
        <f t="shared" si="7"/>
        <v>no</v>
      </c>
      <c r="Q8" s="1" t="str">
        <f t="shared" si="10"/>
        <v>B</v>
      </c>
      <c r="R8" s="121"/>
      <c r="S8" s="121" t="str">
        <f t="shared" si="8"/>
        <v>VERY GOOD</v>
      </c>
    </row>
    <row r="9" spans="1:23" x14ac:dyDescent="0.25">
      <c r="A9" s="251" t="s">
        <v>299</v>
      </c>
      <c r="B9" s="42">
        <v>84.3</v>
      </c>
      <c r="C9" s="42">
        <v>76.900000000000006</v>
      </c>
      <c r="D9" s="42">
        <v>75.3</v>
      </c>
      <c r="E9" s="42">
        <v>62.9</v>
      </c>
      <c r="F9" s="42">
        <v>68</v>
      </c>
      <c r="G9" s="42">
        <v>95</v>
      </c>
      <c r="H9" s="1">
        <f t="shared" si="0"/>
        <v>462.4</v>
      </c>
      <c r="I9" s="1">
        <f t="shared" si="1"/>
        <v>95</v>
      </c>
      <c r="J9" s="1">
        <f t="shared" si="2"/>
        <v>62.9</v>
      </c>
      <c r="K9" s="1">
        <f t="shared" si="3"/>
        <v>77.066666666666663</v>
      </c>
      <c r="L9" s="1">
        <f t="shared" si="4"/>
        <v>84.3</v>
      </c>
      <c r="M9" s="1">
        <f t="shared" si="5"/>
        <v>75.3</v>
      </c>
      <c r="N9" s="1">
        <f t="shared" si="6"/>
        <v>77</v>
      </c>
      <c r="O9" s="1" t="str">
        <f t="shared" si="9"/>
        <v>pass</v>
      </c>
      <c r="P9" s="1" t="str">
        <f t="shared" si="7"/>
        <v>no</v>
      </c>
      <c r="Q9" s="1" t="str">
        <f t="shared" si="10"/>
        <v>B</v>
      </c>
      <c r="R9" s="121"/>
      <c r="S9" s="121" t="str">
        <f t="shared" si="8"/>
        <v>VERY GOOD</v>
      </c>
    </row>
    <row r="10" spans="1:23" x14ac:dyDescent="0.25">
      <c r="A10" s="251" t="s">
        <v>373</v>
      </c>
      <c r="B10" s="42">
        <v>98.5</v>
      </c>
      <c r="C10" s="42">
        <v>94</v>
      </c>
      <c r="D10" s="42">
        <v>92.2</v>
      </c>
      <c r="E10" s="42">
        <v>88.9</v>
      </c>
      <c r="F10" s="42">
        <v>89</v>
      </c>
      <c r="G10" s="42">
        <v>92</v>
      </c>
      <c r="H10" s="1">
        <f t="shared" si="0"/>
        <v>554.6</v>
      </c>
      <c r="I10" s="1">
        <f t="shared" si="1"/>
        <v>98.5</v>
      </c>
      <c r="J10" s="1">
        <f t="shared" si="2"/>
        <v>88.9</v>
      </c>
      <c r="K10" s="1">
        <f t="shared" si="3"/>
        <v>92.433333333333337</v>
      </c>
      <c r="L10" s="1">
        <f t="shared" si="4"/>
        <v>94</v>
      </c>
      <c r="M10" s="1">
        <f t="shared" si="5"/>
        <v>92</v>
      </c>
      <c r="N10" s="1">
        <f t="shared" si="6"/>
        <v>92</v>
      </c>
      <c r="O10" s="1" t="str">
        <f t="shared" si="9"/>
        <v>pass</v>
      </c>
      <c r="P10" s="1" t="str">
        <f t="shared" si="7"/>
        <v>yes</v>
      </c>
      <c r="Q10" s="1" t="str">
        <f>IF(K10&gt;=90,"A ONE",IF(K10&gt;=80,"A",IF(K10&gt;=70,"B",IF(K10&gt;=65,"C",IF(K10&lt;65,"fail")))))</f>
        <v>A ONE</v>
      </c>
      <c r="R10" s="121"/>
      <c r="S10" s="121" t="str">
        <f t="shared" si="8"/>
        <v>EXELLENCE</v>
      </c>
    </row>
    <row r="11" spans="1:23" x14ac:dyDescent="0.25">
      <c r="A11" s="251" t="s">
        <v>374</v>
      </c>
      <c r="B11" s="42">
        <v>52.2</v>
      </c>
      <c r="C11" s="42">
        <v>65.900000000000006</v>
      </c>
      <c r="D11" s="42">
        <v>63</v>
      </c>
      <c r="E11" s="42">
        <v>62.9</v>
      </c>
      <c r="F11" s="42">
        <v>49.9</v>
      </c>
      <c r="G11" s="42">
        <v>75.5</v>
      </c>
      <c r="H11" s="1">
        <f t="shared" si="0"/>
        <v>369.40000000000003</v>
      </c>
      <c r="I11" s="1">
        <f t="shared" si="1"/>
        <v>75.5</v>
      </c>
      <c r="J11" s="1">
        <f t="shared" si="2"/>
        <v>49.9</v>
      </c>
      <c r="K11" s="1">
        <f t="shared" si="3"/>
        <v>61.56666666666667</v>
      </c>
      <c r="L11" s="1">
        <f t="shared" si="4"/>
        <v>65.900000000000006</v>
      </c>
      <c r="M11" s="1">
        <f t="shared" si="5"/>
        <v>62.9</v>
      </c>
      <c r="N11" s="1">
        <f t="shared" si="6"/>
        <v>62</v>
      </c>
      <c r="O11" s="1" t="str">
        <f t="shared" si="9"/>
        <v>fail</v>
      </c>
      <c r="P11" s="1" t="str">
        <f t="shared" si="7"/>
        <v>no</v>
      </c>
      <c r="Q11" s="1" t="str">
        <f t="shared" si="10"/>
        <v>fail</v>
      </c>
      <c r="R11" s="121"/>
      <c r="S11" s="121" t="str">
        <f t="shared" si="8"/>
        <v>POOR</v>
      </c>
    </row>
    <row r="12" spans="1:23" x14ac:dyDescent="0.25">
      <c r="A12" s="251" t="s">
        <v>375</v>
      </c>
      <c r="B12" s="42">
        <v>49.3</v>
      </c>
      <c r="C12" s="42">
        <v>41.4</v>
      </c>
      <c r="D12" s="42">
        <v>55</v>
      </c>
      <c r="E12" s="42">
        <v>58</v>
      </c>
      <c r="F12" s="42">
        <v>45.4</v>
      </c>
      <c r="G12" s="42">
        <v>32.5</v>
      </c>
      <c r="H12" s="1">
        <f t="shared" si="0"/>
        <v>281.60000000000002</v>
      </c>
      <c r="I12" s="1">
        <f t="shared" si="1"/>
        <v>58</v>
      </c>
      <c r="J12" s="1">
        <f t="shared" si="2"/>
        <v>32.5</v>
      </c>
      <c r="K12" s="1">
        <f t="shared" si="3"/>
        <v>46.933333333333337</v>
      </c>
      <c r="L12" s="1">
        <f t="shared" si="4"/>
        <v>55</v>
      </c>
      <c r="M12" s="1">
        <f t="shared" si="5"/>
        <v>45.4</v>
      </c>
      <c r="N12" s="1">
        <f t="shared" si="6"/>
        <v>47</v>
      </c>
      <c r="O12" s="1" t="str">
        <f t="shared" si="9"/>
        <v>fail</v>
      </c>
      <c r="P12" s="1" t="str">
        <f t="shared" si="7"/>
        <v>no</v>
      </c>
      <c r="Q12" s="1" t="str">
        <f t="shared" si="10"/>
        <v>fail</v>
      </c>
      <c r="R12" s="121"/>
      <c r="S12" s="121" t="str">
        <f t="shared" si="8"/>
        <v>POOR</v>
      </c>
    </row>
    <row r="13" spans="1:23" x14ac:dyDescent="0.25">
      <c r="A13" s="251" t="s">
        <v>376</v>
      </c>
      <c r="B13" s="42">
        <v>96.2</v>
      </c>
      <c r="C13" s="42">
        <v>94</v>
      </c>
      <c r="D13" s="42">
        <v>93</v>
      </c>
      <c r="E13" s="42">
        <v>89.4</v>
      </c>
      <c r="F13" s="42">
        <v>75.5</v>
      </c>
      <c r="G13" s="42">
        <v>87.6</v>
      </c>
      <c r="H13" s="1">
        <f t="shared" si="0"/>
        <v>535.70000000000005</v>
      </c>
      <c r="I13" s="1">
        <f t="shared" si="1"/>
        <v>96.2</v>
      </c>
      <c r="J13" s="1">
        <f t="shared" si="2"/>
        <v>75.5</v>
      </c>
      <c r="K13" s="1">
        <f t="shared" si="3"/>
        <v>89.283333333333346</v>
      </c>
      <c r="L13" s="1">
        <f t="shared" si="4"/>
        <v>94</v>
      </c>
      <c r="M13" s="1">
        <f t="shared" si="5"/>
        <v>89.4</v>
      </c>
      <c r="N13" s="1">
        <f t="shared" si="6"/>
        <v>89</v>
      </c>
      <c r="O13" s="1" t="str">
        <f t="shared" si="9"/>
        <v>pass</v>
      </c>
      <c r="P13" s="1" t="str">
        <f t="shared" si="7"/>
        <v>yes</v>
      </c>
      <c r="Q13" s="1" t="str">
        <f t="shared" si="10"/>
        <v>A</v>
      </c>
      <c r="R13" s="121"/>
      <c r="S13" s="121" t="str">
        <f t="shared" si="8"/>
        <v>EXELLENCE</v>
      </c>
      <c r="U13" s="23" t="s">
        <v>603</v>
      </c>
    </row>
    <row r="14" spans="1:23" x14ac:dyDescent="0.25">
      <c r="A14" s="251" t="s">
        <v>377</v>
      </c>
      <c r="B14" s="42">
        <v>90.4</v>
      </c>
      <c r="C14" s="42">
        <v>93.5</v>
      </c>
      <c r="D14" s="42">
        <v>89.9</v>
      </c>
      <c r="E14" s="42">
        <v>95</v>
      </c>
      <c r="F14" s="42">
        <v>83.6</v>
      </c>
      <c r="G14" s="42">
        <v>92.9</v>
      </c>
      <c r="H14" s="1">
        <f t="shared" si="0"/>
        <v>545.29999999999995</v>
      </c>
      <c r="I14" s="1">
        <f t="shared" si="1"/>
        <v>95</v>
      </c>
      <c r="J14" s="1">
        <f t="shared" si="2"/>
        <v>83.6</v>
      </c>
      <c r="K14" s="1">
        <f t="shared" si="3"/>
        <v>90.883333333333326</v>
      </c>
      <c r="L14" s="1">
        <f t="shared" si="4"/>
        <v>93.5</v>
      </c>
      <c r="M14" s="1">
        <f t="shared" si="5"/>
        <v>90.4</v>
      </c>
      <c r="N14" s="1">
        <f t="shared" si="6"/>
        <v>91</v>
      </c>
      <c r="O14" s="1" t="str">
        <f t="shared" si="9"/>
        <v>pass</v>
      </c>
      <c r="P14" s="1" t="str">
        <f t="shared" si="7"/>
        <v>yes</v>
      </c>
      <c r="Q14" s="1" t="str">
        <f>IF(K14&gt;=90,"A ONE",IF(K14&gt;=80,"A",IF(K14&gt;=70,"B",IF(K14&gt;=65,"C",IF(K14&lt;65,"fail")))))</f>
        <v>A ONE</v>
      </c>
      <c r="R14" s="121"/>
      <c r="S14" s="121" t="str">
        <f t="shared" si="8"/>
        <v>EXELLENCE</v>
      </c>
    </row>
    <row r="15" spans="1:23" x14ac:dyDescent="0.25">
      <c r="A15" s="251" t="s">
        <v>15</v>
      </c>
      <c r="B15" s="42">
        <v>82.6</v>
      </c>
      <c r="C15" s="42">
        <v>86.6</v>
      </c>
      <c r="D15" s="42">
        <v>76.8</v>
      </c>
      <c r="E15" s="42">
        <v>93.4</v>
      </c>
      <c r="F15" s="42">
        <v>84</v>
      </c>
      <c r="G15" s="42">
        <v>76</v>
      </c>
      <c r="H15" s="1">
        <f t="shared" si="0"/>
        <v>499.4</v>
      </c>
      <c r="I15" s="1">
        <f t="shared" si="1"/>
        <v>93.4</v>
      </c>
      <c r="J15" s="1">
        <f t="shared" si="2"/>
        <v>76</v>
      </c>
      <c r="K15" s="1">
        <f t="shared" si="3"/>
        <v>83.233333333333334</v>
      </c>
      <c r="L15" s="1">
        <f t="shared" si="4"/>
        <v>86.6</v>
      </c>
      <c r="M15" s="1">
        <f t="shared" si="5"/>
        <v>82.6</v>
      </c>
      <c r="N15" s="1">
        <f t="shared" si="6"/>
        <v>83</v>
      </c>
      <c r="O15" s="1" t="str">
        <f t="shared" si="9"/>
        <v>pass</v>
      </c>
      <c r="P15" s="1" t="str">
        <f t="shared" si="7"/>
        <v>yes</v>
      </c>
      <c r="Q15" s="1" t="str">
        <f t="shared" si="10"/>
        <v>A</v>
      </c>
      <c r="R15" s="121"/>
      <c r="S15" s="121" t="str">
        <f t="shared" si="8"/>
        <v>EXELLENCE</v>
      </c>
    </row>
    <row r="16" spans="1:23" x14ac:dyDescent="0.25">
      <c r="A16" s="228" t="s">
        <v>7</v>
      </c>
      <c r="B16" s="42">
        <f>SUM(B4:B15)</f>
        <v>913.2</v>
      </c>
      <c r="C16" s="42">
        <f t="shared" ref="C16:G16" si="11">SUM(C4:C15)</f>
        <v>930.1</v>
      </c>
      <c r="D16" s="42">
        <f t="shared" si="11"/>
        <v>900.99999999999989</v>
      </c>
      <c r="E16" s="42">
        <f t="shared" si="11"/>
        <v>873.89999999999986</v>
      </c>
      <c r="F16" s="42">
        <f t="shared" si="11"/>
        <v>833.9</v>
      </c>
      <c r="G16" s="42">
        <f t="shared" si="11"/>
        <v>934.5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21"/>
      <c r="S16" s="121"/>
    </row>
    <row r="17" spans="1:19" x14ac:dyDescent="0.25">
      <c r="A17" s="228" t="s">
        <v>8</v>
      </c>
      <c r="B17" s="42">
        <f>MAX(B4:B15)</f>
        <v>98.5</v>
      </c>
      <c r="C17" s="42">
        <f t="shared" ref="C17:G17" si="12">MAX(C4:C15)</f>
        <v>98.5</v>
      </c>
      <c r="D17" s="42">
        <f t="shared" si="12"/>
        <v>93</v>
      </c>
      <c r="E17" s="42">
        <f t="shared" si="12"/>
        <v>95</v>
      </c>
      <c r="F17" s="42">
        <f t="shared" si="12"/>
        <v>89</v>
      </c>
      <c r="G17" s="42">
        <f t="shared" si="12"/>
        <v>95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21"/>
      <c r="S17" s="121"/>
    </row>
    <row r="18" spans="1:19" x14ac:dyDescent="0.25">
      <c r="A18" s="228" t="s">
        <v>9</v>
      </c>
      <c r="B18" s="42">
        <f>MIN(B4:B15)</f>
        <v>45.1</v>
      </c>
      <c r="C18" s="42">
        <f t="shared" ref="C18:G18" si="13">MIN(C4:C15)</f>
        <v>41.4</v>
      </c>
      <c r="D18" s="42">
        <f t="shared" si="13"/>
        <v>52.2</v>
      </c>
      <c r="E18" s="42">
        <f t="shared" si="13"/>
        <v>52.3</v>
      </c>
      <c r="F18" s="42">
        <f t="shared" si="13"/>
        <v>45.4</v>
      </c>
      <c r="G18" s="42">
        <f t="shared" si="13"/>
        <v>32.5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21"/>
      <c r="S18" s="121"/>
    </row>
    <row r="19" spans="1:19" x14ac:dyDescent="0.25">
      <c r="A19" s="228" t="s">
        <v>143</v>
      </c>
      <c r="B19" s="42">
        <f>AVERAGE(B4:B15)</f>
        <v>76.100000000000009</v>
      </c>
      <c r="C19" s="42">
        <f t="shared" ref="C19:G19" si="14">AVERAGE(C4:C15)</f>
        <v>77.50833333333334</v>
      </c>
      <c r="D19" s="42">
        <f t="shared" si="14"/>
        <v>75.083333333333329</v>
      </c>
      <c r="E19" s="42">
        <f t="shared" si="14"/>
        <v>72.824999999999989</v>
      </c>
      <c r="F19" s="42">
        <f t="shared" si="14"/>
        <v>69.49166666666666</v>
      </c>
      <c r="G19" s="42">
        <f t="shared" si="14"/>
        <v>77.875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21"/>
      <c r="S19" s="121"/>
    </row>
    <row r="20" spans="1:19" x14ac:dyDescent="0.25">
      <c r="A20" s="228" t="s">
        <v>144</v>
      </c>
      <c r="B20" s="42">
        <f>ROUND(B19,0)</f>
        <v>76</v>
      </c>
      <c r="C20" s="42">
        <f t="shared" ref="C20:G20" si="15">ROUND(C19,0)</f>
        <v>78</v>
      </c>
      <c r="D20" s="42">
        <f t="shared" si="15"/>
        <v>75</v>
      </c>
      <c r="E20" s="42">
        <f t="shared" si="15"/>
        <v>73</v>
      </c>
      <c r="F20" s="42">
        <f t="shared" si="15"/>
        <v>69</v>
      </c>
      <c r="G20" s="42">
        <f t="shared" si="15"/>
        <v>78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21"/>
      <c r="S20" s="121"/>
    </row>
    <row r="21" spans="1:19" x14ac:dyDescent="0.25">
      <c r="A21" s="228" t="s">
        <v>361</v>
      </c>
      <c r="B21" s="42">
        <f>SMALL(B4:B15,3)</f>
        <v>52.2</v>
      </c>
      <c r="C21" s="42">
        <f t="shared" ref="C21:G21" si="16">SMALL(C4:C15,3)</f>
        <v>57.6</v>
      </c>
      <c r="D21" s="42">
        <f t="shared" si="16"/>
        <v>57.8</v>
      </c>
      <c r="E21" s="42">
        <f t="shared" si="16"/>
        <v>58</v>
      </c>
      <c r="F21" s="42">
        <f t="shared" si="16"/>
        <v>65</v>
      </c>
      <c r="G21" s="42">
        <f t="shared" si="16"/>
        <v>67.2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21"/>
      <c r="S21" s="121"/>
    </row>
    <row r="22" spans="1:19" x14ac:dyDescent="0.25">
      <c r="A22" s="228" t="s">
        <v>360</v>
      </c>
      <c r="B22" s="42">
        <f>LARGE(B4:B15,2)</f>
        <v>97</v>
      </c>
      <c r="C22" s="42">
        <f t="shared" ref="C22:G22" si="17">LARGE(C4:C15,2)</f>
        <v>94</v>
      </c>
      <c r="D22" s="42">
        <f t="shared" si="17"/>
        <v>92.2</v>
      </c>
      <c r="E22" s="42">
        <f t="shared" si="17"/>
        <v>93.4</v>
      </c>
      <c r="F22" s="42">
        <f t="shared" si="17"/>
        <v>84</v>
      </c>
      <c r="G22" s="42">
        <f t="shared" si="17"/>
        <v>92.9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21"/>
      <c r="S22" s="121"/>
    </row>
    <row r="23" spans="1:19" x14ac:dyDescent="0.25">
      <c r="A23" s="249"/>
      <c r="B23" s="130" t="s">
        <v>354</v>
      </c>
      <c r="C23" s="130"/>
      <c r="D23"/>
      <c r="E23"/>
      <c r="F23"/>
      <c r="G23"/>
      <c r="H23"/>
      <c r="I23"/>
      <c r="J23"/>
      <c r="K23"/>
    </row>
    <row r="24" spans="1:19" x14ac:dyDescent="0.25">
      <c r="A24" s="252" t="s">
        <v>406</v>
      </c>
      <c r="B24" s="43" t="s">
        <v>379</v>
      </c>
      <c r="C24" s="43"/>
      <c r="D24" s="43"/>
      <c r="E24" s="43"/>
      <c r="F24" s="43"/>
      <c r="G24" s="43"/>
      <c r="H24" s="43"/>
      <c r="I24" s="43"/>
      <c r="J24" s="43"/>
      <c r="K24" s="43"/>
    </row>
    <row r="25" spans="1:19" ht="18" customHeight="1" x14ac:dyDescent="0.25">
      <c r="A25" s="265" t="s">
        <v>240</v>
      </c>
      <c r="B25" s="277" t="s">
        <v>387</v>
      </c>
      <c r="C25" s="277"/>
      <c r="D25" s="277"/>
      <c r="E25" s="277"/>
      <c r="F25" s="277"/>
      <c r="G25" s="277"/>
    </row>
    <row r="26" spans="1:19" x14ac:dyDescent="0.25">
      <c r="A26" s="265"/>
      <c r="B26" s="277"/>
      <c r="C26" s="277"/>
      <c r="D26" s="277"/>
      <c r="E26" s="277"/>
      <c r="F26" s="277"/>
      <c r="G26" s="277"/>
    </row>
    <row r="27" spans="1:19" ht="18" customHeight="1" x14ac:dyDescent="0.25">
      <c r="A27" s="265" t="s">
        <v>244</v>
      </c>
      <c r="B27" s="277" t="s">
        <v>388</v>
      </c>
      <c r="C27" s="277"/>
      <c r="D27" s="277"/>
      <c r="E27" s="277"/>
      <c r="F27" s="277"/>
      <c r="G27" s="277"/>
    </row>
    <row r="28" spans="1:19" x14ac:dyDescent="0.25">
      <c r="A28" s="265"/>
      <c r="B28" s="277"/>
      <c r="C28" s="277"/>
      <c r="D28" s="277"/>
      <c r="E28" s="277"/>
      <c r="F28" s="277"/>
      <c r="G28" s="277"/>
    </row>
    <row r="29" spans="1:19" ht="18" customHeight="1" x14ac:dyDescent="0.25">
      <c r="A29" s="265" t="s">
        <v>245</v>
      </c>
      <c r="B29" s="277" t="s">
        <v>386</v>
      </c>
      <c r="C29" s="277"/>
      <c r="D29" s="277"/>
      <c r="E29" s="277"/>
      <c r="F29" s="277"/>
      <c r="G29" s="277"/>
      <c r="H29" s="277"/>
    </row>
    <row r="30" spans="1:19" x14ac:dyDescent="0.25">
      <c r="A30" s="265"/>
      <c r="B30" s="277"/>
      <c r="C30" s="277"/>
      <c r="D30" s="277"/>
      <c r="E30" s="277"/>
      <c r="F30" s="277"/>
      <c r="G30" s="277"/>
      <c r="H30" s="277"/>
      <c r="I30" s="43"/>
      <c r="J30" s="43"/>
      <c r="K30" s="43"/>
      <c r="L30"/>
      <c r="M30"/>
    </row>
    <row r="31" spans="1:19" ht="17.45" customHeight="1" x14ac:dyDescent="0.25">
      <c r="A31" s="253" t="s">
        <v>390</v>
      </c>
      <c r="B31" s="276" t="s">
        <v>583</v>
      </c>
      <c r="C31" s="276"/>
      <c r="D31" s="276"/>
      <c r="E31" s="276"/>
      <c r="F31" s="276"/>
      <c r="G31" s="276"/>
      <c r="H31" s="128"/>
      <c r="I31" s="128"/>
      <c r="J31" s="128"/>
      <c r="K31" s="128"/>
      <c r="L31" s="128"/>
      <c r="M31" s="128"/>
    </row>
    <row r="32" spans="1:19" ht="18.75" thickBot="1" x14ac:dyDescent="0.3">
      <c r="B32" s="276"/>
      <c r="C32" s="276"/>
      <c r="D32" s="276"/>
      <c r="E32" s="276"/>
      <c r="F32" s="276"/>
      <c r="G32" s="276"/>
      <c r="H32" s="128"/>
      <c r="I32" s="128"/>
      <c r="J32" s="128"/>
      <c r="K32" s="128"/>
      <c r="L32" s="128"/>
      <c r="M32" s="128"/>
    </row>
    <row r="33" spans="1:13" ht="18.75" thickBot="1" x14ac:dyDescent="0.3">
      <c r="A33" s="253" t="s">
        <v>450</v>
      </c>
      <c r="B33" s="266" t="s">
        <v>404</v>
      </c>
      <c r="C33" s="266"/>
      <c r="D33" s="266"/>
      <c r="F33" s="99"/>
      <c r="G33" s="273" t="s">
        <v>357</v>
      </c>
      <c r="H33" s="274"/>
      <c r="I33" s="275"/>
      <c r="K33" s="43"/>
    </row>
    <row r="34" spans="1:13" ht="18.75" thickBot="1" x14ac:dyDescent="0.3">
      <c r="B34" s="267" t="s">
        <v>380</v>
      </c>
      <c r="C34" s="268"/>
      <c r="D34" s="268"/>
      <c r="E34" s="269"/>
      <c r="F34" s="146"/>
      <c r="G34" s="147" t="s">
        <v>363</v>
      </c>
      <c r="H34" s="271" t="s">
        <v>358</v>
      </c>
      <c r="I34" s="272"/>
    </row>
    <row r="35" spans="1:13" ht="18.75" thickBot="1" x14ac:dyDescent="0.3">
      <c r="B35" s="263" t="s">
        <v>364</v>
      </c>
      <c r="C35" s="264"/>
      <c r="D35" s="263" t="s">
        <v>383</v>
      </c>
      <c r="E35" s="264"/>
      <c r="F35" s="134"/>
      <c r="G35" s="129" t="s">
        <v>364</v>
      </c>
      <c r="H35" s="271" t="s">
        <v>40</v>
      </c>
      <c r="I35" s="272"/>
    </row>
    <row r="36" spans="1:13" ht="18.75" thickBot="1" x14ac:dyDescent="0.3">
      <c r="B36" s="263" t="s">
        <v>365</v>
      </c>
      <c r="C36" s="264"/>
      <c r="D36" s="263" t="s">
        <v>584</v>
      </c>
      <c r="E36" s="264"/>
      <c r="F36" s="134"/>
      <c r="G36" s="129" t="s">
        <v>365</v>
      </c>
      <c r="H36" s="271" t="s">
        <v>351</v>
      </c>
      <c r="I36" s="272"/>
    </row>
    <row r="37" spans="1:13" ht="18.75" thickBot="1" x14ac:dyDescent="0.3">
      <c r="B37" s="263" t="s">
        <v>381</v>
      </c>
      <c r="C37" s="264"/>
      <c r="D37" s="263" t="s">
        <v>384</v>
      </c>
      <c r="E37" s="264"/>
      <c r="F37" s="134"/>
      <c r="G37" s="129" t="s">
        <v>381</v>
      </c>
      <c r="H37" s="271" t="s">
        <v>352</v>
      </c>
      <c r="I37" s="272"/>
      <c r="L37" s="99"/>
      <c r="M37" s="99"/>
    </row>
    <row r="38" spans="1:13" ht="18.75" thickBot="1" x14ac:dyDescent="0.3">
      <c r="B38" s="263" t="s">
        <v>382</v>
      </c>
      <c r="C38" s="264"/>
      <c r="D38" s="263" t="s">
        <v>385</v>
      </c>
      <c r="E38" s="264"/>
      <c r="F38" s="134"/>
      <c r="G38" s="129" t="s">
        <v>382</v>
      </c>
      <c r="H38" s="271" t="s">
        <v>359</v>
      </c>
      <c r="I38" s="272"/>
    </row>
    <row r="40" spans="1:13" x14ac:dyDescent="0.25">
      <c r="D40" s="99"/>
    </row>
    <row r="47" spans="1:13" x14ac:dyDescent="0.25">
      <c r="E47" s="23">
        <v>200</v>
      </c>
      <c r="F47" s="23">
        <v>300</v>
      </c>
      <c r="G47" s="23">
        <v>100</v>
      </c>
      <c r="I47" s="23">
        <f>SUM(E47:G47)</f>
        <v>600</v>
      </c>
    </row>
  </sheetData>
  <mergeCells count="24">
    <mergeCell ref="B1:S1"/>
    <mergeCell ref="H35:I35"/>
    <mergeCell ref="H36:I36"/>
    <mergeCell ref="H37:I37"/>
    <mergeCell ref="H38:I38"/>
    <mergeCell ref="G33:I33"/>
    <mergeCell ref="H34:I34"/>
    <mergeCell ref="B31:G32"/>
    <mergeCell ref="B25:G26"/>
    <mergeCell ref="B27:G28"/>
    <mergeCell ref="B29:H30"/>
    <mergeCell ref="D35:E35"/>
    <mergeCell ref="D36:E36"/>
    <mergeCell ref="D37:E37"/>
    <mergeCell ref="D38:E38"/>
    <mergeCell ref="B35:C35"/>
    <mergeCell ref="B36:C36"/>
    <mergeCell ref="B37:C37"/>
    <mergeCell ref="B38:C38"/>
    <mergeCell ref="A25:A26"/>
    <mergeCell ref="A27:A28"/>
    <mergeCell ref="A29:A30"/>
    <mergeCell ref="B33:D33"/>
    <mergeCell ref="B34:E34"/>
  </mergeCells>
  <phoneticPr fontId="2" type="noConversion"/>
  <pageMargins left="0.5" right="0.5" top="0.75" bottom="0.5" header="0.5" footer="0.5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53"/>
  </sheetPr>
  <dimension ref="A1:O31"/>
  <sheetViews>
    <sheetView workbookViewId="0">
      <selection activeCell="E6" sqref="E6"/>
    </sheetView>
  </sheetViews>
  <sheetFormatPr defaultColWidth="9.140625" defaultRowHeight="20.25" x14ac:dyDescent="0.3"/>
  <cols>
    <col min="1" max="1" width="25.85546875" style="28" customWidth="1"/>
    <col min="2" max="2" width="17" style="28" customWidth="1"/>
    <col min="3" max="3" width="17.5703125" style="28" customWidth="1"/>
    <col min="4" max="4" width="6.140625" style="28" customWidth="1"/>
    <col min="5" max="5" width="5.42578125" style="28" customWidth="1"/>
    <col min="6" max="6" width="15.140625" style="28" customWidth="1"/>
    <col min="7" max="16384" width="9.140625" style="28"/>
  </cols>
  <sheetData>
    <row r="1" spans="1:15" x14ac:dyDescent="0.3">
      <c r="A1" s="270" t="s">
        <v>553</v>
      </c>
      <c r="B1" s="270"/>
      <c r="C1" s="270"/>
      <c r="D1" s="270"/>
      <c r="E1" s="270"/>
      <c r="F1" s="270"/>
      <c r="G1" s="174"/>
      <c r="H1" s="174"/>
      <c r="I1" s="174"/>
      <c r="J1" s="174"/>
      <c r="K1" s="174"/>
      <c r="L1" s="174"/>
      <c r="M1" s="174"/>
      <c r="N1" s="174"/>
      <c r="O1" s="174"/>
    </row>
    <row r="2" spans="1:15" ht="21" thickBot="1" x14ac:dyDescent="0.35">
      <c r="A2" s="270"/>
      <c r="B2" s="270"/>
      <c r="C2" s="270"/>
      <c r="D2" s="270"/>
      <c r="E2" s="270"/>
      <c r="F2" s="270"/>
      <c r="G2" s="174"/>
      <c r="H2" s="174"/>
      <c r="I2" s="174"/>
      <c r="J2" s="174"/>
      <c r="K2" s="174"/>
      <c r="L2" s="174"/>
      <c r="M2" s="174"/>
      <c r="N2" s="174"/>
      <c r="O2" s="174"/>
    </row>
    <row r="3" spans="1:15" x14ac:dyDescent="0.3">
      <c r="A3" s="313" t="s">
        <v>168</v>
      </c>
      <c r="B3" s="314"/>
      <c r="C3" s="314"/>
      <c r="D3" s="314"/>
      <c r="E3" s="314"/>
      <c r="F3" s="315"/>
    </row>
    <row r="4" spans="1:15" ht="21" thickBot="1" x14ac:dyDescent="0.35">
      <c r="A4" s="316"/>
      <c r="B4" s="317"/>
      <c r="C4" s="317"/>
      <c r="D4" s="317"/>
      <c r="E4" s="317"/>
      <c r="F4" s="318"/>
    </row>
    <row r="5" spans="1:15" ht="81.75" thickBot="1" x14ac:dyDescent="0.35">
      <c r="A5" s="170" t="s">
        <v>169</v>
      </c>
      <c r="B5" s="171" t="s">
        <v>170</v>
      </c>
      <c r="C5" s="171" t="s">
        <v>171</v>
      </c>
      <c r="D5" s="172" t="s">
        <v>172</v>
      </c>
      <c r="E5" s="172" t="s">
        <v>7</v>
      </c>
      <c r="F5" s="173" t="s">
        <v>173</v>
      </c>
    </row>
    <row r="6" spans="1:15" x14ac:dyDescent="0.3">
      <c r="A6" s="167" t="s">
        <v>174</v>
      </c>
      <c r="B6" s="168">
        <v>5000</v>
      </c>
      <c r="C6" s="168">
        <f>IF(B6&lt;=1000,B6*2.5,IF(B6&lt;=2000,B6*3,IF(B6&lt;=5000,B6*3.5,IF(B6&lt;=7500,B6*5,IF(B6&lt;=10000,B6*6,B6*7.5)))))</f>
        <v>17500</v>
      </c>
      <c r="D6" s="168"/>
      <c r="E6" s="168"/>
      <c r="F6" s="169"/>
    </row>
    <row r="7" spans="1:15" x14ac:dyDescent="0.3">
      <c r="A7" s="162" t="s">
        <v>175</v>
      </c>
      <c r="B7" s="161">
        <v>7500</v>
      </c>
      <c r="C7" s="168">
        <f t="shared" ref="C7:C17" si="0">IF(B7&lt;=1000,B7*2.5,IF(B7&lt;=2000,B7*3,IF(B7&lt;=5000,B7*3.5,IF(B7&lt;=7500,B7*5,IF(B7&lt;=10000,B7*6,B7*7.5)))))</f>
        <v>37500</v>
      </c>
      <c r="D7" s="161"/>
      <c r="E7" s="161"/>
      <c r="F7" s="163"/>
    </row>
    <row r="8" spans="1:15" x14ac:dyDescent="0.3">
      <c r="A8" s="162" t="s">
        <v>176</v>
      </c>
      <c r="B8" s="161">
        <v>29500</v>
      </c>
      <c r="C8" s="168">
        <f t="shared" si="0"/>
        <v>221250</v>
      </c>
      <c r="D8" s="161"/>
      <c r="E8" s="161"/>
      <c r="F8" s="163"/>
    </row>
    <row r="9" spans="1:15" x14ac:dyDescent="0.3">
      <c r="A9" s="162" t="s">
        <v>177</v>
      </c>
      <c r="B9" s="161">
        <v>5700</v>
      </c>
      <c r="C9" s="168">
        <f t="shared" si="0"/>
        <v>28500</v>
      </c>
      <c r="D9" s="161"/>
      <c r="E9" s="161"/>
      <c r="F9" s="163"/>
    </row>
    <row r="10" spans="1:15" x14ac:dyDescent="0.3">
      <c r="A10" s="162" t="s">
        <v>178</v>
      </c>
      <c r="B10" s="161">
        <v>6200</v>
      </c>
      <c r="C10" s="168">
        <f t="shared" si="0"/>
        <v>31000</v>
      </c>
      <c r="D10" s="161"/>
      <c r="E10" s="161"/>
      <c r="F10" s="163"/>
    </row>
    <row r="11" spans="1:15" x14ac:dyDescent="0.3">
      <c r="A11" s="162" t="s">
        <v>179</v>
      </c>
      <c r="B11" s="161">
        <v>16900</v>
      </c>
      <c r="C11" s="168">
        <f t="shared" si="0"/>
        <v>126750</v>
      </c>
      <c r="D11" s="161"/>
      <c r="E11" s="161"/>
      <c r="F11" s="163"/>
    </row>
    <row r="12" spans="1:15" x14ac:dyDescent="0.3">
      <c r="A12" s="162" t="s">
        <v>180</v>
      </c>
      <c r="B12" s="161">
        <v>1000</v>
      </c>
      <c r="C12" s="168">
        <f t="shared" si="0"/>
        <v>2500</v>
      </c>
      <c r="D12" s="161"/>
      <c r="E12" s="161"/>
      <c r="F12" s="163"/>
    </row>
    <row r="13" spans="1:15" x14ac:dyDescent="0.3">
      <c r="A13" s="162" t="s">
        <v>181</v>
      </c>
      <c r="B13" s="161">
        <v>1200</v>
      </c>
      <c r="C13" s="168">
        <f t="shared" si="0"/>
        <v>3600</v>
      </c>
      <c r="D13" s="161"/>
      <c r="E13" s="161"/>
      <c r="F13" s="163"/>
    </row>
    <row r="14" spans="1:15" x14ac:dyDescent="0.3">
      <c r="A14" s="162" t="s">
        <v>182</v>
      </c>
      <c r="B14" s="161">
        <v>7000</v>
      </c>
      <c r="C14" s="168">
        <f t="shared" si="0"/>
        <v>35000</v>
      </c>
      <c r="D14" s="161"/>
      <c r="E14" s="161"/>
      <c r="F14" s="163"/>
    </row>
    <row r="15" spans="1:15" x14ac:dyDescent="0.3">
      <c r="A15" s="162" t="s">
        <v>183</v>
      </c>
      <c r="B15" s="161">
        <v>20000</v>
      </c>
      <c r="C15" s="168">
        <f t="shared" si="0"/>
        <v>150000</v>
      </c>
      <c r="D15" s="161"/>
      <c r="E15" s="161"/>
      <c r="F15" s="163"/>
    </row>
    <row r="16" spans="1:15" x14ac:dyDescent="0.3">
      <c r="A16" s="162" t="s">
        <v>184</v>
      </c>
      <c r="B16" s="161">
        <v>5000</v>
      </c>
      <c r="C16" s="168">
        <f t="shared" si="0"/>
        <v>17500</v>
      </c>
      <c r="D16" s="161"/>
      <c r="E16" s="161"/>
      <c r="F16" s="163"/>
    </row>
    <row r="17" spans="1:6" ht="21" thickBot="1" x14ac:dyDescent="0.35">
      <c r="A17" s="164" t="s">
        <v>185</v>
      </c>
      <c r="B17" s="165">
        <v>14000</v>
      </c>
      <c r="C17" s="168">
        <f t="shared" si="0"/>
        <v>105000</v>
      </c>
      <c r="D17" s="165"/>
      <c r="E17" s="165"/>
      <c r="F17" s="166"/>
    </row>
    <row r="19" spans="1:6" x14ac:dyDescent="0.3">
      <c r="A19" s="52" t="s">
        <v>354</v>
      </c>
      <c r="B19" s="52"/>
      <c r="C19" s="7"/>
      <c r="D19"/>
      <c r="E19" s="24"/>
      <c r="F19" s="24"/>
    </row>
    <row r="20" spans="1:6" ht="15.75" customHeight="1" x14ac:dyDescent="0.3">
      <c r="A20" s="311" t="s">
        <v>554</v>
      </c>
      <c r="B20" s="294"/>
      <c r="C20" s="294"/>
      <c r="D20" s="294"/>
      <c r="E20" s="294"/>
      <c r="F20" s="294"/>
    </row>
    <row r="21" spans="1:6" ht="15" customHeight="1" x14ac:dyDescent="0.3">
      <c r="A21" s="133" t="s">
        <v>546</v>
      </c>
      <c r="B21" s="21"/>
      <c r="C21" s="21"/>
      <c r="D21" s="21"/>
      <c r="E21" s="21"/>
      <c r="F21" s="21"/>
    </row>
    <row r="22" spans="1:6" ht="16.5" customHeight="1" x14ac:dyDescent="0.3">
      <c r="A22" s="133"/>
      <c r="B22" s="21" t="s">
        <v>547</v>
      </c>
      <c r="C22" s="21"/>
      <c r="D22" s="21"/>
      <c r="E22" s="21"/>
      <c r="F22" s="21"/>
    </row>
    <row r="23" spans="1:6" ht="16.5" customHeight="1" x14ac:dyDescent="0.3">
      <c r="B23" s="21" t="s">
        <v>548</v>
      </c>
    </row>
    <row r="24" spans="1:6" ht="15" customHeight="1" x14ac:dyDescent="0.3">
      <c r="B24" s="21" t="s">
        <v>549</v>
      </c>
    </row>
    <row r="25" spans="1:6" ht="15" customHeight="1" x14ac:dyDescent="0.3">
      <c r="B25" s="21" t="s">
        <v>550</v>
      </c>
    </row>
    <row r="26" spans="1:6" ht="16.5" customHeight="1" x14ac:dyDescent="0.3">
      <c r="B26" s="21" t="s">
        <v>551</v>
      </c>
    </row>
    <row r="27" spans="1:6" ht="17.25" customHeight="1" x14ac:dyDescent="0.3">
      <c r="B27" s="21" t="s">
        <v>552</v>
      </c>
    </row>
    <row r="28" spans="1:6" x14ac:dyDescent="0.3">
      <c r="A28" s="312" t="s">
        <v>604</v>
      </c>
      <c r="B28" s="312"/>
      <c r="C28" s="312"/>
      <c r="D28" s="312"/>
      <c r="E28" s="312"/>
      <c r="F28" s="312"/>
    </row>
    <row r="29" spans="1:6" x14ac:dyDescent="0.3">
      <c r="A29" s="311" t="s">
        <v>555</v>
      </c>
      <c r="B29" s="294"/>
      <c r="C29" s="294"/>
      <c r="D29" s="294"/>
      <c r="E29" s="294"/>
      <c r="F29" s="294"/>
    </row>
    <row r="30" spans="1:6" x14ac:dyDescent="0.3">
      <c r="A30" s="312" t="s">
        <v>605</v>
      </c>
      <c r="B30" s="312"/>
      <c r="C30" s="312"/>
      <c r="D30" s="312"/>
      <c r="E30" s="312"/>
      <c r="F30" s="312"/>
    </row>
    <row r="31" spans="1:6" x14ac:dyDescent="0.3">
      <c r="A31" s="312" t="s">
        <v>556</v>
      </c>
      <c r="B31" s="312"/>
      <c r="C31" s="312"/>
      <c r="D31" s="312"/>
      <c r="E31" s="312"/>
      <c r="F31" s="312"/>
    </row>
  </sheetData>
  <mergeCells count="7">
    <mergeCell ref="A1:F2"/>
    <mergeCell ref="A30:F30"/>
    <mergeCell ref="A31:F31"/>
    <mergeCell ref="A3:F4"/>
    <mergeCell ref="A20:F20"/>
    <mergeCell ref="A28:F28"/>
    <mergeCell ref="A29:F29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25"/>
  </sheetPr>
  <dimension ref="A1:I49"/>
  <sheetViews>
    <sheetView workbookViewId="0">
      <selection activeCell="H30" sqref="H30"/>
    </sheetView>
  </sheetViews>
  <sheetFormatPr defaultRowHeight="12.75" x14ac:dyDescent="0.2"/>
  <cols>
    <col min="1" max="1" width="6.7109375" bestFit="1" customWidth="1"/>
    <col min="2" max="2" width="17.85546875" bestFit="1" customWidth="1"/>
    <col min="3" max="3" width="25.7109375" customWidth="1"/>
    <col min="4" max="4" width="5.5703125" bestFit="1" customWidth="1"/>
    <col min="5" max="5" width="8.5703125" bestFit="1" customWidth="1"/>
    <col min="7" max="8" width="8.5703125" bestFit="1" customWidth="1"/>
    <col min="9" max="9" width="7.85546875" bestFit="1" customWidth="1"/>
  </cols>
  <sheetData>
    <row r="1" spans="1:9" x14ac:dyDescent="0.2">
      <c r="B1" s="320" t="s">
        <v>582</v>
      </c>
      <c r="C1" s="286"/>
      <c r="D1" s="286"/>
      <c r="E1" s="286"/>
      <c r="F1" s="286"/>
      <c r="G1" s="286"/>
      <c r="H1" s="286"/>
    </row>
    <row r="2" spans="1:9" x14ac:dyDescent="0.2">
      <c r="B2" s="286"/>
      <c r="C2" s="286"/>
      <c r="D2" s="286"/>
      <c r="E2" s="286"/>
      <c r="F2" s="286"/>
      <c r="G2" s="286"/>
      <c r="H2" s="286"/>
    </row>
    <row r="3" spans="1:9" ht="15" customHeight="1" x14ac:dyDescent="0.5">
      <c r="B3" s="324" t="s">
        <v>186</v>
      </c>
      <c r="C3" s="324"/>
      <c r="D3" s="324"/>
      <c r="E3" s="324"/>
      <c r="F3" s="324"/>
      <c r="G3" s="324"/>
      <c r="H3" s="324"/>
      <c r="I3" s="132"/>
    </row>
    <row r="4" spans="1:9" ht="15.75" customHeight="1" thickBot="1" x14ac:dyDescent="0.55000000000000004">
      <c r="B4" s="325"/>
      <c r="C4" s="325"/>
      <c r="D4" s="325"/>
      <c r="E4" s="325"/>
      <c r="F4" s="325"/>
      <c r="G4" s="325"/>
      <c r="H4" s="325"/>
      <c r="I4" s="132"/>
    </row>
    <row r="5" spans="1:9" x14ac:dyDescent="0.2">
      <c r="A5" s="6"/>
      <c r="B5" s="110" t="s">
        <v>187</v>
      </c>
      <c r="C5" s="111" t="s">
        <v>188</v>
      </c>
      <c r="D5" s="110" t="s">
        <v>189</v>
      </c>
      <c r="E5" s="110" t="s">
        <v>190</v>
      </c>
      <c r="F5" s="110" t="s">
        <v>191</v>
      </c>
      <c r="G5" s="110" t="s">
        <v>192</v>
      </c>
      <c r="H5" s="119" t="s">
        <v>92</v>
      </c>
    </row>
    <row r="6" spans="1:9" ht="15" customHeight="1" x14ac:dyDescent="0.2">
      <c r="A6" s="323" t="s">
        <v>193</v>
      </c>
      <c r="B6" s="1" t="s">
        <v>194</v>
      </c>
      <c r="C6" s="1" t="s">
        <v>195</v>
      </c>
      <c r="D6" s="9">
        <v>0.35</v>
      </c>
      <c r="E6" s="1">
        <v>17</v>
      </c>
      <c r="F6" s="9"/>
      <c r="G6" s="1"/>
      <c r="H6" s="2"/>
    </row>
    <row r="7" spans="1:9" x14ac:dyDescent="0.2">
      <c r="A7" s="323"/>
      <c r="B7" s="1" t="s">
        <v>196</v>
      </c>
      <c r="C7" s="1" t="s">
        <v>197</v>
      </c>
      <c r="D7" s="9">
        <v>0.35</v>
      </c>
      <c r="E7" s="1">
        <v>12</v>
      </c>
      <c r="F7" s="9"/>
      <c r="G7" s="1"/>
      <c r="H7" s="2"/>
    </row>
    <row r="8" spans="1:9" x14ac:dyDescent="0.2">
      <c r="A8" s="323"/>
      <c r="B8" s="1" t="s">
        <v>198</v>
      </c>
      <c r="C8" s="1" t="s">
        <v>199</v>
      </c>
      <c r="D8" s="9">
        <v>0.35</v>
      </c>
      <c r="E8" s="1">
        <v>5</v>
      </c>
      <c r="F8" s="9"/>
      <c r="G8" s="1"/>
      <c r="H8" s="2"/>
    </row>
    <row r="9" spans="1:9" x14ac:dyDescent="0.2">
      <c r="A9" s="323"/>
      <c r="B9" s="1" t="s">
        <v>200</v>
      </c>
      <c r="C9" s="1" t="s">
        <v>201</v>
      </c>
      <c r="D9" s="9">
        <v>0.35</v>
      </c>
      <c r="E9" s="1">
        <v>2</v>
      </c>
      <c r="F9" s="9"/>
      <c r="G9" s="1"/>
      <c r="H9" s="2"/>
    </row>
    <row r="10" spans="1:9" x14ac:dyDescent="0.2">
      <c r="A10" s="3"/>
      <c r="B10" s="1"/>
      <c r="C10" s="1"/>
      <c r="D10" s="1"/>
      <c r="E10" s="1"/>
      <c r="F10" s="9"/>
      <c r="G10" s="1"/>
      <c r="H10" s="2"/>
    </row>
    <row r="11" spans="1:9" ht="15" customHeight="1" x14ac:dyDescent="0.2">
      <c r="A11" s="323" t="s">
        <v>202</v>
      </c>
      <c r="B11" s="1" t="s">
        <v>203</v>
      </c>
      <c r="C11" s="1" t="s">
        <v>204</v>
      </c>
      <c r="D11" s="9">
        <v>0.22</v>
      </c>
      <c r="E11" s="1">
        <v>35</v>
      </c>
      <c r="F11" s="9"/>
      <c r="G11" s="1"/>
      <c r="H11" s="2"/>
    </row>
    <row r="12" spans="1:9" x14ac:dyDescent="0.2">
      <c r="A12" s="323"/>
      <c r="B12" s="1" t="s">
        <v>205</v>
      </c>
      <c r="C12" s="1" t="s">
        <v>206</v>
      </c>
      <c r="D12" s="9">
        <v>0.22</v>
      </c>
      <c r="E12" s="1">
        <v>27</v>
      </c>
      <c r="F12" s="9"/>
      <c r="G12" s="1"/>
      <c r="H12" s="2"/>
    </row>
    <row r="13" spans="1:9" x14ac:dyDescent="0.2">
      <c r="A13" s="323"/>
      <c r="B13" s="1" t="s">
        <v>207</v>
      </c>
      <c r="C13" s="1" t="s">
        <v>204</v>
      </c>
      <c r="D13" s="9">
        <v>0.22</v>
      </c>
      <c r="E13" s="1">
        <v>7</v>
      </c>
      <c r="F13" s="9"/>
      <c r="G13" s="1"/>
      <c r="H13" s="2"/>
    </row>
    <row r="14" spans="1:9" x14ac:dyDescent="0.2">
      <c r="A14" s="323"/>
      <c r="B14" s="1" t="s">
        <v>208</v>
      </c>
      <c r="C14" s="1" t="s">
        <v>206</v>
      </c>
      <c r="D14" s="9">
        <v>0.22</v>
      </c>
      <c r="E14" s="1">
        <v>4</v>
      </c>
      <c r="F14" s="9"/>
      <c r="G14" s="1"/>
      <c r="H14" s="2"/>
    </row>
    <row r="15" spans="1:9" x14ac:dyDescent="0.2">
      <c r="A15" s="3"/>
      <c r="B15" s="1"/>
      <c r="C15" s="1"/>
      <c r="D15" s="1"/>
      <c r="E15" s="1"/>
      <c r="F15" s="9"/>
      <c r="G15" s="1"/>
      <c r="H15" s="2"/>
    </row>
    <row r="16" spans="1:9" x14ac:dyDescent="0.2">
      <c r="A16" s="323" t="s">
        <v>209</v>
      </c>
      <c r="B16" s="1" t="s">
        <v>210</v>
      </c>
      <c r="C16" s="1" t="s">
        <v>211</v>
      </c>
      <c r="D16" s="9">
        <v>0.22</v>
      </c>
      <c r="E16" s="1">
        <v>8</v>
      </c>
      <c r="F16" s="9"/>
      <c r="G16" s="1"/>
      <c r="H16" s="2"/>
    </row>
    <row r="17" spans="1:9" x14ac:dyDescent="0.2">
      <c r="A17" s="323"/>
      <c r="B17" s="1" t="s">
        <v>212</v>
      </c>
      <c r="C17" s="1" t="s">
        <v>213</v>
      </c>
      <c r="D17" s="9">
        <v>0.22</v>
      </c>
      <c r="E17" s="1">
        <v>10</v>
      </c>
      <c r="F17" s="9"/>
      <c r="G17" s="1"/>
      <c r="H17" s="2"/>
    </row>
    <row r="18" spans="1:9" x14ac:dyDescent="0.2">
      <c r="A18" s="323"/>
      <c r="B18" s="1" t="s">
        <v>214</v>
      </c>
      <c r="C18" s="1" t="s">
        <v>213</v>
      </c>
      <c r="D18" s="9">
        <v>0.22</v>
      </c>
      <c r="E18" s="1">
        <v>5</v>
      </c>
      <c r="F18" s="9"/>
      <c r="G18" s="1"/>
      <c r="H18" s="2"/>
    </row>
    <row r="19" spans="1:9" x14ac:dyDescent="0.2">
      <c r="A19" s="323"/>
      <c r="B19" s="1" t="s">
        <v>215</v>
      </c>
      <c r="C19" s="1" t="s">
        <v>213</v>
      </c>
      <c r="D19" s="9">
        <v>0.22</v>
      </c>
      <c r="E19" s="1">
        <v>1</v>
      </c>
      <c r="F19" s="9"/>
      <c r="G19" s="1"/>
      <c r="H19" s="2"/>
    </row>
    <row r="20" spans="1:9" x14ac:dyDescent="0.2">
      <c r="A20" s="3"/>
      <c r="B20" s="1"/>
      <c r="C20" s="1"/>
      <c r="D20" s="1"/>
      <c r="E20" s="1"/>
      <c r="F20" s="9"/>
      <c r="G20" s="1"/>
      <c r="H20" s="2"/>
    </row>
    <row r="21" spans="1:9" x14ac:dyDescent="0.2">
      <c r="A21" s="323" t="s">
        <v>216</v>
      </c>
      <c r="B21" s="1" t="s">
        <v>217</v>
      </c>
      <c r="C21" s="1" t="s">
        <v>218</v>
      </c>
      <c r="D21" s="9">
        <v>0.35</v>
      </c>
      <c r="E21" s="1">
        <v>20</v>
      </c>
      <c r="F21" s="9"/>
      <c r="G21" s="1"/>
      <c r="H21" s="2"/>
    </row>
    <row r="22" spans="1:9" x14ac:dyDescent="0.2">
      <c r="A22" s="323"/>
      <c r="B22" s="1" t="s">
        <v>219</v>
      </c>
      <c r="C22" s="1" t="s">
        <v>220</v>
      </c>
      <c r="D22" s="9">
        <v>0.35</v>
      </c>
      <c r="E22" s="1">
        <v>17</v>
      </c>
      <c r="F22" s="9"/>
      <c r="G22" s="1"/>
      <c r="H22" s="2"/>
    </row>
    <row r="23" spans="1:9" x14ac:dyDescent="0.2">
      <c r="A23" s="323"/>
      <c r="B23" s="1" t="s">
        <v>221</v>
      </c>
      <c r="C23" s="1" t="s">
        <v>218</v>
      </c>
      <c r="D23" s="9">
        <v>0.35</v>
      </c>
      <c r="E23" s="1">
        <v>9</v>
      </c>
      <c r="F23" s="9"/>
      <c r="G23" s="1"/>
      <c r="H23" s="2"/>
    </row>
    <row r="24" spans="1:9" x14ac:dyDescent="0.2">
      <c r="A24" s="323"/>
      <c r="B24" s="1" t="s">
        <v>222</v>
      </c>
      <c r="C24" s="1" t="s">
        <v>220</v>
      </c>
      <c r="D24" s="9">
        <v>0.35</v>
      </c>
      <c r="E24" s="1">
        <v>2</v>
      </c>
      <c r="F24" s="9"/>
      <c r="G24" s="1"/>
      <c r="H24" s="2"/>
    </row>
    <row r="25" spans="1:9" x14ac:dyDescent="0.2">
      <c r="A25" s="3"/>
      <c r="B25" s="1"/>
      <c r="C25" s="1"/>
      <c r="D25" s="1"/>
      <c r="E25" s="1"/>
      <c r="F25" s="9"/>
      <c r="G25" s="1"/>
      <c r="H25" s="2"/>
    </row>
    <row r="26" spans="1:9" ht="13.5" thickBot="1" x14ac:dyDescent="0.25">
      <c r="A26" s="4" t="s">
        <v>223</v>
      </c>
      <c r="B26" s="5" t="s">
        <v>224</v>
      </c>
      <c r="C26" s="5" t="s">
        <v>225</v>
      </c>
      <c r="D26" s="10">
        <v>0.01</v>
      </c>
      <c r="E26" s="5">
        <v>50</v>
      </c>
      <c r="F26" s="10"/>
      <c r="G26" s="5"/>
      <c r="H26" s="114"/>
    </row>
    <row r="27" spans="1:9" ht="13.5" thickBot="1" x14ac:dyDescent="0.25">
      <c r="A27" s="120"/>
      <c r="F27" s="22"/>
    </row>
    <row r="28" spans="1:9" ht="13.5" thickBot="1" x14ac:dyDescent="0.25">
      <c r="A28" s="20"/>
      <c r="F28" s="22"/>
      <c r="H28" s="321" t="s">
        <v>226</v>
      </c>
      <c r="I28" s="322"/>
    </row>
    <row r="29" spans="1:9" ht="13.5" thickBot="1" x14ac:dyDescent="0.25">
      <c r="C29" t="s">
        <v>227</v>
      </c>
      <c r="F29" s="204"/>
      <c r="H29" s="11" t="s">
        <v>190</v>
      </c>
      <c r="I29" s="12" t="s">
        <v>92</v>
      </c>
    </row>
    <row r="30" spans="1:9" ht="13.5" thickBot="1" x14ac:dyDescent="0.25">
      <c r="F30" s="22"/>
      <c r="H30" s="3" t="s">
        <v>228</v>
      </c>
      <c r="I30" s="2" t="s">
        <v>229</v>
      </c>
    </row>
    <row r="31" spans="1:9" ht="13.5" thickBot="1" x14ac:dyDescent="0.25">
      <c r="C31" t="s">
        <v>230</v>
      </c>
      <c r="F31" s="204"/>
      <c r="H31" s="3" t="s">
        <v>231</v>
      </c>
      <c r="I31" s="13">
        <v>1</v>
      </c>
    </row>
    <row r="32" spans="1:9" ht="13.5" thickBot="1" x14ac:dyDescent="0.25">
      <c r="F32" s="22"/>
      <c r="H32" s="3" t="s">
        <v>232</v>
      </c>
      <c r="I32" s="13">
        <v>2</v>
      </c>
    </row>
    <row r="33" spans="1:9" ht="13.5" thickBot="1" x14ac:dyDescent="0.25">
      <c r="C33" t="s">
        <v>233</v>
      </c>
      <c r="F33" s="204"/>
      <c r="H33" s="3" t="s">
        <v>234</v>
      </c>
      <c r="I33" s="13">
        <v>3</v>
      </c>
    </row>
    <row r="34" spans="1:9" x14ac:dyDescent="0.2">
      <c r="F34" s="22"/>
      <c r="H34" s="3" t="s">
        <v>235</v>
      </c>
      <c r="I34" s="13">
        <v>4</v>
      </c>
    </row>
    <row r="35" spans="1:9" x14ac:dyDescent="0.2">
      <c r="F35" s="22"/>
      <c r="H35" s="3" t="s">
        <v>236</v>
      </c>
      <c r="I35" s="13">
        <v>5</v>
      </c>
    </row>
    <row r="36" spans="1:9" ht="13.5" thickBot="1" x14ac:dyDescent="0.25">
      <c r="H36" s="4" t="s">
        <v>237</v>
      </c>
      <c r="I36" s="14">
        <v>10</v>
      </c>
    </row>
    <row r="39" spans="1:9" x14ac:dyDescent="0.2">
      <c r="A39" s="293" t="s">
        <v>238</v>
      </c>
      <c r="B39" s="293"/>
    </row>
    <row r="40" spans="1:9" x14ac:dyDescent="0.2">
      <c r="A40" s="311" t="s">
        <v>557</v>
      </c>
      <c r="B40" s="311"/>
      <c r="C40" s="311"/>
    </row>
    <row r="41" spans="1:9" x14ac:dyDescent="0.2">
      <c r="A41" s="311" t="s">
        <v>558</v>
      </c>
      <c r="B41" s="311"/>
      <c r="C41" s="311"/>
    </row>
    <row r="42" spans="1:9" x14ac:dyDescent="0.2">
      <c r="B42" t="s">
        <v>241</v>
      </c>
    </row>
    <row r="43" spans="1:9" x14ac:dyDescent="0.2">
      <c r="B43" t="s">
        <v>242</v>
      </c>
    </row>
    <row r="44" spans="1:9" x14ac:dyDescent="0.2">
      <c r="B44" t="s">
        <v>243</v>
      </c>
    </row>
    <row r="45" spans="1:9" x14ac:dyDescent="0.2">
      <c r="B45" s="131"/>
    </row>
    <row r="46" spans="1:9" ht="26.25" customHeight="1" x14ac:dyDescent="0.2">
      <c r="A46" s="319" t="s">
        <v>559</v>
      </c>
      <c r="B46" s="319"/>
      <c r="C46" s="319"/>
      <c r="D46" s="319"/>
      <c r="E46" s="319"/>
      <c r="F46" s="319"/>
    </row>
    <row r="47" spans="1:9" x14ac:dyDescent="0.2">
      <c r="B47" s="131"/>
    </row>
    <row r="48" spans="1:9" x14ac:dyDescent="0.2">
      <c r="A48" s="311" t="s">
        <v>560</v>
      </c>
      <c r="B48" s="311"/>
      <c r="C48" s="311"/>
      <c r="D48" s="311"/>
      <c r="E48" s="311"/>
      <c r="F48" s="311"/>
    </row>
    <row r="49" spans="2:2" x14ac:dyDescent="0.2">
      <c r="B49" s="131"/>
    </row>
  </sheetData>
  <mergeCells count="12">
    <mergeCell ref="B1:H2"/>
    <mergeCell ref="H28:I28"/>
    <mergeCell ref="A6:A9"/>
    <mergeCell ref="A11:A14"/>
    <mergeCell ref="A16:A19"/>
    <mergeCell ref="A21:A24"/>
    <mergeCell ref="B3:H4"/>
    <mergeCell ref="A39:B39"/>
    <mergeCell ref="A40:C40"/>
    <mergeCell ref="A41:C41"/>
    <mergeCell ref="A46:F46"/>
    <mergeCell ref="A48:F48"/>
  </mergeCells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30"/>
  </sheetPr>
  <dimension ref="A1:L25"/>
  <sheetViews>
    <sheetView workbookViewId="0">
      <selection activeCell="F5" sqref="F5"/>
    </sheetView>
  </sheetViews>
  <sheetFormatPr defaultRowHeight="12.75" x14ac:dyDescent="0.2"/>
  <cols>
    <col min="1" max="1" width="12.28515625" customWidth="1"/>
    <col min="2" max="2" width="9.7109375" style="21" customWidth="1"/>
    <col min="3" max="3" width="9.5703125" customWidth="1"/>
    <col min="4" max="5" width="8.7109375" bestFit="1" customWidth="1"/>
    <col min="6" max="6" width="6.5703125" bestFit="1" customWidth="1"/>
    <col min="7" max="7" width="5.42578125" bestFit="1" customWidth="1"/>
    <col min="8" max="8" width="7.85546875" customWidth="1"/>
    <col min="9" max="9" width="7.28515625" bestFit="1" customWidth="1"/>
    <col min="10" max="10" width="16.85546875" bestFit="1" customWidth="1"/>
    <col min="11" max="11" width="16.42578125" bestFit="1" customWidth="1"/>
    <col min="12" max="12" width="8.140625" bestFit="1" customWidth="1"/>
  </cols>
  <sheetData>
    <row r="1" spans="1:12" x14ac:dyDescent="0.2">
      <c r="A1" s="133" t="s">
        <v>561</v>
      </c>
    </row>
    <row r="2" spans="1:12" ht="23.25" x14ac:dyDescent="0.35">
      <c r="A2" s="327" t="s">
        <v>246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178"/>
    </row>
    <row r="3" spans="1:12" ht="19.5" thickBot="1" x14ac:dyDescent="0.35">
      <c r="A3" s="328" t="s">
        <v>247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179"/>
    </row>
    <row r="4" spans="1:12" ht="25.5" x14ac:dyDescent="0.2">
      <c r="A4" s="115" t="s">
        <v>248</v>
      </c>
      <c r="B4" s="110" t="s">
        <v>249</v>
      </c>
      <c r="C4" s="110" t="s">
        <v>250</v>
      </c>
      <c r="D4" s="110" t="s">
        <v>251</v>
      </c>
      <c r="E4" s="110" t="s">
        <v>38</v>
      </c>
      <c r="F4" s="110" t="s">
        <v>252</v>
      </c>
      <c r="G4" s="110" t="s">
        <v>253</v>
      </c>
      <c r="H4" s="111" t="s">
        <v>254</v>
      </c>
      <c r="I4" s="110" t="s">
        <v>38</v>
      </c>
      <c r="J4" s="112" t="s">
        <v>255</v>
      </c>
      <c r="K4" s="113" t="s">
        <v>173</v>
      </c>
    </row>
    <row r="5" spans="1:12" x14ac:dyDescent="0.2">
      <c r="A5" s="116" t="s">
        <v>256</v>
      </c>
      <c r="B5" s="18">
        <v>235</v>
      </c>
      <c r="C5" s="18">
        <v>325</v>
      </c>
      <c r="D5" s="18">
        <v>345</v>
      </c>
      <c r="E5" s="18">
        <f>SUM(B5:D5)</f>
        <v>905</v>
      </c>
      <c r="F5" s="18">
        <v>3</v>
      </c>
      <c r="G5" s="18"/>
      <c r="H5" s="1"/>
      <c r="I5" s="1"/>
      <c r="J5" s="18"/>
      <c r="K5" s="2"/>
    </row>
    <row r="6" spans="1:12" x14ac:dyDescent="0.2">
      <c r="A6" s="116" t="s">
        <v>257</v>
      </c>
      <c r="B6" s="18">
        <v>120</v>
      </c>
      <c r="C6" s="18">
        <v>111</v>
      </c>
      <c r="D6" s="18">
        <v>76</v>
      </c>
      <c r="E6" s="18">
        <f t="shared" ref="E6:E12" si="0">SUM(B6:D6)</f>
        <v>307</v>
      </c>
      <c r="F6" s="18">
        <v>0</v>
      </c>
      <c r="G6" s="18"/>
      <c r="H6" s="1"/>
      <c r="I6" s="1"/>
      <c r="J6" s="18"/>
      <c r="K6" s="2"/>
    </row>
    <row r="7" spans="1:12" x14ac:dyDescent="0.2">
      <c r="A7" s="116" t="s">
        <v>258</v>
      </c>
      <c r="B7" s="18">
        <v>156</v>
      </c>
      <c r="C7" s="18">
        <v>201</v>
      </c>
      <c r="D7" s="18">
        <v>189</v>
      </c>
      <c r="E7" s="18">
        <f t="shared" si="0"/>
        <v>546</v>
      </c>
      <c r="F7" s="18">
        <v>1</v>
      </c>
      <c r="G7" s="18"/>
      <c r="H7" s="1"/>
      <c r="I7" s="1"/>
      <c r="J7" s="18"/>
      <c r="K7" s="2"/>
    </row>
    <row r="8" spans="1:12" x14ac:dyDescent="0.2">
      <c r="A8" s="116" t="s">
        <v>259</v>
      </c>
      <c r="B8" s="18">
        <v>234</v>
      </c>
      <c r="C8" s="18">
        <v>167</v>
      </c>
      <c r="D8" s="18">
        <v>178</v>
      </c>
      <c r="E8" s="18">
        <f t="shared" si="0"/>
        <v>579</v>
      </c>
      <c r="F8" s="18">
        <v>2</v>
      </c>
      <c r="G8" s="18"/>
      <c r="H8" s="1"/>
      <c r="I8" s="1"/>
      <c r="J8" s="18"/>
      <c r="K8" s="2"/>
    </row>
    <row r="9" spans="1:12" x14ac:dyDescent="0.2">
      <c r="A9" s="116" t="s">
        <v>260</v>
      </c>
      <c r="B9" s="18">
        <v>344</v>
      </c>
      <c r="C9" s="18">
        <v>289</v>
      </c>
      <c r="D9" s="18">
        <v>290</v>
      </c>
      <c r="E9" s="18">
        <f t="shared" si="0"/>
        <v>923</v>
      </c>
      <c r="F9" s="18">
        <v>3</v>
      </c>
      <c r="G9" s="18"/>
      <c r="H9" s="1"/>
      <c r="I9" s="1"/>
      <c r="J9" s="18"/>
      <c r="K9" s="2"/>
    </row>
    <row r="10" spans="1:12" x14ac:dyDescent="0.2">
      <c r="A10" s="116" t="s">
        <v>261</v>
      </c>
      <c r="B10" s="18">
        <v>278</v>
      </c>
      <c r="C10" s="18">
        <v>321</v>
      </c>
      <c r="D10" s="18">
        <v>322</v>
      </c>
      <c r="E10" s="18">
        <f t="shared" si="0"/>
        <v>921</v>
      </c>
      <c r="F10" s="18">
        <v>3</v>
      </c>
      <c r="G10" s="18"/>
      <c r="H10" s="1"/>
      <c r="I10" s="1"/>
      <c r="J10" s="18"/>
      <c r="K10" s="2"/>
    </row>
    <row r="11" spans="1:12" x14ac:dyDescent="0.2">
      <c r="A11" s="116" t="s">
        <v>262</v>
      </c>
      <c r="B11" s="18">
        <v>320</v>
      </c>
      <c r="C11" s="18">
        <v>278</v>
      </c>
      <c r="D11" s="18">
        <v>290</v>
      </c>
      <c r="E11" s="18">
        <f t="shared" si="0"/>
        <v>888</v>
      </c>
      <c r="F11" s="18">
        <v>3</v>
      </c>
      <c r="G11" s="18"/>
      <c r="H11" s="1"/>
      <c r="I11" s="1"/>
      <c r="J11" s="18"/>
      <c r="K11" s="2"/>
    </row>
    <row r="12" spans="1:12" ht="13.5" thickBot="1" x14ac:dyDescent="0.25">
      <c r="A12" s="117" t="s">
        <v>263</v>
      </c>
      <c r="B12" s="19">
        <v>221</v>
      </c>
      <c r="C12" s="19">
        <v>189</v>
      </c>
      <c r="D12" s="19">
        <v>190</v>
      </c>
      <c r="E12" s="18">
        <f t="shared" si="0"/>
        <v>600</v>
      </c>
      <c r="F12" s="19">
        <v>2</v>
      </c>
      <c r="G12" s="18"/>
      <c r="H12" s="1"/>
      <c r="I12" s="1"/>
      <c r="J12" s="18"/>
      <c r="K12" s="2"/>
    </row>
    <row r="13" spans="1:12" x14ac:dyDescent="0.2">
      <c r="A13" s="109"/>
      <c r="L13" s="20"/>
    </row>
    <row r="14" spans="1:12" ht="23.25" x14ac:dyDescent="0.35">
      <c r="A14" s="109"/>
      <c r="B14" s="118" t="s">
        <v>238</v>
      </c>
      <c r="L14" s="20"/>
    </row>
    <row r="15" spans="1:12" ht="8.25" customHeight="1" x14ac:dyDescent="0.2">
      <c r="A15" s="109"/>
    </row>
    <row r="16" spans="1:12" x14ac:dyDescent="0.2">
      <c r="A16" s="21" t="s">
        <v>264</v>
      </c>
    </row>
    <row r="17" spans="1:12" x14ac:dyDescent="0.2">
      <c r="A17" s="21" t="s">
        <v>265</v>
      </c>
    </row>
    <row r="18" spans="1:12" x14ac:dyDescent="0.2">
      <c r="A18" s="21" t="s">
        <v>266</v>
      </c>
    </row>
    <row r="19" spans="1:12" x14ac:dyDescent="0.2">
      <c r="A19" s="21" t="s">
        <v>267</v>
      </c>
    </row>
    <row r="20" spans="1:12" x14ac:dyDescent="0.2">
      <c r="B20" t="s">
        <v>268</v>
      </c>
    </row>
    <row r="21" spans="1:12" ht="12.75" customHeight="1" x14ac:dyDescent="0.2">
      <c r="A21" s="326" t="s">
        <v>461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177"/>
    </row>
    <row r="22" spans="1:12" x14ac:dyDescent="0.2">
      <c r="A22" s="326"/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177"/>
    </row>
    <row r="23" spans="1:12" x14ac:dyDescent="0.2">
      <c r="A23" s="21" t="s">
        <v>269</v>
      </c>
    </row>
    <row r="24" spans="1:12" x14ac:dyDescent="0.2">
      <c r="A24" s="21"/>
      <c r="B24" t="s">
        <v>270</v>
      </c>
    </row>
    <row r="25" spans="1:12" x14ac:dyDescent="0.2">
      <c r="A25" s="40" t="s">
        <v>460</v>
      </c>
      <c r="B25"/>
    </row>
  </sheetData>
  <mergeCells count="3">
    <mergeCell ref="A21:K22"/>
    <mergeCell ref="A2:K2"/>
    <mergeCell ref="A3:K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36"/>
  </sheetPr>
  <dimension ref="A1:K61"/>
  <sheetViews>
    <sheetView topLeftCell="A25" workbookViewId="0">
      <selection activeCell="O33" activeCellId="1" sqref="J5:K44 O33"/>
    </sheetView>
  </sheetViews>
  <sheetFormatPr defaultRowHeight="12.75" x14ac:dyDescent="0.2"/>
  <cols>
    <col min="1" max="1" width="9.42578125" style="21" bestFit="1" customWidth="1"/>
    <col min="2" max="2" width="7.42578125" bestFit="1" customWidth="1"/>
    <col min="3" max="3" width="6.7109375" bestFit="1" customWidth="1"/>
    <col min="4" max="4" width="4.140625" bestFit="1" customWidth="1"/>
    <col min="5" max="5" width="11.140625" bestFit="1" customWidth="1"/>
    <col min="6" max="6" width="6.85546875" bestFit="1" customWidth="1"/>
    <col min="7" max="7" width="8.7109375" bestFit="1" customWidth="1"/>
    <col min="8" max="8" width="8" bestFit="1" customWidth="1"/>
    <col min="9" max="9" width="11.85546875" style="22" bestFit="1" customWidth="1"/>
    <col min="10" max="10" width="7.28515625" bestFit="1" customWidth="1"/>
    <col min="11" max="11" width="6" bestFit="1" customWidth="1"/>
  </cols>
  <sheetData>
    <row r="1" spans="1:11" x14ac:dyDescent="0.2">
      <c r="A1" s="319" t="s">
        <v>562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</row>
    <row r="2" spans="1:11" ht="13.5" thickBot="1" x14ac:dyDescent="0.25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</row>
    <row r="3" spans="1:11" ht="21.75" thickBot="1" x14ac:dyDescent="0.4">
      <c r="A3" s="329" t="s">
        <v>271</v>
      </c>
      <c r="B3" s="330"/>
      <c r="C3" s="330"/>
      <c r="D3" s="330"/>
      <c r="E3" s="330"/>
      <c r="F3" s="330"/>
      <c r="G3" s="330"/>
      <c r="H3" s="330"/>
      <c r="I3" s="330"/>
      <c r="J3" s="330"/>
      <c r="K3" s="331"/>
    </row>
    <row r="4" spans="1:11" ht="28.5" customHeight="1" thickBot="1" x14ac:dyDescent="0.25">
      <c r="A4" s="180" t="s">
        <v>0</v>
      </c>
      <c r="B4" s="181" t="s">
        <v>272</v>
      </c>
      <c r="C4" s="182" t="s">
        <v>14</v>
      </c>
      <c r="D4" s="182" t="s">
        <v>273</v>
      </c>
      <c r="E4" s="182" t="s">
        <v>274</v>
      </c>
      <c r="F4" s="181" t="s">
        <v>275</v>
      </c>
      <c r="G4" s="182" t="s">
        <v>276</v>
      </c>
      <c r="H4" s="181" t="s">
        <v>277</v>
      </c>
      <c r="I4" s="183" t="s">
        <v>278</v>
      </c>
      <c r="J4" s="182" t="s">
        <v>279</v>
      </c>
      <c r="K4" s="184" t="s">
        <v>280</v>
      </c>
    </row>
    <row r="5" spans="1:11" ht="13.5" thickBot="1" x14ac:dyDescent="0.25">
      <c r="A5" s="185" t="s">
        <v>281</v>
      </c>
      <c r="B5" s="186">
        <v>9000</v>
      </c>
      <c r="C5" s="187">
        <v>17</v>
      </c>
      <c r="D5" s="186" t="s">
        <v>282</v>
      </c>
      <c r="E5" s="187" t="s">
        <v>283</v>
      </c>
      <c r="F5" s="188">
        <f>B5*23%</f>
        <v>2070</v>
      </c>
      <c r="G5" s="188">
        <f>B5*5/100</f>
        <v>450</v>
      </c>
      <c r="H5" s="188">
        <f>B5*25%</f>
        <v>2250</v>
      </c>
      <c r="I5" s="189">
        <f>B5*3%</f>
        <v>270</v>
      </c>
      <c r="J5" s="188">
        <f>B5+F5+G5+H5</f>
        <v>13770</v>
      </c>
      <c r="K5" s="190">
        <f>J5-I5</f>
        <v>13500</v>
      </c>
    </row>
    <row r="6" spans="1:11" ht="13.5" thickBot="1" x14ac:dyDescent="0.25">
      <c r="A6" s="191" t="s">
        <v>44</v>
      </c>
      <c r="B6" s="192">
        <v>9000</v>
      </c>
      <c r="C6" s="192">
        <v>20</v>
      </c>
      <c r="D6" s="192" t="s">
        <v>284</v>
      </c>
      <c r="E6" s="193" t="s">
        <v>285</v>
      </c>
      <c r="F6" s="188">
        <f t="shared" ref="F6:F44" si="0">B6*23%</f>
        <v>2070</v>
      </c>
      <c r="G6" s="188">
        <f t="shared" ref="G6:G44" si="1">B6*5/100</f>
        <v>450</v>
      </c>
      <c r="H6" s="188">
        <f t="shared" ref="H6:H44" si="2">B6*25%</f>
        <v>2250</v>
      </c>
      <c r="I6" s="189">
        <f t="shared" ref="I6:I44" si="3">B6*3%</f>
        <v>270</v>
      </c>
      <c r="J6" s="188">
        <f t="shared" ref="J6:J44" si="4">B6+F6+G6+H6</f>
        <v>13770</v>
      </c>
      <c r="K6" s="190">
        <f t="shared" ref="K6:K44" si="5">J6-I6</f>
        <v>13500</v>
      </c>
    </row>
    <row r="7" spans="1:11" ht="13.5" thickBot="1" x14ac:dyDescent="0.25">
      <c r="A7" s="191" t="s">
        <v>286</v>
      </c>
      <c r="B7" s="192">
        <v>8000</v>
      </c>
      <c r="C7" s="193">
        <v>20</v>
      </c>
      <c r="D7" s="192" t="s">
        <v>282</v>
      </c>
      <c r="E7" s="193" t="s">
        <v>287</v>
      </c>
      <c r="F7" s="188">
        <f t="shared" si="0"/>
        <v>1840</v>
      </c>
      <c r="G7" s="188">
        <f t="shared" si="1"/>
        <v>400</v>
      </c>
      <c r="H7" s="188">
        <f t="shared" si="2"/>
        <v>2000</v>
      </c>
      <c r="I7" s="189">
        <f t="shared" si="3"/>
        <v>240</v>
      </c>
      <c r="J7" s="188">
        <f t="shared" si="4"/>
        <v>12240</v>
      </c>
      <c r="K7" s="190">
        <f t="shared" si="5"/>
        <v>12000</v>
      </c>
    </row>
    <row r="8" spans="1:11" ht="13.5" thickBot="1" x14ac:dyDescent="0.25">
      <c r="A8" s="191" t="s">
        <v>79</v>
      </c>
      <c r="B8" s="192">
        <v>8000</v>
      </c>
      <c r="C8" s="192">
        <v>23</v>
      </c>
      <c r="D8" s="192" t="s">
        <v>284</v>
      </c>
      <c r="E8" s="193" t="s">
        <v>288</v>
      </c>
      <c r="F8" s="188">
        <f t="shared" si="0"/>
        <v>1840</v>
      </c>
      <c r="G8" s="188">
        <f t="shared" si="1"/>
        <v>400</v>
      </c>
      <c r="H8" s="188">
        <f t="shared" si="2"/>
        <v>2000</v>
      </c>
      <c r="I8" s="189">
        <f t="shared" si="3"/>
        <v>240</v>
      </c>
      <c r="J8" s="188">
        <f t="shared" si="4"/>
        <v>12240</v>
      </c>
      <c r="K8" s="190">
        <f t="shared" si="5"/>
        <v>12000</v>
      </c>
    </row>
    <row r="9" spans="1:11" ht="13.5" thickBot="1" x14ac:dyDescent="0.25">
      <c r="A9" s="191" t="s">
        <v>289</v>
      </c>
      <c r="B9" s="192">
        <v>5000</v>
      </c>
      <c r="C9" s="193">
        <v>17</v>
      </c>
      <c r="D9" s="192" t="s">
        <v>282</v>
      </c>
      <c r="E9" s="193" t="s">
        <v>285</v>
      </c>
      <c r="F9" s="188">
        <f t="shared" si="0"/>
        <v>1150</v>
      </c>
      <c r="G9" s="188">
        <f t="shared" si="1"/>
        <v>250</v>
      </c>
      <c r="H9" s="188">
        <f t="shared" si="2"/>
        <v>1250</v>
      </c>
      <c r="I9" s="189">
        <f t="shared" si="3"/>
        <v>150</v>
      </c>
      <c r="J9" s="188">
        <f t="shared" si="4"/>
        <v>7650</v>
      </c>
      <c r="K9" s="190">
        <f t="shared" si="5"/>
        <v>7500</v>
      </c>
    </row>
    <row r="10" spans="1:11" ht="13.5" thickBot="1" x14ac:dyDescent="0.25">
      <c r="A10" s="191" t="s">
        <v>46</v>
      </c>
      <c r="B10" s="192">
        <v>5000</v>
      </c>
      <c r="C10" s="192">
        <v>44</v>
      </c>
      <c r="D10" s="192" t="s">
        <v>284</v>
      </c>
      <c r="E10" s="193" t="s">
        <v>283</v>
      </c>
      <c r="F10" s="188">
        <f t="shared" si="0"/>
        <v>1150</v>
      </c>
      <c r="G10" s="188">
        <f t="shared" si="1"/>
        <v>250</v>
      </c>
      <c r="H10" s="188">
        <f t="shared" si="2"/>
        <v>1250</v>
      </c>
      <c r="I10" s="189">
        <f t="shared" si="3"/>
        <v>150</v>
      </c>
      <c r="J10" s="188">
        <f t="shared" si="4"/>
        <v>7650</v>
      </c>
      <c r="K10" s="190">
        <f t="shared" si="5"/>
        <v>7500</v>
      </c>
    </row>
    <row r="11" spans="1:11" ht="13.5" thickBot="1" x14ac:dyDescent="0.25">
      <c r="A11" s="191" t="s">
        <v>290</v>
      </c>
      <c r="B11" s="193">
        <v>4500</v>
      </c>
      <c r="C11" s="192">
        <v>32</v>
      </c>
      <c r="D11" s="192" t="s">
        <v>282</v>
      </c>
      <c r="E11" s="193" t="s">
        <v>291</v>
      </c>
      <c r="F11" s="188">
        <f t="shared" si="0"/>
        <v>1035</v>
      </c>
      <c r="G11" s="188">
        <f t="shared" si="1"/>
        <v>225</v>
      </c>
      <c r="H11" s="188">
        <f t="shared" si="2"/>
        <v>1125</v>
      </c>
      <c r="I11" s="189">
        <f t="shared" si="3"/>
        <v>135</v>
      </c>
      <c r="J11" s="188">
        <f t="shared" si="4"/>
        <v>6885</v>
      </c>
      <c r="K11" s="190">
        <f t="shared" si="5"/>
        <v>6750</v>
      </c>
    </row>
    <row r="12" spans="1:11" ht="13.5" thickBot="1" x14ac:dyDescent="0.25">
      <c r="A12" s="191" t="s">
        <v>292</v>
      </c>
      <c r="B12" s="193">
        <v>4500</v>
      </c>
      <c r="C12" s="193">
        <v>20</v>
      </c>
      <c r="D12" s="193" t="s">
        <v>282</v>
      </c>
      <c r="E12" s="193" t="s">
        <v>291</v>
      </c>
      <c r="F12" s="188">
        <f t="shared" si="0"/>
        <v>1035</v>
      </c>
      <c r="G12" s="188">
        <f t="shared" si="1"/>
        <v>225</v>
      </c>
      <c r="H12" s="188">
        <f t="shared" si="2"/>
        <v>1125</v>
      </c>
      <c r="I12" s="189">
        <f t="shared" si="3"/>
        <v>135</v>
      </c>
      <c r="J12" s="188">
        <f t="shared" si="4"/>
        <v>6885</v>
      </c>
      <c r="K12" s="190">
        <f t="shared" si="5"/>
        <v>6750</v>
      </c>
    </row>
    <row r="13" spans="1:11" ht="13.5" thickBot="1" x14ac:dyDescent="0.25">
      <c r="A13" s="191" t="s">
        <v>293</v>
      </c>
      <c r="B13" s="193">
        <v>4500</v>
      </c>
      <c r="C13" s="193">
        <v>20</v>
      </c>
      <c r="D13" s="192" t="s">
        <v>282</v>
      </c>
      <c r="E13" s="193" t="s">
        <v>294</v>
      </c>
      <c r="F13" s="188">
        <f t="shared" si="0"/>
        <v>1035</v>
      </c>
      <c r="G13" s="188">
        <f t="shared" si="1"/>
        <v>225</v>
      </c>
      <c r="H13" s="188">
        <f t="shared" si="2"/>
        <v>1125</v>
      </c>
      <c r="I13" s="189">
        <f t="shared" si="3"/>
        <v>135</v>
      </c>
      <c r="J13" s="188">
        <f t="shared" si="4"/>
        <v>6885</v>
      </c>
      <c r="K13" s="190">
        <f t="shared" si="5"/>
        <v>6750</v>
      </c>
    </row>
    <row r="14" spans="1:11" ht="13.5" thickBot="1" x14ac:dyDescent="0.25">
      <c r="A14" s="191" t="s">
        <v>295</v>
      </c>
      <c r="B14" s="193">
        <v>4500</v>
      </c>
      <c r="C14" s="193">
        <v>20</v>
      </c>
      <c r="D14" s="193" t="s">
        <v>282</v>
      </c>
      <c r="E14" s="193" t="s">
        <v>296</v>
      </c>
      <c r="F14" s="188">
        <f t="shared" si="0"/>
        <v>1035</v>
      </c>
      <c r="G14" s="188">
        <f t="shared" si="1"/>
        <v>225</v>
      </c>
      <c r="H14" s="188">
        <f t="shared" si="2"/>
        <v>1125</v>
      </c>
      <c r="I14" s="189">
        <f t="shared" si="3"/>
        <v>135</v>
      </c>
      <c r="J14" s="188">
        <f t="shared" si="4"/>
        <v>6885</v>
      </c>
      <c r="K14" s="190">
        <f t="shared" si="5"/>
        <v>6750</v>
      </c>
    </row>
    <row r="15" spans="1:11" ht="13.5" thickBot="1" x14ac:dyDescent="0.25">
      <c r="A15" s="191" t="s">
        <v>297</v>
      </c>
      <c r="B15" s="193">
        <v>4500</v>
      </c>
      <c r="C15" s="193">
        <v>17</v>
      </c>
      <c r="D15" s="192" t="s">
        <v>284</v>
      </c>
      <c r="E15" s="193" t="s">
        <v>294</v>
      </c>
      <c r="F15" s="188">
        <f t="shared" si="0"/>
        <v>1035</v>
      </c>
      <c r="G15" s="188">
        <f t="shared" si="1"/>
        <v>225</v>
      </c>
      <c r="H15" s="188">
        <f t="shared" si="2"/>
        <v>1125</v>
      </c>
      <c r="I15" s="189">
        <f t="shared" si="3"/>
        <v>135</v>
      </c>
      <c r="J15" s="188">
        <f t="shared" si="4"/>
        <v>6885</v>
      </c>
      <c r="K15" s="190">
        <f t="shared" si="5"/>
        <v>6750</v>
      </c>
    </row>
    <row r="16" spans="1:11" ht="13.5" thickBot="1" x14ac:dyDescent="0.25">
      <c r="A16" s="191" t="s">
        <v>90</v>
      </c>
      <c r="B16" s="193">
        <v>4500</v>
      </c>
      <c r="C16" s="193">
        <v>17</v>
      </c>
      <c r="D16" s="192" t="s">
        <v>284</v>
      </c>
      <c r="E16" s="193" t="s">
        <v>291</v>
      </c>
      <c r="F16" s="188">
        <f t="shared" si="0"/>
        <v>1035</v>
      </c>
      <c r="G16" s="188">
        <f t="shared" si="1"/>
        <v>225</v>
      </c>
      <c r="H16" s="188">
        <f t="shared" si="2"/>
        <v>1125</v>
      </c>
      <c r="I16" s="189">
        <f t="shared" si="3"/>
        <v>135</v>
      </c>
      <c r="J16" s="188">
        <f t="shared" si="4"/>
        <v>6885</v>
      </c>
      <c r="K16" s="190">
        <f t="shared" si="5"/>
        <v>6750</v>
      </c>
    </row>
    <row r="17" spans="1:11" ht="13.5" thickBot="1" x14ac:dyDescent="0.25">
      <c r="A17" s="191" t="s">
        <v>298</v>
      </c>
      <c r="B17" s="193">
        <v>4500</v>
      </c>
      <c r="C17" s="193">
        <v>16</v>
      </c>
      <c r="D17" s="192" t="s">
        <v>284</v>
      </c>
      <c r="E17" s="193" t="s">
        <v>285</v>
      </c>
      <c r="F17" s="188">
        <f t="shared" si="0"/>
        <v>1035</v>
      </c>
      <c r="G17" s="188">
        <f t="shared" si="1"/>
        <v>225</v>
      </c>
      <c r="H17" s="188">
        <f t="shared" si="2"/>
        <v>1125</v>
      </c>
      <c r="I17" s="189">
        <f t="shared" si="3"/>
        <v>135</v>
      </c>
      <c r="J17" s="188">
        <f t="shared" si="4"/>
        <v>6885</v>
      </c>
      <c r="K17" s="190">
        <f t="shared" si="5"/>
        <v>6750</v>
      </c>
    </row>
    <row r="18" spans="1:11" ht="13.5" thickBot="1" x14ac:dyDescent="0.25">
      <c r="A18" s="191" t="s">
        <v>44</v>
      </c>
      <c r="B18" s="193">
        <v>4500</v>
      </c>
      <c r="C18" s="192">
        <v>44</v>
      </c>
      <c r="D18" s="192" t="s">
        <v>284</v>
      </c>
      <c r="E18" s="193" t="s">
        <v>285</v>
      </c>
      <c r="F18" s="188">
        <f t="shared" si="0"/>
        <v>1035</v>
      </c>
      <c r="G18" s="188">
        <f t="shared" si="1"/>
        <v>225</v>
      </c>
      <c r="H18" s="188">
        <f t="shared" si="2"/>
        <v>1125</v>
      </c>
      <c r="I18" s="189">
        <f t="shared" si="3"/>
        <v>135</v>
      </c>
      <c r="J18" s="188">
        <f t="shared" si="4"/>
        <v>6885</v>
      </c>
      <c r="K18" s="190">
        <f t="shared" si="5"/>
        <v>6750</v>
      </c>
    </row>
    <row r="19" spans="1:11" ht="13.5" thickBot="1" x14ac:dyDescent="0.25">
      <c r="A19" s="191" t="s">
        <v>299</v>
      </c>
      <c r="B19" s="193">
        <v>4500</v>
      </c>
      <c r="C19" s="193">
        <v>19</v>
      </c>
      <c r="D19" s="192" t="s">
        <v>284</v>
      </c>
      <c r="E19" s="193" t="s">
        <v>287</v>
      </c>
      <c r="F19" s="188">
        <f t="shared" si="0"/>
        <v>1035</v>
      </c>
      <c r="G19" s="188">
        <f t="shared" si="1"/>
        <v>225</v>
      </c>
      <c r="H19" s="188">
        <f t="shared" si="2"/>
        <v>1125</v>
      </c>
      <c r="I19" s="189">
        <f t="shared" si="3"/>
        <v>135</v>
      </c>
      <c r="J19" s="188">
        <f t="shared" si="4"/>
        <v>6885</v>
      </c>
      <c r="K19" s="190">
        <f t="shared" si="5"/>
        <v>6750</v>
      </c>
    </row>
    <row r="20" spans="1:11" ht="13.5" thickBot="1" x14ac:dyDescent="0.25">
      <c r="A20" s="191" t="s">
        <v>300</v>
      </c>
      <c r="B20" s="193">
        <v>4500</v>
      </c>
      <c r="C20" s="193">
        <v>20</v>
      </c>
      <c r="D20" s="193" t="s">
        <v>284</v>
      </c>
      <c r="E20" s="193" t="s">
        <v>283</v>
      </c>
      <c r="F20" s="188">
        <f t="shared" si="0"/>
        <v>1035</v>
      </c>
      <c r="G20" s="188">
        <f t="shared" si="1"/>
        <v>225</v>
      </c>
      <c r="H20" s="188">
        <f t="shared" si="2"/>
        <v>1125</v>
      </c>
      <c r="I20" s="189">
        <f t="shared" si="3"/>
        <v>135</v>
      </c>
      <c r="J20" s="188">
        <f t="shared" si="4"/>
        <v>6885</v>
      </c>
      <c r="K20" s="190">
        <f t="shared" si="5"/>
        <v>6750</v>
      </c>
    </row>
    <row r="21" spans="1:11" ht="13.5" thickBot="1" x14ac:dyDescent="0.25">
      <c r="A21" s="191" t="s">
        <v>292</v>
      </c>
      <c r="B21" s="193">
        <v>4000</v>
      </c>
      <c r="C21" s="193">
        <v>19</v>
      </c>
      <c r="D21" s="193" t="s">
        <v>282</v>
      </c>
      <c r="E21" s="193" t="s">
        <v>301</v>
      </c>
      <c r="F21" s="188">
        <f t="shared" si="0"/>
        <v>920</v>
      </c>
      <c r="G21" s="188">
        <f t="shared" si="1"/>
        <v>200</v>
      </c>
      <c r="H21" s="188">
        <f t="shared" si="2"/>
        <v>1000</v>
      </c>
      <c r="I21" s="189">
        <f t="shared" si="3"/>
        <v>120</v>
      </c>
      <c r="J21" s="188">
        <f t="shared" si="4"/>
        <v>6120</v>
      </c>
      <c r="K21" s="190">
        <f t="shared" si="5"/>
        <v>6000</v>
      </c>
    </row>
    <row r="22" spans="1:11" ht="13.5" thickBot="1" x14ac:dyDescent="0.25">
      <c r="A22" s="191" t="s">
        <v>50</v>
      </c>
      <c r="B22" s="193">
        <v>4000</v>
      </c>
      <c r="C22" s="193">
        <v>20</v>
      </c>
      <c r="D22" s="192" t="s">
        <v>282</v>
      </c>
      <c r="E22" s="193" t="s">
        <v>287</v>
      </c>
      <c r="F22" s="188">
        <f t="shared" si="0"/>
        <v>920</v>
      </c>
      <c r="G22" s="188">
        <f t="shared" si="1"/>
        <v>200</v>
      </c>
      <c r="H22" s="188">
        <f t="shared" si="2"/>
        <v>1000</v>
      </c>
      <c r="I22" s="189">
        <f t="shared" si="3"/>
        <v>120</v>
      </c>
      <c r="J22" s="188">
        <f t="shared" si="4"/>
        <v>6120</v>
      </c>
      <c r="K22" s="190">
        <f t="shared" si="5"/>
        <v>6000</v>
      </c>
    </row>
    <row r="23" spans="1:11" ht="13.5" thickBot="1" x14ac:dyDescent="0.25">
      <c r="A23" s="191" t="s">
        <v>302</v>
      </c>
      <c r="B23" s="193">
        <v>4000</v>
      </c>
      <c r="C23" s="193">
        <v>19</v>
      </c>
      <c r="D23" s="193" t="s">
        <v>282</v>
      </c>
      <c r="E23" s="193" t="s">
        <v>285</v>
      </c>
      <c r="F23" s="188">
        <f t="shared" si="0"/>
        <v>920</v>
      </c>
      <c r="G23" s="188">
        <f t="shared" si="1"/>
        <v>200</v>
      </c>
      <c r="H23" s="188">
        <f t="shared" si="2"/>
        <v>1000</v>
      </c>
      <c r="I23" s="189">
        <f t="shared" si="3"/>
        <v>120</v>
      </c>
      <c r="J23" s="188">
        <f t="shared" si="4"/>
        <v>6120</v>
      </c>
      <c r="K23" s="190">
        <f t="shared" si="5"/>
        <v>6000</v>
      </c>
    </row>
    <row r="24" spans="1:11" ht="13.5" thickBot="1" x14ac:dyDescent="0.25">
      <c r="A24" s="191" t="s">
        <v>303</v>
      </c>
      <c r="B24" s="193">
        <v>4000</v>
      </c>
      <c r="C24" s="193">
        <v>19</v>
      </c>
      <c r="D24" s="192" t="s">
        <v>282</v>
      </c>
      <c r="E24" s="193" t="s">
        <v>288</v>
      </c>
      <c r="F24" s="188">
        <f t="shared" si="0"/>
        <v>920</v>
      </c>
      <c r="G24" s="188">
        <f t="shared" si="1"/>
        <v>200</v>
      </c>
      <c r="H24" s="188">
        <f t="shared" si="2"/>
        <v>1000</v>
      </c>
      <c r="I24" s="189">
        <f t="shared" si="3"/>
        <v>120</v>
      </c>
      <c r="J24" s="188">
        <f t="shared" si="4"/>
        <v>6120</v>
      </c>
      <c r="K24" s="190">
        <f t="shared" si="5"/>
        <v>6000</v>
      </c>
    </row>
    <row r="25" spans="1:11" ht="13.5" thickBot="1" x14ac:dyDescent="0.25">
      <c r="A25" s="191" t="s">
        <v>304</v>
      </c>
      <c r="B25" s="193">
        <v>4000</v>
      </c>
      <c r="C25" s="192">
        <v>44</v>
      </c>
      <c r="D25" s="192" t="s">
        <v>284</v>
      </c>
      <c r="E25" s="193" t="s">
        <v>285</v>
      </c>
      <c r="F25" s="188">
        <f t="shared" si="0"/>
        <v>920</v>
      </c>
      <c r="G25" s="188">
        <f t="shared" si="1"/>
        <v>200</v>
      </c>
      <c r="H25" s="188">
        <f t="shared" si="2"/>
        <v>1000</v>
      </c>
      <c r="I25" s="189">
        <f t="shared" si="3"/>
        <v>120</v>
      </c>
      <c r="J25" s="188">
        <f t="shared" si="4"/>
        <v>6120</v>
      </c>
      <c r="K25" s="190">
        <f t="shared" si="5"/>
        <v>6000</v>
      </c>
    </row>
    <row r="26" spans="1:11" ht="13.5" thickBot="1" x14ac:dyDescent="0.25">
      <c r="A26" s="191" t="s">
        <v>305</v>
      </c>
      <c r="B26" s="193">
        <v>4000</v>
      </c>
      <c r="C26" s="193">
        <v>20</v>
      </c>
      <c r="D26" s="192" t="s">
        <v>282</v>
      </c>
      <c r="E26" s="193" t="s">
        <v>283</v>
      </c>
      <c r="F26" s="188">
        <f t="shared" si="0"/>
        <v>920</v>
      </c>
      <c r="G26" s="188">
        <f t="shared" si="1"/>
        <v>200</v>
      </c>
      <c r="H26" s="188">
        <f t="shared" si="2"/>
        <v>1000</v>
      </c>
      <c r="I26" s="189">
        <f t="shared" si="3"/>
        <v>120</v>
      </c>
      <c r="J26" s="188">
        <f t="shared" si="4"/>
        <v>6120</v>
      </c>
      <c r="K26" s="190">
        <f t="shared" si="5"/>
        <v>6000</v>
      </c>
    </row>
    <row r="27" spans="1:11" ht="13.5" thickBot="1" x14ac:dyDescent="0.25">
      <c r="A27" s="191" t="s">
        <v>87</v>
      </c>
      <c r="B27" s="193">
        <v>4000</v>
      </c>
      <c r="C27" s="193">
        <v>17</v>
      </c>
      <c r="D27" s="192" t="s">
        <v>284</v>
      </c>
      <c r="E27" s="193" t="s">
        <v>306</v>
      </c>
      <c r="F27" s="188">
        <f t="shared" si="0"/>
        <v>920</v>
      </c>
      <c r="G27" s="188">
        <f t="shared" si="1"/>
        <v>200</v>
      </c>
      <c r="H27" s="188">
        <f t="shared" si="2"/>
        <v>1000</v>
      </c>
      <c r="I27" s="189">
        <f t="shared" si="3"/>
        <v>120</v>
      </c>
      <c r="J27" s="188">
        <f t="shared" si="4"/>
        <v>6120</v>
      </c>
      <c r="K27" s="190">
        <f t="shared" si="5"/>
        <v>6000</v>
      </c>
    </row>
    <row r="28" spans="1:11" ht="13.5" thickBot="1" x14ac:dyDescent="0.25">
      <c r="A28" s="191" t="s">
        <v>86</v>
      </c>
      <c r="B28" s="193">
        <v>4000</v>
      </c>
      <c r="C28" s="193">
        <v>20</v>
      </c>
      <c r="D28" s="192" t="s">
        <v>284</v>
      </c>
      <c r="E28" s="193" t="s">
        <v>283</v>
      </c>
      <c r="F28" s="188">
        <f t="shared" si="0"/>
        <v>920</v>
      </c>
      <c r="G28" s="188">
        <f t="shared" si="1"/>
        <v>200</v>
      </c>
      <c r="H28" s="188">
        <f t="shared" si="2"/>
        <v>1000</v>
      </c>
      <c r="I28" s="189">
        <f t="shared" si="3"/>
        <v>120</v>
      </c>
      <c r="J28" s="188">
        <f t="shared" si="4"/>
        <v>6120</v>
      </c>
      <c r="K28" s="190">
        <f t="shared" si="5"/>
        <v>6000</v>
      </c>
    </row>
    <row r="29" spans="1:11" ht="13.5" thickBot="1" x14ac:dyDescent="0.25">
      <c r="A29" s="191" t="s">
        <v>307</v>
      </c>
      <c r="B29" s="193">
        <v>4000</v>
      </c>
      <c r="C29" s="192">
        <v>32</v>
      </c>
      <c r="D29" s="192" t="s">
        <v>284</v>
      </c>
      <c r="E29" s="193" t="s">
        <v>283</v>
      </c>
      <c r="F29" s="188">
        <f t="shared" si="0"/>
        <v>920</v>
      </c>
      <c r="G29" s="188">
        <f t="shared" si="1"/>
        <v>200</v>
      </c>
      <c r="H29" s="188">
        <f t="shared" si="2"/>
        <v>1000</v>
      </c>
      <c r="I29" s="189">
        <f t="shared" si="3"/>
        <v>120</v>
      </c>
      <c r="J29" s="188">
        <f t="shared" si="4"/>
        <v>6120</v>
      </c>
      <c r="K29" s="190">
        <f t="shared" si="5"/>
        <v>6000</v>
      </c>
    </row>
    <row r="30" spans="1:11" ht="13.5" thickBot="1" x14ac:dyDescent="0.25">
      <c r="A30" s="191" t="s">
        <v>308</v>
      </c>
      <c r="B30" s="193">
        <v>4000</v>
      </c>
      <c r="C30" s="192">
        <v>20</v>
      </c>
      <c r="D30" s="192" t="s">
        <v>282</v>
      </c>
      <c r="E30" s="193" t="s">
        <v>283</v>
      </c>
      <c r="F30" s="188">
        <f t="shared" si="0"/>
        <v>920</v>
      </c>
      <c r="G30" s="188">
        <f t="shared" si="1"/>
        <v>200</v>
      </c>
      <c r="H30" s="188">
        <f t="shared" si="2"/>
        <v>1000</v>
      </c>
      <c r="I30" s="189">
        <f t="shared" si="3"/>
        <v>120</v>
      </c>
      <c r="J30" s="188">
        <f t="shared" si="4"/>
        <v>6120</v>
      </c>
      <c r="K30" s="190">
        <f t="shared" si="5"/>
        <v>6000</v>
      </c>
    </row>
    <row r="31" spans="1:11" ht="13.5" thickBot="1" x14ac:dyDescent="0.25">
      <c r="A31" s="191" t="s">
        <v>53</v>
      </c>
      <c r="B31" s="193">
        <v>4000</v>
      </c>
      <c r="C31" s="193">
        <v>16</v>
      </c>
      <c r="D31" s="192" t="s">
        <v>282</v>
      </c>
      <c r="E31" s="193" t="s">
        <v>296</v>
      </c>
      <c r="F31" s="188">
        <f t="shared" si="0"/>
        <v>920</v>
      </c>
      <c r="G31" s="188">
        <f t="shared" si="1"/>
        <v>200</v>
      </c>
      <c r="H31" s="188">
        <f t="shared" si="2"/>
        <v>1000</v>
      </c>
      <c r="I31" s="189">
        <f t="shared" si="3"/>
        <v>120</v>
      </c>
      <c r="J31" s="188">
        <f t="shared" si="4"/>
        <v>6120</v>
      </c>
      <c r="K31" s="190">
        <f t="shared" si="5"/>
        <v>6000</v>
      </c>
    </row>
    <row r="32" spans="1:11" ht="13.5" thickBot="1" x14ac:dyDescent="0.25">
      <c r="A32" s="191" t="s">
        <v>45</v>
      </c>
      <c r="B32" s="192">
        <v>3500</v>
      </c>
      <c r="C32" s="192">
        <v>32</v>
      </c>
      <c r="D32" s="192" t="s">
        <v>284</v>
      </c>
      <c r="E32" s="193" t="s">
        <v>296</v>
      </c>
      <c r="F32" s="188">
        <f t="shared" si="0"/>
        <v>805</v>
      </c>
      <c r="G32" s="188">
        <f t="shared" si="1"/>
        <v>175</v>
      </c>
      <c r="H32" s="188">
        <f t="shared" si="2"/>
        <v>875</v>
      </c>
      <c r="I32" s="189">
        <f t="shared" si="3"/>
        <v>105</v>
      </c>
      <c r="J32" s="188">
        <f t="shared" si="4"/>
        <v>5355</v>
      </c>
      <c r="K32" s="190">
        <f t="shared" si="5"/>
        <v>5250</v>
      </c>
    </row>
    <row r="33" spans="1:11" ht="13.5" thickBot="1" x14ac:dyDescent="0.25">
      <c r="A33" s="191" t="s">
        <v>309</v>
      </c>
      <c r="B33" s="192">
        <v>3500</v>
      </c>
      <c r="C33" s="193">
        <v>16</v>
      </c>
      <c r="D33" s="192" t="s">
        <v>284</v>
      </c>
      <c r="E33" s="193" t="s">
        <v>291</v>
      </c>
      <c r="F33" s="188">
        <f t="shared" si="0"/>
        <v>805</v>
      </c>
      <c r="G33" s="188">
        <f t="shared" si="1"/>
        <v>175</v>
      </c>
      <c r="H33" s="188">
        <f t="shared" si="2"/>
        <v>875</v>
      </c>
      <c r="I33" s="189">
        <f t="shared" si="3"/>
        <v>105</v>
      </c>
      <c r="J33" s="188">
        <f t="shared" si="4"/>
        <v>5355</v>
      </c>
      <c r="K33" s="190">
        <f t="shared" si="5"/>
        <v>5250</v>
      </c>
    </row>
    <row r="34" spans="1:11" ht="13.5" thickBot="1" x14ac:dyDescent="0.25">
      <c r="A34" s="191" t="s">
        <v>310</v>
      </c>
      <c r="B34" s="193">
        <v>3000</v>
      </c>
      <c r="C34" s="192">
        <v>32</v>
      </c>
      <c r="D34" s="192" t="s">
        <v>284</v>
      </c>
      <c r="E34" s="193" t="s">
        <v>285</v>
      </c>
      <c r="F34" s="188">
        <f t="shared" si="0"/>
        <v>690</v>
      </c>
      <c r="G34" s="188">
        <f t="shared" si="1"/>
        <v>150</v>
      </c>
      <c r="H34" s="188">
        <f t="shared" si="2"/>
        <v>750</v>
      </c>
      <c r="I34" s="189">
        <f t="shared" si="3"/>
        <v>90</v>
      </c>
      <c r="J34" s="188">
        <f t="shared" si="4"/>
        <v>4590</v>
      </c>
      <c r="K34" s="190">
        <f t="shared" si="5"/>
        <v>4500</v>
      </c>
    </row>
    <row r="35" spans="1:11" ht="13.5" thickBot="1" x14ac:dyDescent="0.25">
      <c r="A35" s="191" t="s">
        <v>90</v>
      </c>
      <c r="B35" s="193">
        <v>3000</v>
      </c>
      <c r="C35" s="193">
        <v>17</v>
      </c>
      <c r="D35" s="193" t="s">
        <v>284</v>
      </c>
      <c r="E35" s="193" t="s">
        <v>285</v>
      </c>
      <c r="F35" s="188">
        <f t="shared" si="0"/>
        <v>690</v>
      </c>
      <c r="G35" s="188">
        <f t="shared" si="1"/>
        <v>150</v>
      </c>
      <c r="H35" s="188">
        <f t="shared" si="2"/>
        <v>750</v>
      </c>
      <c r="I35" s="189">
        <f t="shared" si="3"/>
        <v>90</v>
      </c>
      <c r="J35" s="188">
        <f t="shared" si="4"/>
        <v>4590</v>
      </c>
      <c r="K35" s="190">
        <f t="shared" si="5"/>
        <v>4500</v>
      </c>
    </row>
    <row r="36" spans="1:11" ht="13.5" thickBot="1" x14ac:dyDescent="0.25">
      <c r="A36" s="191" t="s">
        <v>48</v>
      </c>
      <c r="B36" s="193">
        <v>3000</v>
      </c>
      <c r="C36" s="192">
        <v>32</v>
      </c>
      <c r="D36" s="192" t="s">
        <v>284</v>
      </c>
      <c r="E36" s="193" t="s">
        <v>285</v>
      </c>
      <c r="F36" s="188">
        <f t="shared" si="0"/>
        <v>690</v>
      </c>
      <c r="G36" s="188">
        <f t="shared" si="1"/>
        <v>150</v>
      </c>
      <c r="H36" s="188">
        <f t="shared" si="2"/>
        <v>750</v>
      </c>
      <c r="I36" s="189">
        <f t="shared" si="3"/>
        <v>90</v>
      </c>
      <c r="J36" s="188">
        <f t="shared" si="4"/>
        <v>4590</v>
      </c>
      <c r="K36" s="190">
        <f t="shared" si="5"/>
        <v>4500</v>
      </c>
    </row>
    <row r="37" spans="1:11" ht="13.5" thickBot="1" x14ac:dyDescent="0.25">
      <c r="A37" s="191" t="s">
        <v>311</v>
      </c>
      <c r="B37" s="193">
        <v>3000</v>
      </c>
      <c r="C37" s="193">
        <v>17</v>
      </c>
      <c r="D37" s="193" t="s">
        <v>284</v>
      </c>
      <c r="E37" s="193" t="s">
        <v>287</v>
      </c>
      <c r="F37" s="188">
        <f t="shared" si="0"/>
        <v>690</v>
      </c>
      <c r="G37" s="188">
        <f t="shared" si="1"/>
        <v>150</v>
      </c>
      <c r="H37" s="188">
        <f t="shared" si="2"/>
        <v>750</v>
      </c>
      <c r="I37" s="189">
        <f t="shared" si="3"/>
        <v>90</v>
      </c>
      <c r="J37" s="188">
        <f t="shared" si="4"/>
        <v>4590</v>
      </c>
      <c r="K37" s="190">
        <f t="shared" si="5"/>
        <v>4500</v>
      </c>
    </row>
    <row r="38" spans="1:11" ht="13.5" thickBot="1" x14ac:dyDescent="0.25">
      <c r="A38" s="191" t="s">
        <v>56</v>
      </c>
      <c r="B38" s="193">
        <v>3000</v>
      </c>
      <c r="C38" s="192">
        <v>20</v>
      </c>
      <c r="D38" s="192" t="s">
        <v>282</v>
      </c>
      <c r="E38" s="193" t="s">
        <v>287</v>
      </c>
      <c r="F38" s="188">
        <f t="shared" si="0"/>
        <v>690</v>
      </c>
      <c r="G38" s="188">
        <f t="shared" si="1"/>
        <v>150</v>
      </c>
      <c r="H38" s="188">
        <f t="shared" si="2"/>
        <v>750</v>
      </c>
      <c r="I38" s="189">
        <f t="shared" si="3"/>
        <v>90</v>
      </c>
      <c r="J38" s="188">
        <f t="shared" si="4"/>
        <v>4590</v>
      </c>
      <c r="K38" s="190">
        <f t="shared" si="5"/>
        <v>4500</v>
      </c>
    </row>
    <row r="39" spans="1:11" ht="13.5" thickBot="1" x14ac:dyDescent="0.25">
      <c r="A39" s="191" t="s">
        <v>312</v>
      </c>
      <c r="B39" s="193">
        <v>3000</v>
      </c>
      <c r="C39" s="193">
        <v>17</v>
      </c>
      <c r="D39" s="193" t="s">
        <v>284</v>
      </c>
      <c r="E39" s="193" t="s">
        <v>287</v>
      </c>
      <c r="F39" s="188">
        <f t="shared" si="0"/>
        <v>690</v>
      </c>
      <c r="G39" s="188">
        <f t="shared" si="1"/>
        <v>150</v>
      </c>
      <c r="H39" s="188">
        <f t="shared" si="2"/>
        <v>750</v>
      </c>
      <c r="I39" s="189">
        <f t="shared" si="3"/>
        <v>90</v>
      </c>
      <c r="J39" s="188">
        <f t="shared" si="4"/>
        <v>4590</v>
      </c>
      <c r="K39" s="190">
        <f t="shared" si="5"/>
        <v>4500</v>
      </c>
    </row>
    <row r="40" spans="1:11" ht="13.5" thickBot="1" x14ac:dyDescent="0.25">
      <c r="A40" s="191" t="s">
        <v>313</v>
      </c>
      <c r="B40" s="193">
        <v>2800</v>
      </c>
      <c r="C40" s="193">
        <v>16</v>
      </c>
      <c r="D40" s="193" t="s">
        <v>282</v>
      </c>
      <c r="E40" s="193" t="s">
        <v>314</v>
      </c>
      <c r="F40" s="188">
        <f t="shared" si="0"/>
        <v>644</v>
      </c>
      <c r="G40" s="188">
        <f t="shared" si="1"/>
        <v>140</v>
      </c>
      <c r="H40" s="188">
        <f t="shared" si="2"/>
        <v>700</v>
      </c>
      <c r="I40" s="189">
        <f t="shared" si="3"/>
        <v>84</v>
      </c>
      <c r="J40" s="188">
        <f t="shared" si="4"/>
        <v>4284</v>
      </c>
      <c r="K40" s="190">
        <f t="shared" si="5"/>
        <v>4200</v>
      </c>
    </row>
    <row r="41" spans="1:11" ht="13.5" thickBot="1" x14ac:dyDescent="0.25">
      <c r="A41" s="191" t="s">
        <v>315</v>
      </c>
      <c r="B41" s="193">
        <v>2800</v>
      </c>
      <c r="C41" s="192">
        <v>20</v>
      </c>
      <c r="D41" s="192" t="s">
        <v>282</v>
      </c>
      <c r="E41" s="193" t="s">
        <v>288</v>
      </c>
      <c r="F41" s="188">
        <f t="shared" si="0"/>
        <v>644</v>
      </c>
      <c r="G41" s="188">
        <f t="shared" si="1"/>
        <v>140</v>
      </c>
      <c r="H41" s="188">
        <f t="shared" si="2"/>
        <v>700</v>
      </c>
      <c r="I41" s="189">
        <f t="shared" si="3"/>
        <v>84</v>
      </c>
      <c r="J41" s="188">
        <f t="shared" si="4"/>
        <v>4284</v>
      </c>
      <c r="K41" s="190">
        <f t="shared" si="5"/>
        <v>4200</v>
      </c>
    </row>
    <row r="42" spans="1:11" ht="13.5" thickBot="1" x14ac:dyDescent="0.25">
      <c r="A42" s="191" t="s">
        <v>47</v>
      </c>
      <c r="B42" s="193">
        <v>2800</v>
      </c>
      <c r="C42" s="192">
        <v>20</v>
      </c>
      <c r="D42" s="192" t="s">
        <v>284</v>
      </c>
      <c r="E42" s="193" t="s">
        <v>291</v>
      </c>
      <c r="F42" s="188">
        <f t="shared" si="0"/>
        <v>644</v>
      </c>
      <c r="G42" s="188">
        <f t="shared" si="1"/>
        <v>140</v>
      </c>
      <c r="H42" s="188">
        <f t="shared" si="2"/>
        <v>700</v>
      </c>
      <c r="I42" s="189">
        <f t="shared" si="3"/>
        <v>84</v>
      </c>
      <c r="J42" s="188">
        <f t="shared" si="4"/>
        <v>4284</v>
      </c>
      <c r="K42" s="190">
        <f t="shared" si="5"/>
        <v>4200</v>
      </c>
    </row>
    <row r="43" spans="1:11" ht="13.5" thickBot="1" x14ac:dyDescent="0.25">
      <c r="A43" s="191" t="s">
        <v>55</v>
      </c>
      <c r="B43" s="193">
        <v>2800</v>
      </c>
      <c r="C43" s="192">
        <v>23</v>
      </c>
      <c r="D43" s="192" t="s">
        <v>282</v>
      </c>
      <c r="E43" s="193" t="s">
        <v>291</v>
      </c>
      <c r="F43" s="188">
        <f t="shared" si="0"/>
        <v>644</v>
      </c>
      <c r="G43" s="188">
        <f t="shared" si="1"/>
        <v>140</v>
      </c>
      <c r="H43" s="188">
        <f t="shared" si="2"/>
        <v>700</v>
      </c>
      <c r="I43" s="189">
        <f t="shared" si="3"/>
        <v>84</v>
      </c>
      <c r="J43" s="188">
        <f t="shared" si="4"/>
        <v>4284</v>
      </c>
      <c r="K43" s="190">
        <f t="shared" si="5"/>
        <v>4200</v>
      </c>
    </row>
    <row r="44" spans="1:11" ht="13.5" thickBot="1" x14ac:dyDescent="0.25">
      <c r="A44" s="194" t="s">
        <v>305</v>
      </c>
      <c r="B44" s="195">
        <v>2800</v>
      </c>
      <c r="C44" s="195">
        <v>16</v>
      </c>
      <c r="D44" s="195" t="s">
        <v>282</v>
      </c>
      <c r="E44" s="195" t="s">
        <v>294</v>
      </c>
      <c r="F44" s="188">
        <f t="shared" si="0"/>
        <v>644</v>
      </c>
      <c r="G44" s="188">
        <f t="shared" si="1"/>
        <v>140</v>
      </c>
      <c r="H44" s="188">
        <f t="shared" si="2"/>
        <v>700</v>
      </c>
      <c r="I44" s="189">
        <f t="shared" si="3"/>
        <v>84</v>
      </c>
      <c r="J44" s="188">
        <f t="shared" si="4"/>
        <v>4284</v>
      </c>
      <c r="K44" s="190">
        <f t="shared" si="5"/>
        <v>4200</v>
      </c>
    </row>
    <row r="45" spans="1:11" ht="13.5" thickBot="1" x14ac:dyDescent="0.25">
      <c r="A45" s="196"/>
      <c r="B45" s="197"/>
      <c r="C45" s="197"/>
      <c r="D45" s="198"/>
      <c r="E45" s="197"/>
      <c r="F45" s="199"/>
      <c r="G45" s="199"/>
      <c r="H45" s="199"/>
      <c r="I45" s="189"/>
      <c r="J45" s="199"/>
      <c r="K45" s="199"/>
    </row>
    <row r="46" spans="1:11" ht="15.75" thickBot="1" x14ac:dyDescent="0.3">
      <c r="A46" s="283" t="s">
        <v>354</v>
      </c>
      <c r="B46" s="283"/>
      <c r="C46" s="130"/>
      <c r="D46" s="29"/>
      <c r="E46" s="29"/>
      <c r="F46" s="29"/>
      <c r="G46" s="29"/>
      <c r="H46" s="29"/>
      <c r="I46" s="189"/>
      <c r="J46" s="29"/>
      <c r="K46" s="29"/>
    </row>
    <row r="47" spans="1:11" ht="13.5" thickBot="1" x14ac:dyDescent="0.25">
      <c r="A47" s="131" t="s">
        <v>239</v>
      </c>
      <c r="B47" s="201" t="s">
        <v>563</v>
      </c>
      <c r="C47" s="29"/>
      <c r="D47" s="29"/>
      <c r="E47" s="144"/>
      <c r="F47" s="144"/>
      <c r="G47" s="144"/>
      <c r="H47" s="144"/>
      <c r="I47" s="189"/>
      <c r="J47" s="144"/>
      <c r="K47" s="29"/>
    </row>
    <row r="48" spans="1:11" ht="13.5" thickBot="1" x14ac:dyDescent="0.25">
      <c r="A48" s="131" t="s">
        <v>240</v>
      </c>
      <c r="B48" s="201" t="s">
        <v>564</v>
      </c>
      <c r="C48" s="29"/>
      <c r="D48" s="29"/>
      <c r="E48" s="144"/>
      <c r="F48" s="144"/>
      <c r="G48" s="144"/>
      <c r="H48" s="144"/>
      <c r="I48" s="189"/>
      <c r="J48" s="144"/>
      <c r="K48" s="29"/>
    </row>
    <row r="49" spans="1:11" ht="13.5" thickBot="1" x14ac:dyDescent="0.25">
      <c r="A49" s="131" t="s">
        <v>244</v>
      </c>
      <c r="B49" s="133" t="s">
        <v>565</v>
      </c>
      <c r="C49" s="29"/>
      <c r="D49" s="29"/>
      <c r="E49" s="29"/>
      <c r="F49" s="29"/>
      <c r="G49" s="29"/>
      <c r="H49" s="29"/>
      <c r="I49" s="189"/>
      <c r="J49" s="29"/>
      <c r="K49" s="29"/>
    </row>
    <row r="50" spans="1:11" ht="13.5" thickBot="1" x14ac:dyDescent="0.25">
      <c r="A50" s="131" t="s">
        <v>245</v>
      </c>
      <c r="B50" s="201" t="s">
        <v>566</v>
      </c>
      <c r="C50" s="29"/>
      <c r="D50" s="29"/>
      <c r="E50" s="144"/>
      <c r="F50" s="144"/>
      <c r="G50" s="144"/>
      <c r="H50" s="144"/>
      <c r="I50" s="189"/>
      <c r="J50" s="144"/>
      <c r="K50" s="29"/>
    </row>
    <row r="51" spans="1:11" ht="13.5" thickBot="1" x14ac:dyDescent="0.25">
      <c r="A51" s="131" t="s">
        <v>390</v>
      </c>
      <c r="B51" s="201" t="s">
        <v>567</v>
      </c>
      <c r="C51" s="29"/>
      <c r="D51" s="29"/>
      <c r="E51" s="144"/>
      <c r="F51" s="144"/>
      <c r="G51" s="144"/>
      <c r="H51" s="144"/>
      <c r="I51" s="189"/>
      <c r="J51" s="144"/>
      <c r="K51" s="29"/>
    </row>
    <row r="52" spans="1:11" ht="13.5" thickBot="1" x14ac:dyDescent="0.25">
      <c r="A52" s="176" t="s">
        <v>391</v>
      </c>
      <c r="B52" s="201" t="s">
        <v>568</v>
      </c>
      <c r="C52" s="29"/>
      <c r="D52" s="29"/>
      <c r="E52" s="144"/>
      <c r="F52" s="144"/>
      <c r="G52" s="29"/>
      <c r="H52" s="29"/>
      <c r="I52" s="189"/>
      <c r="J52" s="29"/>
      <c r="K52" s="29"/>
    </row>
    <row r="53" spans="1:11" x14ac:dyDescent="0.2">
      <c r="A53" s="196"/>
      <c r="B53" s="197"/>
      <c r="C53" s="198"/>
      <c r="D53" s="198"/>
      <c r="E53" s="197"/>
      <c r="F53" s="199"/>
      <c r="G53" s="199"/>
      <c r="H53" s="199"/>
      <c r="I53" s="189"/>
      <c r="J53" s="199"/>
      <c r="K53" s="199"/>
    </row>
    <row r="54" spans="1:11" x14ac:dyDescent="0.2">
      <c r="A54" s="196"/>
      <c r="B54" s="197"/>
      <c r="C54" s="197"/>
      <c r="D54" s="198"/>
      <c r="E54" s="197"/>
      <c r="F54" s="199"/>
      <c r="G54" s="199"/>
      <c r="H54" s="199"/>
      <c r="I54" s="200"/>
      <c r="J54" s="199"/>
      <c r="K54" s="199"/>
    </row>
    <row r="55" spans="1:11" x14ac:dyDescent="0.2">
      <c r="A55" s="196"/>
      <c r="B55" s="197"/>
      <c r="C55" s="197"/>
      <c r="D55" s="198"/>
      <c r="E55" s="197"/>
      <c r="F55" s="199"/>
      <c r="G55" s="199"/>
      <c r="H55" s="199"/>
      <c r="I55" s="200"/>
      <c r="J55" s="199"/>
      <c r="K55" s="199"/>
    </row>
    <row r="56" spans="1:11" x14ac:dyDescent="0.2">
      <c r="A56" s="196"/>
      <c r="B56" s="197"/>
      <c r="C56" s="198"/>
      <c r="D56" s="198"/>
      <c r="E56" s="197"/>
      <c r="F56" s="199"/>
      <c r="G56" s="199"/>
      <c r="H56" s="199"/>
      <c r="I56" s="200"/>
      <c r="J56" s="199"/>
      <c r="K56" s="199"/>
    </row>
    <row r="57" spans="1:11" x14ac:dyDescent="0.2">
      <c r="A57" s="196"/>
      <c r="B57" s="197"/>
      <c r="C57" s="197"/>
      <c r="D57" s="198"/>
      <c r="E57" s="197"/>
      <c r="F57" s="199"/>
      <c r="G57" s="199"/>
      <c r="H57" s="199"/>
      <c r="I57" s="200"/>
      <c r="J57" s="199"/>
      <c r="K57" s="199"/>
    </row>
    <row r="58" spans="1:11" x14ac:dyDescent="0.2">
      <c r="A58" s="196"/>
      <c r="B58" s="197"/>
      <c r="C58" s="198"/>
      <c r="D58" s="198"/>
      <c r="E58" s="197"/>
      <c r="F58" s="199"/>
      <c r="G58" s="199"/>
      <c r="H58" s="199"/>
      <c r="I58" s="200"/>
      <c r="J58" s="199"/>
      <c r="K58" s="199"/>
    </row>
    <row r="59" spans="1:11" x14ac:dyDescent="0.2">
      <c r="A59" s="196"/>
      <c r="B59" s="197"/>
      <c r="C59" s="197"/>
      <c r="D59" s="198"/>
      <c r="E59" s="197"/>
      <c r="F59" s="199"/>
      <c r="G59" s="199"/>
      <c r="H59" s="199"/>
      <c r="I59" s="200"/>
      <c r="J59" s="199"/>
      <c r="K59" s="199"/>
    </row>
    <row r="60" spans="1:11" x14ac:dyDescent="0.2">
      <c r="A60" s="196"/>
      <c r="B60" s="197"/>
      <c r="C60" s="197"/>
      <c r="D60" s="198"/>
      <c r="E60" s="197"/>
      <c r="F60" s="199"/>
      <c r="G60" s="199"/>
      <c r="H60" s="199"/>
      <c r="I60" s="200"/>
      <c r="J60" s="199"/>
      <c r="K60" s="199"/>
    </row>
    <row r="61" spans="1:11" x14ac:dyDescent="0.2">
      <c r="A61" s="196"/>
      <c r="B61" s="197"/>
      <c r="C61" s="197"/>
      <c r="D61" s="198"/>
      <c r="E61" s="197"/>
      <c r="F61" s="199"/>
      <c r="G61" s="199"/>
      <c r="H61" s="199"/>
      <c r="I61" s="200"/>
      <c r="J61" s="199"/>
      <c r="K61" s="199"/>
    </row>
  </sheetData>
  <mergeCells count="3">
    <mergeCell ref="A3:K3"/>
    <mergeCell ref="A1:K2"/>
    <mergeCell ref="A46:B4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7"/>
  </sheetPr>
  <dimension ref="A1:N8996"/>
  <sheetViews>
    <sheetView tabSelected="1" topLeftCell="A163" workbookViewId="0">
      <selection activeCell="F4" sqref="F4:F173"/>
    </sheetView>
  </sheetViews>
  <sheetFormatPr defaultColWidth="9.140625" defaultRowHeight="15" x14ac:dyDescent="0.2"/>
  <cols>
    <col min="1" max="1" width="12.7109375" style="207" customWidth="1"/>
    <col min="2" max="2" width="57" style="207" bestFit="1" customWidth="1"/>
    <col min="3" max="3" width="21.140625" style="207" bestFit="1" customWidth="1"/>
    <col min="4" max="4" width="7.7109375" style="207" bestFit="1" customWidth="1"/>
    <col min="5" max="5" width="8.7109375" style="207" bestFit="1" customWidth="1"/>
    <col min="6" max="6" width="9" style="207" bestFit="1" customWidth="1"/>
    <col min="7" max="7" width="16.42578125" style="207" bestFit="1" customWidth="1"/>
    <col min="8" max="9" width="9.140625" style="207"/>
    <col min="10" max="10" width="12.28515625" style="207" bestFit="1" customWidth="1"/>
    <col min="11" max="16384" width="9.140625" style="207"/>
  </cols>
  <sheetData>
    <row r="1" spans="1:14" ht="15.75" thickBot="1" x14ac:dyDescent="0.25">
      <c r="A1" s="205" t="s">
        <v>378</v>
      </c>
      <c r="B1" s="292" t="s">
        <v>573</v>
      </c>
      <c r="C1" s="292"/>
      <c r="D1" s="292"/>
      <c r="E1" s="292"/>
      <c r="F1" s="292"/>
      <c r="G1" s="206"/>
      <c r="H1" s="206"/>
      <c r="I1" s="206"/>
      <c r="J1" s="206"/>
      <c r="K1" s="206"/>
      <c r="L1" s="206"/>
      <c r="M1" s="206"/>
      <c r="N1" s="206"/>
    </row>
    <row r="2" spans="1:14" ht="15.75" x14ac:dyDescent="0.25">
      <c r="A2" s="208" t="s">
        <v>316</v>
      </c>
      <c r="B2" s="209" t="s">
        <v>317</v>
      </c>
      <c r="C2" s="209" t="s">
        <v>318</v>
      </c>
      <c r="D2" s="209" t="s">
        <v>319</v>
      </c>
      <c r="E2" s="209" t="s">
        <v>320</v>
      </c>
      <c r="F2" s="210" t="s">
        <v>321</v>
      </c>
    </row>
    <row r="3" spans="1:14" x14ac:dyDescent="0.2">
      <c r="A3" s="211">
        <v>40178</v>
      </c>
      <c r="B3" s="212"/>
      <c r="C3" s="212" t="s">
        <v>322</v>
      </c>
      <c r="D3" s="212"/>
      <c r="E3" s="212"/>
      <c r="F3" s="213">
        <v>180000</v>
      </c>
    </row>
    <row r="4" spans="1:14" x14ac:dyDescent="0.2">
      <c r="A4" s="343">
        <v>40180</v>
      </c>
      <c r="B4" s="332" t="s">
        <v>319</v>
      </c>
      <c r="C4" s="212" t="s">
        <v>323</v>
      </c>
      <c r="D4" s="212">
        <f>'[1]Com Fee'!J12</f>
        <v>3000</v>
      </c>
      <c r="E4" s="212"/>
      <c r="F4" s="213">
        <f>F3+D4-E4</f>
        <v>183000</v>
      </c>
    </row>
    <row r="5" spans="1:14" x14ac:dyDescent="0.2">
      <c r="A5" s="344"/>
      <c r="B5" s="333"/>
      <c r="C5" s="212" t="s">
        <v>324</v>
      </c>
      <c r="D5" s="212"/>
      <c r="E5" s="212"/>
      <c r="F5" s="213">
        <f t="shared" ref="F5:F68" si="0">F4+D5-E5</f>
        <v>183000</v>
      </c>
    </row>
    <row r="6" spans="1:14" x14ac:dyDescent="0.2">
      <c r="A6" s="344"/>
      <c r="B6" s="334"/>
      <c r="C6" s="212" t="s">
        <v>325</v>
      </c>
      <c r="D6" s="212">
        <f>'[1]f.R 2'!D6</f>
        <v>10</v>
      </c>
      <c r="E6" s="212"/>
      <c r="F6" s="213">
        <f t="shared" si="0"/>
        <v>183010</v>
      </c>
    </row>
    <row r="7" spans="1:14" x14ac:dyDescent="0.2">
      <c r="A7" s="344"/>
      <c r="B7" s="335" t="s">
        <v>320</v>
      </c>
      <c r="C7" s="212" t="s">
        <v>323</v>
      </c>
      <c r="D7" s="212"/>
      <c r="E7" s="212">
        <f>'[1]f.R 2'!I4</f>
        <v>250</v>
      </c>
      <c r="F7" s="213">
        <f t="shared" si="0"/>
        <v>182760</v>
      </c>
    </row>
    <row r="8" spans="1:14" x14ac:dyDescent="0.2">
      <c r="A8" s="344"/>
      <c r="B8" s="336"/>
      <c r="C8" s="212" t="s">
        <v>324</v>
      </c>
      <c r="D8" s="212"/>
      <c r="E8" s="212"/>
      <c r="F8" s="213">
        <f t="shared" si="0"/>
        <v>182760</v>
      </c>
    </row>
    <row r="9" spans="1:14" x14ac:dyDescent="0.2">
      <c r="A9" s="345"/>
      <c r="B9" s="337"/>
      <c r="C9" s="212" t="s">
        <v>325</v>
      </c>
      <c r="D9" s="212"/>
      <c r="E9" s="212"/>
      <c r="F9" s="213">
        <f t="shared" si="0"/>
        <v>182760</v>
      </c>
    </row>
    <row r="10" spans="1:14" x14ac:dyDescent="0.2">
      <c r="A10" s="343">
        <v>40182</v>
      </c>
      <c r="B10" s="332" t="s">
        <v>319</v>
      </c>
      <c r="C10" s="212" t="s">
        <v>323</v>
      </c>
      <c r="D10" s="212">
        <f>'[1]Com Fee'!J15</f>
        <v>2100</v>
      </c>
      <c r="E10" s="212"/>
      <c r="F10" s="213">
        <f t="shared" si="0"/>
        <v>184860</v>
      </c>
    </row>
    <row r="11" spans="1:14" x14ac:dyDescent="0.2">
      <c r="A11" s="344"/>
      <c r="B11" s="333"/>
      <c r="C11" s="212" t="s">
        <v>324</v>
      </c>
      <c r="D11" s="212">
        <f>'[2]Fee data report'!$H$4</f>
        <v>600</v>
      </c>
      <c r="E11" s="212"/>
      <c r="F11" s="213">
        <f t="shared" si="0"/>
        <v>185460</v>
      </c>
    </row>
    <row r="12" spans="1:14" x14ac:dyDescent="0.2">
      <c r="A12" s="344"/>
      <c r="B12" s="334"/>
      <c r="C12" s="212" t="s">
        <v>325</v>
      </c>
      <c r="D12" s="212">
        <f>'[1]f.R 2'!D9</f>
        <v>10</v>
      </c>
      <c r="E12" s="212"/>
      <c r="F12" s="213">
        <f t="shared" si="0"/>
        <v>185470</v>
      </c>
    </row>
    <row r="13" spans="1:14" x14ac:dyDescent="0.2">
      <c r="A13" s="344"/>
      <c r="B13" s="335" t="s">
        <v>320</v>
      </c>
      <c r="C13" s="212" t="s">
        <v>323</v>
      </c>
      <c r="D13" s="212"/>
      <c r="E13" s="212"/>
      <c r="F13" s="213">
        <f t="shared" si="0"/>
        <v>185470</v>
      </c>
    </row>
    <row r="14" spans="1:14" x14ac:dyDescent="0.2">
      <c r="A14" s="344"/>
      <c r="B14" s="336"/>
      <c r="C14" s="212" t="s">
        <v>324</v>
      </c>
      <c r="D14" s="212"/>
      <c r="E14" s="212"/>
      <c r="F14" s="213">
        <f t="shared" si="0"/>
        <v>185470</v>
      </c>
    </row>
    <row r="15" spans="1:14" x14ac:dyDescent="0.2">
      <c r="A15" s="345"/>
      <c r="B15" s="337"/>
      <c r="C15" s="212" t="s">
        <v>325</v>
      </c>
      <c r="D15" s="212"/>
      <c r="E15" s="212"/>
      <c r="F15" s="213">
        <f t="shared" si="0"/>
        <v>185470</v>
      </c>
    </row>
    <row r="16" spans="1:14" x14ac:dyDescent="0.2">
      <c r="A16" s="343">
        <v>40183</v>
      </c>
      <c r="B16" s="332" t="s">
        <v>319</v>
      </c>
      <c r="C16" s="212" t="s">
        <v>323</v>
      </c>
      <c r="D16" s="212">
        <f>'[1]Com Fee'!J18</f>
        <v>1700</v>
      </c>
      <c r="E16" s="212"/>
      <c r="F16" s="213">
        <f t="shared" si="0"/>
        <v>187170</v>
      </c>
    </row>
    <row r="17" spans="1:6" x14ac:dyDescent="0.2">
      <c r="A17" s="344"/>
      <c r="B17" s="333"/>
      <c r="C17" s="212" t="s">
        <v>324</v>
      </c>
      <c r="D17" s="212">
        <f>'[2]Fee data report'!$H$6</f>
        <v>980</v>
      </c>
      <c r="E17" s="212"/>
      <c r="F17" s="213">
        <f t="shared" si="0"/>
        <v>188150</v>
      </c>
    </row>
    <row r="18" spans="1:6" x14ac:dyDescent="0.2">
      <c r="A18" s="344"/>
      <c r="B18" s="334"/>
      <c r="C18" s="212" t="s">
        <v>325</v>
      </c>
      <c r="D18" s="212">
        <f>'[1]f.R 2'!D11</f>
        <v>20</v>
      </c>
      <c r="E18" s="212"/>
      <c r="F18" s="213">
        <f t="shared" si="0"/>
        <v>188170</v>
      </c>
    </row>
    <row r="19" spans="1:6" x14ac:dyDescent="0.2">
      <c r="A19" s="344"/>
      <c r="B19" s="335" t="s">
        <v>320</v>
      </c>
      <c r="C19" s="212" t="s">
        <v>323</v>
      </c>
      <c r="D19" s="212"/>
      <c r="E19" s="212">
        <f>'[1]f.R 2'!I5</f>
        <v>400</v>
      </c>
      <c r="F19" s="213">
        <f t="shared" si="0"/>
        <v>187770</v>
      </c>
    </row>
    <row r="20" spans="1:6" x14ac:dyDescent="0.2">
      <c r="A20" s="344"/>
      <c r="B20" s="336"/>
      <c r="C20" s="212" t="s">
        <v>324</v>
      </c>
      <c r="D20" s="212"/>
      <c r="E20" s="212"/>
      <c r="F20" s="213">
        <f t="shared" si="0"/>
        <v>187770</v>
      </c>
    </row>
    <row r="21" spans="1:6" x14ac:dyDescent="0.2">
      <c r="A21" s="345"/>
      <c r="B21" s="337"/>
      <c r="C21" s="212" t="s">
        <v>325</v>
      </c>
      <c r="D21" s="212"/>
      <c r="E21" s="212"/>
      <c r="F21" s="213">
        <f t="shared" si="0"/>
        <v>187770</v>
      </c>
    </row>
    <row r="22" spans="1:6" x14ac:dyDescent="0.2">
      <c r="A22" s="343">
        <v>40184</v>
      </c>
      <c r="B22" s="332" t="s">
        <v>319</v>
      </c>
      <c r="C22" s="212" t="s">
        <v>323</v>
      </c>
      <c r="D22" s="212">
        <f>'[1]f.R 2'!D12</f>
        <v>600</v>
      </c>
      <c r="E22" s="212"/>
      <c r="F22" s="213">
        <f t="shared" si="0"/>
        <v>188370</v>
      </c>
    </row>
    <row r="23" spans="1:6" x14ac:dyDescent="0.2">
      <c r="A23" s="344"/>
      <c r="B23" s="333"/>
      <c r="C23" s="212" t="s">
        <v>324</v>
      </c>
      <c r="D23" s="212"/>
      <c r="E23" s="212"/>
      <c r="F23" s="213">
        <f t="shared" si="0"/>
        <v>188370</v>
      </c>
    </row>
    <row r="24" spans="1:6" x14ac:dyDescent="0.2">
      <c r="A24" s="344"/>
      <c r="B24" s="334"/>
      <c r="C24" s="212" t="s">
        <v>325</v>
      </c>
      <c r="D24" s="212">
        <f>'[1]f.R 2'!D13</f>
        <v>30</v>
      </c>
      <c r="E24" s="212"/>
      <c r="F24" s="213">
        <f t="shared" si="0"/>
        <v>188400</v>
      </c>
    </row>
    <row r="25" spans="1:6" x14ac:dyDescent="0.2">
      <c r="A25" s="344"/>
      <c r="B25" s="339" t="s">
        <v>320</v>
      </c>
      <c r="C25" s="212" t="s">
        <v>323</v>
      </c>
      <c r="D25" s="212"/>
      <c r="E25" s="212"/>
      <c r="F25" s="213">
        <f t="shared" si="0"/>
        <v>188400</v>
      </c>
    </row>
    <row r="26" spans="1:6" x14ac:dyDescent="0.2">
      <c r="A26" s="344"/>
      <c r="B26" s="340"/>
      <c r="C26" s="212" t="s">
        <v>324</v>
      </c>
      <c r="D26" s="212"/>
      <c r="E26" s="212"/>
      <c r="F26" s="213">
        <f t="shared" si="0"/>
        <v>188400</v>
      </c>
    </row>
    <row r="27" spans="1:6" x14ac:dyDescent="0.2">
      <c r="A27" s="345"/>
      <c r="B27" s="341"/>
      <c r="C27" s="212" t="s">
        <v>325</v>
      </c>
      <c r="D27" s="212"/>
      <c r="E27" s="212"/>
      <c r="F27" s="213">
        <f t="shared" si="0"/>
        <v>188400</v>
      </c>
    </row>
    <row r="28" spans="1:6" x14ac:dyDescent="0.2">
      <c r="A28" s="343">
        <v>40185</v>
      </c>
      <c r="B28" s="332" t="s">
        <v>319</v>
      </c>
      <c r="C28" s="212" t="s">
        <v>323</v>
      </c>
      <c r="D28" s="212">
        <f>'[1]f.R 2'!D14</f>
        <v>2480</v>
      </c>
      <c r="E28" s="212"/>
      <c r="F28" s="213">
        <f t="shared" si="0"/>
        <v>190880</v>
      </c>
    </row>
    <row r="29" spans="1:6" x14ac:dyDescent="0.2">
      <c r="A29" s="344"/>
      <c r="B29" s="333"/>
      <c r="C29" s="212" t="s">
        <v>324</v>
      </c>
      <c r="D29" s="212"/>
      <c r="E29" s="212"/>
      <c r="F29" s="213">
        <f t="shared" si="0"/>
        <v>190880</v>
      </c>
    </row>
    <row r="30" spans="1:6" x14ac:dyDescent="0.2">
      <c r="A30" s="344"/>
      <c r="B30" s="334"/>
      <c r="C30" s="212" t="s">
        <v>325</v>
      </c>
      <c r="D30" s="212"/>
      <c r="E30" s="212"/>
      <c r="F30" s="213">
        <f t="shared" si="0"/>
        <v>190880</v>
      </c>
    </row>
    <row r="31" spans="1:6" x14ac:dyDescent="0.2">
      <c r="A31" s="344"/>
      <c r="B31" s="335" t="s">
        <v>320</v>
      </c>
      <c r="C31" s="212" t="s">
        <v>323</v>
      </c>
      <c r="D31" s="212"/>
      <c r="E31" s="212"/>
      <c r="F31" s="213">
        <f t="shared" si="0"/>
        <v>190880</v>
      </c>
    </row>
    <row r="32" spans="1:6" x14ac:dyDescent="0.2">
      <c r="A32" s="344"/>
      <c r="B32" s="336"/>
      <c r="C32" s="212" t="s">
        <v>324</v>
      </c>
      <c r="D32" s="212"/>
      <c r="E32" s="212"/>
      <c r="F32" s="213">
        <f t="shared" si="0"/>
        <v>190880</v>
      </c>
    </row>
    <row r="33" spans="1:6" x14ac:dyDescent="0.2">
      <c r="A33" s="345"/>
      <c r="B33" s="337"/>
      <c r="C33" s="212" t="s">
        <v>325</v>
      </c>
      <c r="D33" s="212"/>
      <c r="E33" s="212"/>
      <c r="F33" s="213">
        <f t="shared" si="0"/>
        <v>190880</v>
      </c>
    </row>
    <row r="34" spans="1:6" x14ac:dyDescent="0.2">
      <c r="A34" s="343">
        <v>40186</v>
      </c>
      <c r="B34" s="332" t="s">
        <v>319</v>
      </c>
      <c r="C34" s="212" t="s">
        <v>323</v>
      </c>
      <c r="D34" s="212">
        <f>'[1]f.R 2'!D15</f>
        <v>740</v>
      </c>
      <c r="E34" s="212"/>
      <c r="F34" s="213">
        <f t="shared" si="0"/>
        <v>191620</v>
      </c>
    </row>
    <row r="35" spans="1:6" x14ac:dyDescent="0.2">
      <c r="A35" s="344"/>
      <c r="B35" s="333"/>
      <c r="C35" s="212" t="s">
        <v>324</v>
      </c>
      <c r="D35" s="212">
        <f>'[2]fin rep'!$D$13</f>
        <v>1000</v>
      </c>
      <c r="E35" s="212"/>
      <c r="F35" s="213">
        <f t="shared" si="0"/>
        <v>192620</v>
      </c>
    </row>
    <row r="36" spans="1:6" x14ac:dyDescent="0.2">
      <c r="A36" s="344"/>
      <c r="B36" s="333"/>
      <c r="C36" s="212" t="s">
        <v>325</v>
      </c>
      <c r="D36" s="212">
        <f>'[1]f.R 2'!D16</f>
        <v>40</v>
      </c>
      <c r="E36" s="212"/>
      <c r="F36" s="213">
        <f t="shared" si="0"/>
        <v>192660</v>
      </c>
    </row>
    <row r="37" spans="1:6" x14ac:dyDescent="0.2">
      <c r="A37" s="344"/>
      <c r="B37" s="334"/>
      <c r="C37" s="212" t="s">
        <v>325</v>
      </c>
      <c r="D37" s="212">
        <f>'[1]f.R 2'!D55</f>
        <v>1500</v>
      </c>
      <c r="E37" s="212"/>
      <c r="F37" s="213">
        <f t="shared" si="0"/>
        <v>194160</v>
      </c>
    </row>
    <row r="38" spans="1:6" x14ac:dyDescent="0.2">
      <c r="A38" s="344"/>
      <c r="B38" s="335" t="s">
        <v>320</v>
      </c>
      <c r="C38" s="212" t="s">
        <v>323</v>
      </c>
      <c r="D38" s="212"/>
      <c r="E38" s="212">
        <f>'[1]f.R 2'!I6</f>
        <v>4230</v>
      </c>
      <c r="F38" s="213">
        <f t="shared" si="0"/>
        <v>189930</v>
      </c>
    </row>
    <row r="39" spans="1:6" x14ac:dyDescent="0.2">
      <c r="A39" s="344"/>
      <c r="B39" s="336"/>
      <c r="C39" s="212" t="s">
        <v>324</v>
      </c>
      <c r="D39" s="212"/>
      <c r="E39" s="212"/>
      <c r="F39" s="213">
        <f t="shared" si="0"/>
        <v>189930</v>
      </c>
    </row>
    <row r="40" spans="1:6" x14ac:dyDescent="0.2">
      <c r="A40" s="345"/>
      <c r="B40" s="337"/>
      <c r="C40" s="212" t="s">
        <v>325</v>
      </c>
      <c r="D40" s="212"/>
      <c r="E40" s="212"/>
      <c r="F40" s="213">
        <f t="shared" si="0"/>
        <v>189930</v>
      </c>
    </row>
    <row r="41" spans="1:6" x14ac:dyDescent="0.2">
      <c r="A41" s="343">
        <v>40187</v>
      </c>
      <c r="B41" s="332" t="s">
        <v>319</v>
      </c>
      <c r="C41" s="212" t="s">
        <v>323</v>
      </c>
      <c r="D41" s="212">
        <f>'[1]f.R 2'!D17</f>
        <v>4160</v>
      </c>
      <c r="E41" s="212"/>
      <c r="F41" s="213">
        <f t="shared" si="0"/>
        <v>194090</v>
      </c>
    </row>
    <row r="42" spans="1:6" x14ac:dyDescent="0.2">
      <c r="A42" s="344"/>
      <c r="B42" s="333"/>
      <c r="C42" s="212" t="s">
        <v>324</v>
      </c>
      <c r="D42" s="212"/>
      <c r="E42" s="212"/>
      <c r="F42" s="213">
        <f t="shared" si="0"/>
        <v>194090</v>
      </c>
    </row>
    <row r="43" spans="1:6" x14ac:dyDescent="0.2">
      <c r="A43" s="344"/>
      <c r="B43" s="334"/>
      <c r="C43" s="212" t="s">
        <v>325</v>
      </c>
      <c r="D43" s="212">
        <f>'[1]f.R 2'!D18</f>
        <v>10</v>
      </c>
      <c r="E43" s="212"/>
      <c r="F43" s="213">
        <f t="shared" si="0"/>
        <v>194100</v>
      </c>
    </row>
    <row r="44" spans="1:6" x14ac:dyDescent="0.2">
      <c r="A44" s="344"/>
      <c r="B44" s="335" t="s">
        <v>320</v>
      </c>
      <c r="C44" s="212" t="s">
        <v>323</v>
      </c>
      <c r="D44" s="212"/>
      <c r="E44" s="212">
        <f>'[1]f.R 2'!I7</f>
        <v>2000</v>
      </c>
      <c r="F44" s="213">
        <f t="shared" si="0"/>
        <v>192100</v>
      </c>
    </row>
    <row r="45" spans="1:6" x14ac:dyDescent="0.2">
      <c r="A45" s="344"/>
      <c r="B45" s="336"/>
      <c r="C45" s="212" t="s">
        <v>324</v>
      </c>
      <c r="D45" s="212"/>
      <c r="E45" s="212"/>
      <c r="F45" s="213">
        <f t="shared" si="0"/>
        <v>192100</v>
      </c>
    </row>
    <row r="46" spans="1:6" x14ac:dyDescent="0.2">
      <c r="A46" s="345"/>
      <c r="B46" s="337"/>
      <c r="C46" s="212" t="s">
        <v>325</v>
      </c>
      <c r="D46" s="212"/>
      <c r="E46" s="212"/>
      <c r="F46" s="213">
        <f t="shared" si="0"/>
        <v>192100</v>
      </c>
    </row>
    <row r="47" spans="1:6" x14ac:dyDescent="0.2">
      <c r="A47" s="343">
        <v>40188</v>
      </c>
      <c r="B47" s="332" t="s">
        <v>319</v>
      </c>
      <c r="C47" s="212" t="s">
        <v>323</v>
      </c>
      <c r="D47" s="212"/>
      <c r="E47" s="212"/>
      <c r="F47" s="213">
        <f t="shared" si="0"/>
        <v>192100</v>
      </c>
    </row>
    <row r="48" spans="1:6" x14ac:dyDescent="0.2">
      <c r="A48" s="344"/>
      <c r="B48" s="333"/>
      <c r="C48" s="212" t="s">
        <v>324</v>
      </c>
      <c r="D48" s="212"/>
      <c r="E48" s="212"/>
      <c r="F48" s="213">
        <f t="shared" si="0"/>
        <v>192100</v>
      </c>
    </row>
    <row r="49" spans="1:6" x14ac:dyDescent="0.2">
      <c r="A49" s="344"/>
      <c r="B49" s="334"/>
      <c r="C49" s="212" t="s">
        <v>325</v>
      </c>
      <c r="D49" s="212"/>
      <c r="E49" s="212"/>
      <c r="F49" s="213">
        <f t="shared" si="0"/>
        <v>192100</v>
      </c>
    </row>
    <row r="50" spans="1:6" x14ac:dyDescent="0.2">
      <c r="A50" s="344"/>
      <c r="B50" s="335" t="s">
        <v>320</v>
      </c>
      <c r="C50" s="212" t="s">
        <v>323</v>
      </c>
      <c r="D50" s="212"/>
      <c r="E50" s="212"/>
      <c r="F50" s="213">
        <f t="shared" si="0"/>
        <v>192100</v>
      </c>
    </row>
    <row r="51" spans="1:6" x14ac:dyDescent="0.2">
      <c r="A51" s="344"/>
      <c r="B51" s="336"/>
      <c r="C51" s="212" t="s">
        <v>324</v>
      </c>
      <c r="D51" s="212"/>
      <c r="E51" s="212"/>
      <c r="F51" s="213">
        <f t="shared" si="0"/>
        <v>192100</v>
      </c>
    </row>
    <row r="52" spans="1:6" x14ac:dyDescent="0.2">
      <c r="A52" s="345"/>
      <c r="B52" s="337"/>
      <c r="C52" s="212" t="s">
        <v>325</v>
      </c>
      <c r="D52" s="212"/>
      <c r="E52" s="212"/>
      <c r="F52" s="213">
        <f t="shared" si="0"/>
        <v>192100</v>
      </c>
    </row>
    <row r="53" spans="1:6" x14ac:dyDescent="0.2">
      <c r="A53" s="343">
        <v>40189</v>
      </c>
      <c r="B53" s="332" t="s">
        <v>319</v>
      </c>
      <c r="C53" s="212" t="s">
        <v>323</v>
      </c>
      <c r="D53" s="212">
        <f>'[1]f.R 2'!D20</f>
        <v>5430</v>
      </c>
      <c r="E53" s="212"/>
      <c r="F53" s="213">
        <f t="shared" si="0"/>
        <v>197530</v>
      </c>
    </row>
    <row r="54" spans="1:6" x14ac:dyDescent="0.2">
      <c r="A54" s="344"/>
      <c r="B54" s="333"/>
      <c r="C54" s="212" t="s">
        <v>324</v>
      </c>
      <c r="D54" s="212">
        <f>'[2]fin rep'!$D$16</f>
        <v>1890</v>
      </c>
      <c r="E54" s="212"/>
      <c r="F54" s="213">
        <f t="shared" si="0"/>
        <v>199420</v>
      </c>
    </row>
    <row r="55" spans="1:6" x14ac:dyDescent="0.2">
      <c r="A55" s="344"/>
      <c r="B55" s="334"/>
      <c r="C55" s="212" t="s">
        <v>325</v>
      </c>
      <c r="D55" s="212">
        <f>'[1]f.R 2'!D21</f>
        <v>70</v>
      </c>
      <c r="E55" s="212"/>
      <c r="F55" s="213">
        <f t="shared" si="0"/>
        <v>199490</v>
      </c>
    </row>
    <row r="56" spans="1:6" x14ac:dyDescent="0.2">
      <c r="A56" s="344"/>
      <c r="B56" s="335" t="s">
        <v>320</v>
      </c>
      <c r="C56" s="212" t="s">
        <v>323</v>
      </c>
      <c r="D56" s="212"/>
      <c r="E56" s="212"/>
      <c r="F56" s="213">
        <f t="shared" si="0"/>
        <v>199490</v>
      </c>
    </row>
    <row r="57" spans="1:6" x14ac:dyDescent="0.2">
      <c r="A57" s="344"/>
      <c r="B57" s="336"/>
      <c r="C57" s="212" t="s">
        <v>324</v>
      </c>
      <c r="D57" s="212"/>
      <c r="E57" s="212"/>
      <c r="F57" s="213">
        <f t="shared" si="0"/>
        <v>199490</v>
      </c>
    </row>
    <row r="58" spans="1:6" x14ac:dyDescent="0.2">
      <c r="A58" s="345"/>
      <c r="B58" s="337"/>
      <c r="C58" s="212" t="s">
        <v>325</v>
      </c>
      <c r="D58" s="212"/>
      <c r="E58" s="212"/>
      <c r="F58" s="213">
        <f t="shared" si="0"/>
        <v>199490</v>
      </c>
    </row>
    <row r="59" spans="1:6" x14ac:dyDescent="0.2">
      <c r="A59" s="343">
        <v>40190</v>
      </c>
      <c r="B59" s="332" t="s">
        <v>319</v>
      </c>
      <c r="C59" s="212" t="s">
        <v>323</v>
      </c>
      <c r="D59" s="212">
        <f>'[1]f.R 2'!D22</f>
        <v>7490</v>
      </c>
      <c r="E59" s="212"/>
      <c r="F59" s="213">
        <f t="shared" si="0"/>
        <v>206980</v>
      </c>
    </row>
    <row r="60" spans="1:6" x14ac:dyDescent="0.2">
      <c r="A60" s="344"/>
      <c r="B60" s="333"/>
      <c r="C60" s="212" t="s">
        <v>324</v>
      </c>
      <c r="D60" s="212">
        <f>'[2]fin rep'!$D$17</f>
        <v>2940</v>
      </c>
      <c r="E60" s="212"/>
      <c r="F60" s="213">
        <f t="shared" si="0"/>
        <v>209920</v>
      </c>
    </row>
    <row r="61" spans="1:6" x14ac:dyDescent="0.2">
      <c r="A61" s="344"/>
      <c r="B61" s="334"/>
      <c r="C61" s="212" t="s">
        <v>325</v>
      </c>
      <c r="D61" s="212">
        <f>'[1]f.R 2'!D23</f>
        <v>20</v>
      </c>
      <c r="E61" s="212"/>
      <c r="F61" s="213">
        <f t="shared" si="0"/>
        <v>209940</v>
      </c>
    </row>
    <row r="62" spans="1:6" x14ac:dyDescent="0.2">
      <c r="A62" s="344"/>
      <c r="B62" s="335" t="s">
        <v>320</v>
      </c>
      <c r="C62" s="212" t="s">
        <v>323</v>
      </c>
      <c r="D62" s="212"/>
      <c r="E62" s="212"/>
      <c r="F62" s="213">
        <f t="shared" si="0"/>
        <v>209940</v>
      </c>
    </row>
    <row r="63" spans="1:6" x14ac:dyDescent="0.2">
      <c r="A63" s="344"/>
      <c r="B63" s="336"/>
      <c r="C63" s="212" t="s">
        <v>324</v>
      </c>
      <c r="D63" s="212"/>
      <c r="E63" s="212"/>
      <c r="F63" s="213">
        <f t="shared" si="0"/>
        <v>209940</v>
      </c>
    </row>
    <row r="64" spans="1:6" x14ac:dyDescent="0.2">
      <c r="A64" s="345"/>
      <c r="B64" s="337"/>
      <c r="C64" s="212" t="s">
        <v>325</v>
      </c>
      <c r="D64" s="212"/>
      <c r="E64" s="212"/>
      <c r="F64" s="213">
        <f t="shared" si="0"/>
        <v>209940</v>
      </c>
    </row>
    <row r="65" spans="1:8" x14ac:dyDescent="0.2">
      <c r="A65" s="343">
        <v>40191</v>
      </c>
      <c r="B65" s="332" t="s">
        <v>319</v>
      </c>
      <c r="C65" s="212" t="s">
        <v>323</v>
      </c>
      <c r="D65" s="212">
        <f>'[1]f.R 2'!D24</f>
        <v>5860</v>
      </c>
      <c r="E65" s="212"/>
      <c r="F65" s="213">
        <f t="shared" si="0"/>
        <v>215800</v>
      </c>
    </row>
    <row r="66" spans="1:8" x14ac:dyDescent="0.2">
      <c r="A66" s="344"/>
      <c r="B66" s="333"/>
      <c r="C66" s="212" t="s">
        <v>324</v>
      </c>
      <c r="D66" s="212">
        <v>2000</v>
      </c>
      <c r="E66" s="212"/>
      <c r="F66" s="213">
        <f t="shared" si="0"/>
        <v>217800</v>
      </c>
      <c r="H66" s="7"/>
    </row>
    <row r="67" spans="1:8" x14ac:dyDescent="0.2">
      <c r="A67" s="344"/>
      <c r="B67" s="333"/>
      <c r="C67" s="212" t="s">
        <v>325</v>
      </c>
      <c r="D67" s="212">
        <f>SUM('[1]f.R 2'!D56:D57)</f>
        <v>1000</v>
      </c>
      <c r="E67" s="212"/>
      <c r="F67" s="213">
        <f t="shared" si="0"/>
        <v>218800</v>
      </c>
      <c r="H67" s="7"/>
    </row>
    <row r="68" spans="1:8" x14ac:dyDescent="0.2">
      <c r="A68" s="344"/>
      <c r="B68" s="334"/>
      <c r="C68" s="212" t="s">
        <v>325</v>
      </c>
      <c r="D68" s="212">
        <f>'[1]f.R 2'!D25</f>
        <v>40</v>
      </c>
      <c r="E68" s="212"/>
      <c r="F68" s="213">
        <f t="shared" si="0"/>
        <v>218840</v>
      </c>
      <c r="H68" s="7"/>
    </row>
    <row r="69" spans="1:8" x14ac:dyDescent="0.2">
      <c r="A69" s="344"/>
      <c r="B69" s="335" t="s">
        <v>320</v>
      </c>
      <c r="C69" s="212" t="s">
        <v>323</v>
      </c>
      <c r="D69" s="212"/>
      <c r="E69" s="212"/>
      <c r="F69" s="213">
        <f t="shared" ref="F69:F132" si="1">F68+D69-E69</f>
        <v>218840</v>
      </c>
      <c r="H69" s="7"/>
    </row>
    <row r="70" spans="1:8" x14ac:dyDescent="0.2">
      <c r="A70" s="344"/>
      <c r="B70" s="336"/>
      <c r="C70" s="212" t="s">
        <v>324</v>
      </c>
      <c r="D70" s="212"/>
      <c r="E70" s="212"/>
      <c r="F70" s="213">
        <f t="shared" si="1"/>
        <v>218840</v>
      </c>
      <c r="H70" s="7"/>
    </row>
    <row r="71" spans="1:8" x14ac:dyDescent="0.2">
      <c r="A71" s="345"/>
      <c r="B71" s="337"/>
      <c r="C71" s="212" t="s">
        <v>325</v>
      </c>
      <c r="D71" s="212"/>
      <c r="E71" s="212"/>
      <c r="F71" s="213">
        <f t="shared" si="1"/>
        <v>218840</v>
      </c>
    </row>
    <row r="72" spans="1:8" x14ac:dyDescent="0.2">
      <c r="A72" s="343">
        <v>40192</v>
      </c>
      <c r="B72" s="332" t="s">
        <v>319</v>
      </c>
      <c r="C72" s="212" t="s">
        <v>323</v>
      </c>
      <c r="D72" s="212">
        <f>'[1]f.R 2'!D26</f>
        <v>1000</v>
      </c>
      <c r="E72" s="212"/>
      <c r="F72" s="213">
        <f t="shared" si="1"/>
        <v>219840</v>
      </c>
    </row>
    <row r="73" spans="1:8" x14ac:dyDescent="0.2">
      <c r="A73" s="344"/>
      <c r="B73" s="333"/>
      <c r="C73" s="212" t="s">
        <v>324</v>
      </c>
      <c r="D73" s="212">
        <f>'[2]fin rep'!$D$19</f>
        <v>500</v>
      </c>
      <c r="E73" s="212"/>
      <c r="F73" s="213">
        <f t="shared" si="1"/>
        <v>220340</v>
      </c>
    </row>
    <row r="74" spans="1:8" x14ac:dyDescent="0.2">
      <c r="A74" s="344"/>
      <c r="B74" s="334"/>
      <c r="C74" s="212" t="s">
        <v>325</v>
      </c>
      <c r="D74" s="212"/>
      <c r="E74" s="212"/>
      <c r="F74" s="213">
        <f t="shared" si="1"/>
        <v>220340</v>
      </c>
    </row>
    <row r="75" spans="1:8" x14ac:dyDescent="0.2">
      <c r="A75" s="344"/>
      <c r="B75" s="335" t="s">
        <v>320</v>
      </c>
      <c r="C75" s="212" t="s">
        <v>323</v>
      </c>
      <c r="D75" s="212"/>
      <c r="E75" s="212">
        <f>SUM('[1]f.R 2'!I8:I9)</f>
        <v>194</v>
      </c>
      <c r="F75" s="213">
        <f t="shared" si="1"/>
        <v>220146</v>
      </c>
    </row>
    <row r="76" spans="1:8" x14ac:dyDescent="0.2">
      <c r="A76" s="344"/>
      <c r="B76" s="336"/>
      <c r="C76" s="212" t="s">
        <v>324</v>
      </c>
      <c r="D76" s="212"/>
      <c r="E76" s="212"/>
      <c r="F76" s="213">
        <f t="shared" si="1"/>
        <v>220146</v>
      </c>
    </row>
    <row r="77" spans="1:8" x14ac:dyDescent="0.2">
      <c r="A77" s="345"/>
      <c r="B77" s="337"/>
      <c r="C77" s="212" t="s">
        <v>325</v>
      </c>
      <c r="D77" s="212"/>
      <c r="E77" s="212"/>
      <c r="F77" s="213">
        <f t="shared" si="1"/>
        <v>220146</v>
      </c>
    </row>
    <row r="78" spans="1:8" x14ac:dyDescent="0.2">
      <c r="A78" s="343">
        <v>40193</v>
      </c>
      <c r="B78" s="332" t="s">
        <v>319</v>
      </c>
      <c r="C78" s="212" t="s">
        <v>323</v>
      </c>
      <c r="D78" s="212">
        <f>'[1]f.R 2'!D27</f>
        <v>2700</v>
      </c>
      <c r="E78" s="212"/>
      <c r="F78" s="213">
        <f t="shared" si="1"/>
        <v>222846</v>
      </c>
    </row>
    <row r="79" spans="1:8" x14ac:dyDescent="0.2">
      <c r="A79" s="344"/>
      <c r="B79" s="333"/>
      <c r="C79" s="212" t="s">
        <v>324</v>
      </c>
      <c r="D79" s="212">
        <f>'[2]fin rep'!$D$20</f>
        <v>500</v>
      </c>
      <c r="E79" s="212"/>
      <c r="F79" s="213">
        <f t="shared" si="1"/>
        <v>223346</v>
      </c>
    </row>
    <row r="80" spans="1:8" x14ac:dyDescent="0.2">
      <c r="A80" s="344"/>
      <c r="B80" s="334"/>
      <c r="C80" s="212" t="s">
        <v>325</v>
      </c>
      <c r="D80" s="212"/>
      <c r="E80" s="212"/>
      <c r="F80" s="213">
        <f t="shared" si="1"/>
        <v>223346</v>
      </c>
    </row>
    <row r="81" spans="1:6" x14ac:dyDescent="0.2">
      <c r="A81" s="344"/>
      <c r="B81" s="335" t="s">
        <v>320</v>
      </c>
      <c r="C81" s="212" t="s">
        <v>323</v>
      </c>
      <c r="D81" s="212"/>
      <c r="E81" s="212">
        <f>'[1]f.R 2'!I10</f>
        <v>3000</v>
      </c>
      <c r="F81" s="213">
        <f t="shared" si="1"/>
        <v>220346</v>
      </c>
    </row>
    <row r="82" spans="1:6" x14ac:dyDescent="0.2">
      <c r="A82" s="344"/>
      <c r="B82" s="336"/>
      <c r="C82" s="212" t="s">
        <v>324</v>
      </c>
      <c r="D82" s="212"/>
      <c r="E82" s="212"/>
      <c r="F82" s="213">
        <f t="shared" si="1"/>
        <v>220346</v>
      </c>
    </row>
    <row r="83" spans="1:6" x14ac:dyDescent="0.2">
      <c r="A83" s="345"/>
      <c r="B83" s="337"/>
      <c r="C83" s="212" t="s">
        <v>325</v>
      </c>
      <c r="D83" s="212"/>
      <c r="E83" s="212"/>
      <c r="F83" s="213">
        <f t="shared" si="1"/>
        <v>220346</v>
      </c>
    </row>
    <row r="84" spans="1:6" x14ac:dyDescent="0.2">
      <c r="A84" s="342">
        <v>40194</v>
      </c>
      <c r="B84" s="332" t="s">
        <v>319</v>
      </c>
      <c r="C84" s="212" t="s">
        <v>323</v>
      </c>
      <c r="D84" s="212">
        <f>'[1]f.R 2'!D28</f>
        <v>1350</v>
      </c>
      <c r="E84" s="212"/>
      <c r="F84" s="213">
        <f t="shared" si="1"/>
        <v>221696</v>
      </c>
    </row>
    <row r="85" spans="1:6" x14ac:dyDescent="0.2">
      <c r="A85" s="342"/>
      <c r="B85" s="333"/>
      <c r="C85" s="212" t="s">
        <v>324</v>
      </c>
      <c r="D85" s="212"/>
      <c r="E85" s="212"/>
      <c r="F85" s="213">
        <f t="shared" si="1"/>
        <v>221696</v>
      </c>
    </row>
    <row r="86" spans="1:6" x14ac:dyDescent="0.2">
      <c r="A86" s="342"/>
      <c r="B86" s="334"/>
      <c r="C86" s="212" t="s">
        <v>325</v>
      </c>
      <c r="D86" s="212"/>
      <c r="E86" s="212"/>
      <c r="F86" s="213">
        <f t="shared" si="1"/>
        <v>221696</v>
      </c>
    </row>
    <row r="87" spans="1:6" x14ac:dyDescent="0.2">
      <c r="A87" s="342"/>
      <c r="B87" s="335" t="s">
        <v>320</v>
      </c>
      <c r="C87" s="212" t="s">
        <v>323</v>
      </c>
      <c r="D87" s="212"/>
      <c r="E87" s="212"/>
      <c r="F87" s="213">
        <f t="shared" si="1"/>
        <v>221696</v>
      </c>
    </row>
    <row r="88" spans="1:6" x14ac:dyDescent="0.2">
      <c r="A88" s="342"/>
      <c r="B88" s="336"/>
      <c r="C88" s="212" t="s">
        <v>324</v>
      </c>
      <c r="D88" s="212"/>
      <c r="E88" s="212"/>
      <c r="F88" s="213">
        <f t="shared" si="1"/>
        <v>221696</v>
      </c>
    </row>
    <row r="89" spans="1:6" x14ac:dyDescent="0.2">
      <c r="A89" s="342"/>
      <c r="B89" s="337"/>
      <c r="C89" s="212" t="s">
        <v>325</v>
      </c>
      <c r="D89" s="212"/>
      <c r="E89" s="212"/>
      <c r="F89" s="213">
        <f t="shared" si="1"/>
        <v>221696</v>
      </c>
    </row>
    <row r="90" spans="1:6" x14ac:dyDescent="0.2">
      <c r="A90" s="343">
        <v>40195</v>
      </c>
      <c r="B90" s="332" t="s">
        <v>319</v>
      </c>
      <c r="C90" s="212" t="s">
        <v>323</v>
      </c>
      <c r="D90" s="212">
        <v>7000</v>
      </c>
      <c r="E90" s="212"/>
      <c r="F90" s="213">
        <f t="shared" si="1"/>
        <v>228696</v>
      </c>
    </row>
    <row r="91" spans="1:6" x14ac:dyDescent="0.2">
      <c r="A91" s="344"/>
      <c r="B91" s="333"/>
      <c r="C91" s="212" t="s">
        <v>324</v>
      </c>
      <c r="D91" s="212">
        <v>900</v>
      </c>
      <c r="E91" s="212">
        <v>720</v>
      </c>
      <c r="F91" s="213">
        <f t="shared" si="1"/>
        <v>228876</v>
      </c>
    </row>
    <row r="92" spans="1:6" x14ac:dyDescent="0.2">
      <c r="A92" s="344"/>
      <c r="B92" s="334"/>
      <c r="C92" s="212" t="s">
        <v>325</v>
      </c>
      <c r="D92" s="212"/>
      <c r="E92" s="212"/>
      <c r="F92" s="213">
        <f t="shared" si="1"/>
        <v>228876</v>
      </c>
    </row>
    <row r="93" spans="1:6" x14ac:dyDescent="0.2">
      <c r="A93" s="344"/>
      <c r="B93" s="335" t="s">
        <v>320</v>
      </c>
      <c r="C93" s="212" t="s">
        <v>323</v>
      </c>
      <c r="D93" s="212"/>
      <c r="E93" s="212">
        <v>800</v>
      </c>
      <c r="F93" s="213">
        <f t="shared" si="1"/>
        <v>228076</v>
      </c>
    </row>
    <row r="94" spans="1:6" x14ac:dyDescent="0.2">
      <c r="A94" s="344"/>
      <c r="B94" s="336"/>
      <c r="C94" s="212" t="s">
        <v>324</v>
      </c>
      <c r="D94" s="212"/>
      <c r="E94" s="212"/>
      <c r="F94" s="213">
        <f t="shared" si="1"/>
        <v>228076</v>
      </c>
    </row>
    <row r="95" spans="1:6" x14ac:dyDescent="0.2">
      <c r="A95" s="345"/>
      <c r="B95" s="337"/>
      <c r="C95" s="212" t="s">
        <v>325</v>
      </c>
      <c r="D95" s="212"/>
      <c r="E95" s="212"/>
      <c r="F95" s="213">
        <f t="shared" si="1"/>
        <v>228076</v>
      </c>
    </row>
    <row r="96" spans="1:6" x14ac:dyDescent="0.2">
      <c r="A96" s="343">
        <v>40196</v>
      </c>
      <c r="B96" s="332" t="s">
        <v>319</v>
      </c>
      <c r="C96" s="212" t="s">
        <v>323</v>
      </c>
      <c r="D96" s="212">
        <f>'[1]f.R 2'!D30</f>
        <v>7220</v>
      </c>
      <c r="E96" s="212"/>
      <c r="F96" s="213">
        <f t="shared" si="1"/>
        <v>235296</v>
      </c>
    </row>
    <row r="97" spans="1:6" x14ac:dyDescent="0.2">
      <c r="A97" s="344"/>
      <c r="B97" s="333"/>
      <c r="C97" s="212" t="s">
        <v>324</v>
      </c>
      <c r="D97" s="212"/>
      <c r="E97" s="212"/>
      <c r="F97" s="213">
        <f t="shared" si="1"/>
        <v>235296</v>
      </c>
    </row>
    <row r="98" spans="1:6" x14ac:dyDescent="0.2">
      <c r="A98" s="344"/>
      <c r="B98" s="334"/>
      <c r="C98" s="212" t="s">
        <v>325</v>
      </c>
      <c r="D98" s="212">
        <f>'[1]f.R 2'!D31</f>
        <v>70</v>
      </c>
      <c r="E98" s="212"/>
      <c r="F98" s="213">
        <f t="shared" si="1"/>
        <v>235366</v>
      </c>
    </row>
    <row r="99" spans="1:6" x14ac:dyDescent="0.2">
      <c r="A99" s="344"/>
      <c r="B99" s="335" t="s">
        <v>320</v>
      </c>
      <c r="C99" s="212" t="s">
        <v>323</v>
      </c>
      <c r="D99" s="212"/>
      <c r="E99" s="212">
        <f>'[1]f.R 2'!I11</f>
        <v>500</v>
      </c>
      <c r="F99" s="213">
        <f t="shared" si="1"/>
        <v>234866</v>
      </c>
    </row>
    <row r="100" spans="1:6" x14ac:dyDescent="0.2">
      <c r="A100" s="344"/>
      <c r="B100" s="336"/>
      <c r="C100" s="212" t="s">
        <v>324</v>
      </c>
      <c r="D100" s="212"/>
      <c r="E100" s="212"/>
      <c r="F100" s="213">
        <f t="shared" si="1"/>
        <v>234866</v>
      </c>
    </row>
    <row r="101" spans="1:6" x14ac:dyDescent="0.2">
      <c r="A101" s="345"/>
      <c r="B101" s="337"/>
      <c r="C101" s="212" t="s">
        <v>325</v>
      </c>
      <c r="D101" s="212"/>
      <c r="E101" s="212"/>
      <c r="F101" s="213">
        <f t="shared" si="1"/>
        <v>234866</v>
      </c>
    </row>
    <row r="102" spans="1:6" x14ac:dyDescent="0.2">
      <c r="A102" s="343">
        <v>40197</v>
      </c>
      <c r="B102" s="332" t="s">
        <v>319</v>
      </c>
      <c r="C102" s="212" t="s">
        <v>323</v>
      </c>
      <c r="D102" s="212">
        <f>'[1]f.R 2'!D32</f>
        <v>6320</v>
      </c>
      <c r="E102" s="212">
        <v>500</v>
      </c>
      <c r="F102" s="213">
        <f t="shared" si="1"/>
        <v>240686</v>
      </c>
    </row>
    <row r="103" spans="1:6" x14ac:dyDescent="0.2">
      <c r="A103" s="344"/>
      <c r="B103" s="333"/>
      <c r="C103" s="212" t="s">
        <v>324</v>
      </c>
      <c r="D103" s="212">
        <f>'[2]fin rep'!$D$24</f>
        <v>1980</v>
      </c>
      <c r="E103" s="212">
        <v>600</v>
      </c>
      <c r="F103" s="213">
        <f t="shared" si="1"/>
        <v>242066</v>
      </c>
    </row>
    <row r="104" spans="1:6" x14ac:dyDescent="0.2">
      <c r="A104" s="344"/>
      <c r="B104" s="334"/>
      <c r="C104" s="212" t="s">
        <v>325</v>
      </c>
      <c r="D104" s="212">
        <f>'[1]f.R 2'!D33</f>
        <v>40</v>
      </c>
      <c r="E104" s="212"/>
      <c r="F104" s="213">
        <f t="shared" si="1"/>
        <v>242106</v>
      </c>
    </row>
    <row r="105" spans="1:6" x14ac:dyDescent="0.2">
      <c r="A105" s="344"/>
      <c r="B105" s="335" t="s">
        <v>320</v>
      </c>
      <c r="C105" s="212" t="s">
        <v>323</v>
      </c>
      <c r="D105" s="212"/>
      <c r="E105" s="212"/>
      <c r="F105" s="213">
        <f t="shared" si="1"/>
        <v>242106</v>
      </c>
    </row>
    <row r="106" spans="1:6" x14ac:dyDescent="0.2">
      <c r="A106" s="344"/>
      <c r="B106" s="336"/>
      <c r="C106" s="212" t="s">
        <v>324</v>
      </c>
      <c r="D106" s="212"/>
      <c r="E106" s="212"/>
      <c r="F106" s="213">
        <f t="shared" si="1"/>
        <v>242106</v>
      </c>
    </row>
    <row r="107" spans="1:6" x14ac:dyDescent="0.2">
      <c r="A107" s="345"/>
      <c r="B107" s="337"/>
      <c r="C107" s="212" t="s">
        <v>325</v>
      </c>
      <c r="D107" s="212"/>
      <c r="E107" s="212"/>
      <c r="F107" s="213">
        <f t="shared" si="1"/>
        <v>242106</v>
      </c>
    </row>
    <row r="108" spans="1:6" x14ac:dyDescent="0.2">
      <c r="A108" s="343">
        <v>40198</v>
      </c>
      <c r="B108" s="332" t="s">
        <v>319</v>
      </c>
      <c r="C108" s="212" t="s">
        <v>323</v>
      </c>
      <c r="D108" s="212">
        <f>'[1]f.R 2'!D34</f>
        <v>3090</v>
      </c>
      <c r="E108" s="212">
        <v>600</v>
      </c>
      <c r="F108" s="213">
        <f t="shared" si="1"/>
        <v>244596</v>
      </c>
    </row>
    <row r="109" spans="1:6" x14ac:dyDescent="0.2">
      <c r="A109" s="344"/>
      <c r="B109" s="333"/>
      <c r="C109" s="212" t="s">
        <v>324</v>
      </c>
      <c r="D109" s="212"/>
      <c r="E109" s="212"/>
      <c r="F109" s="213">
        <f t="shared" si="1"/>
        <v>244596</v>
      </c>
    </row>
    <row r="110" spans="1:6" x14ac:dyDescent="0.2">
      <c r="A110" s="344"/>
      <c r="B110" s="334"/>
      <c r="C110" s="212" t="s">
        <v>325</v>
      </c>
      <c r="D110" s="212">
        <f>'[1]f.R 2'!D35</f>
        <v>10</v>
      </c>
      <c r="E110" s="212"/>
      <c r="F110" s="213">
        <f t="shared" si="1"/>
        <v>244606</v>
      </c>
    </row>
    <row r="111" spans="1:6" x14ac:dyDescent="0.2">
      <c r="A111" s="344"/>
      <c r="B111" s="335" t="s">
        <v>320</v>
      </c>
      <c r="C111" s="212" t="s">
        <v>323</v>
      </c>
      <c r="D111" s="212"/>
      <c r="E111" s="212"/>
      <c r="F111" s="213">
        <f t="shared" si="1"/>
        <v>244606</v>
      </c>
    </row>
    <row r="112" spans="1:6" x14ac:dyDescent="0.2">
      <c r="A112" s="344"/>
      <c r="B112" s="336"/>
      <c r="C112" s="212" t="s">
        <v>324</v>
      </c>
      <c r="D112" s="212"/>
      <c r="E112" s="212"/>
      <c r="F112" s="213">
        <f t="shared" si="1"/>
        <v>244606</v>
      </c>
    </row>
    <row r="113" spans="1:6" x14ac:dyDescent="0.2">
      <c r="A113" s="345"/>
      <c r="B113" s="337"/>
      <c r="C113" s="212" t="s">
        <v>325</v>
      </c>
      <c r="D113" s="212"/>
      <c r="E113" s="212"/>
      <c r="F113" s="213">
        <f t="shared" si="1"/>
        <v>244606</v>
      </c>
    </row>
    <row r="114" spans="1:6" x14ac:dyDescent="0.2">
      <c r="A114" s="343">
        <v>40199</v>
      </c>
      <c r="B114" s="332" t="s">
        <v>319</v>
      </c>
      <c r="C114" s="212" t="s">
        <v>323</v>
      </c>
      <c r="D114" s="212">
        <f>'[1]f.R 2'!D36</f>
        <v>4500</v>
      </c>
      <c r="E114" s="212"/>
      <c r="F114" s="213">
        <f t="shared" si="1"/>
        <v>249106</v>
      </c>
    </row>
    <row r="115" spans="1:6" x14ac:dyDescent="0.2">
      <c r="A115" s="344"/>
      <c r="B115" s="333"/>
      <c r="C115" s="212" t="s">
        <v>324</v>
      </c>
      <c r="D115" s="212"/>
      <c r="E115" s="212"/>
      <c r="F115" s="213">
        <f t="shared" si="1"/>
        <v>249106</v>
      </c>
    </row>
    <row r="116" spans="1:6" x14ac:dyDescent="0.2">
      <c r="A116" s="344"/>
      <c r="B116" s="334"/>
      <c r="C116" s="212" t="s">
        <v>325</v>
      </c>
      <c r="D116" s="212"/>
      <c r="E116" s="212"/>
      <c r="F116" s="213">
        <f t="shared" si="1"/>
        <v>249106</v>
      </c>
    </row>
    <row r="117" spans="1:6" x14ac:dyDescent="0.2">
      <c r="A117" s="344"/>
      <c r="B117" s="335" t="s">
        <v>320</v>
      </c>
      <c r="C117" s="212" t="s">
        <v>323</v>
      </c>
      <c r="D117" s="212"/>
      <c r="E117" s="212"/>
      <c r="F117" s="213">
        <f t="shared" si="1"/>
        <v>249106</v>
      </c>
    </row>
    <row r="118" spans="1:6" x14ac:dyDescent="0.2">
      <c r="A118" s="344"/>
      <c r="B118" s="336"/>
      <c r="C118" s="212" t="s">
        <v>324</v>
      </c>
      <c r="D118" s="212"/>
      <c r="E118" s="212"/>
      <c r="F118" s="213">
        <f t="shared" si="1"/>
        <v>249106</v>
      </c>
    </row>
    <row r="119" spans="1:6" x14ac:dyDescent="0.2">
      <c r="A119" s="345"/>
      <c r="B119" s="337"/>
      <c r="C119" s="212" t="s">
        <v>325</v>
      </c>
      <c r="D119" s="212"/>
      <c r="E119" s="212"/>
      <c r="F119" s="213">
        <f t="shared" si="1"/>
        <v>249106</v>
      </c>
    </row>
    <row r="120" spans="1:6" x14ac:dyDescent="0.2">
      <c r="A120" s="343">
        <v>40200</v>
      </c>
      <c r="B120" s="332" t="s">
        <v>319</v>
      </c>
      <c r="C120" s="212" t="s">
        <v>323</v>
      </c>
      <c r="D120" s="212">
        <f>'[1]f.R 2'!D37</f>
        <v>1950</v>
      </c>
      <c r="E120" s="212"/>
      <c r="F120" s="213">
        <f t="shared" si="1"/>
        <v>251056</v>
      </c>
    </row>
    <row r="121" spans="1:6" x14ac:dyDescent="0.2">
      <c r="A121" s="344"/>
      <c r="B121" s="333"/>
      <c r="C121" s="212" t="s">
        <v>324</v>
      </c>
      <c r="D121" s="212"/>
      <c r="E121" s="212"/>
      <c r="F121" s="213">
        <f t="shared" si="1"/>
        <v>251056</v>
      </c>
    </row>
    <row r="122" spans="1:6" x14ac:dyDescent="0.2">
      <c r="A122" s="344"/>
      <c r="B122" s="334"/>
      <c r="C122" s="212" t="s">
        <v>325</v>
      </c>
      <c r="D122" s="212"/>
      <c r="E122" s="212"/>
      <c r="F122" s="213">
        <f t="shared" si="1"/>
        <v>251056</v>
      </c>
    </row>
    <row r="123" spans="1:6" x14ac:dyDescent="0.2">
      <c r="A123" s="344"/>
      <c r="B123" s="335" t="s">
        <v>320</v>
      </c>
      <c r="C123" s="212" t="s">
        <v>323</v>
      </c>
      <c r="D123" s="212">
        <v>1700</v>
      </c>
      <c r="E123" s="212">
        <f>'[1]f.R 2'!I12</f>
        <v>296</v>
      </c>
      <c r="F123" s="213">
        <f t="shared" si="1"/>
        <v>252460</v>
      </c>
    </row>
    <row r="124" spans="1:6" x14ac:dyDescent="0.2">
      <c r="A124" s="344"/>
      <c r="B124" s="336"/>
      <c r="C124" s="212" t="s">
        <v>324</v>
      </c>
      <c r="D124" s="212">
        <v>1800</v>
      </c>
      <c r="E124" s="212"/>
      <c r="F124" s="213">
        <f t="shared" si="1"/>
        <v>254260</v>
      </c>
    </row>
    <row r="125" spans="1:6" x14ac:dyDescent="0.2">
      <c r="A125" s="345"/>
      <c r="B125" s="337"/>
      <c r="C125" s="212" t="s">
        <v>325</v>
      </c>
      <c r="D125" s="212"/>
      <c r="E125" s="212"/>
      <c r="F125" s="213">
        <f t="shared" si="1"/>
        <v>254260</v>
      </c>
    </row>
    <row r="126" spans="1:6" x14ac:dyDescent="0.2">
      <c r="A126" s="343">
        <v>40201</v>
      </c>
      <c r="B126" s="332" t="s">
        <v>319</v>
      </c>
      <c r="C126" s="212" t="s">
        <v>323</v>
      </c>
      <c r="D126" s="212"/>
      <c r="E126" s="212"/>
      <c r="F126" s="213">
        <f t="shared" si="1"/>
        <v>254260</v>
      </c>
    </row>
    <row r="127" spans="1:6" x14ac:dyDescent="0.2">
      <c r="A127" s="344"/>
      <c r="B127" s="333"/>
      <c r="C127" s="212" t="s">
        <v>324</v>
      </c>
      <c r="D127" s="212"/>
      <c r="E127" s="212"/>
      <c r="F127" s="213">
        <f t="shared" si="1"/>
        <v>254260</v>
      </c>
    </row>
    <row r="128" spans="1:6" x14ac:dyDescent="0.2">
      <c r="A128" s="344"/>
      <c r="B128" s="334"/>
      <c r="C128" s="212" t="s">
        <v>325</v>
      </c>
      <c r="D128" s="212"/>
      <c r="E128" s="212"/>
      <c r="F128" s="213">
        <f t="shared" si="1"/>
        <v>254260</v>
      </c>
    </row>
    <row r="129" spans="1:6" x14ac:dyDescent="0.2">
      <c r="A129" s="344"/>
      <c r="B129" s="335" t="s">
        <v>320</v>
      </c>
      <c r="C129" s="212" t="s">
        <v>323</v>
      </c>
      <c r="D129" s="212"/>
      <c r="E129" s="212">
        <f>'[1]f.R 2'!I13</f>
        <v>40</v>
      </c>
      <c r="F129" s="213">
        <f t="shared" si="1"/>
        <v>254220</v>
      </c>
    </row>
    <row r="130" spans="1:6" x14ac:dyDescent="0.2">
      <c r="A130" s="344"/>
      <c r="B130" s="336"/>
      <c r="C130" s="212" t="s">
        <v>324</v>
      </c>
      <c r="D130" s="212"/>
      <c r="E130" s="212"/>
      <c r="F130" s="213">
        <f t="shared" si="1"/>
        <v>254220</v>
      </c>
    </row>
    <row r="131" spans="1:6" x14ac:dyDescent="0.2">
      <c r="A131" s="345"/>
      <c r="B131" s="337"/>
      <c r="C131" s="212" t="s">
        <v>325</v>
      </c>
      <c r="D131" s="212"/>
      <c r="E131" s="212"/>
      <c r="F131" s="213">
        <f t="shared" si="1"/>
        <v>254220</v>
      </c>
    </row>
    <row r="132" spans="1:6" x14ac:dyDescent="0.2">
      <c r="A132" s="343">
        <v>40202</v>
      </c>
      <c r="B132" s="332" t="s">
        <v>319</v>
      </c>
      <c r="C132" s="212" t="s">
        <v>323</v>
      </c>
      <c r="D132" s="212"/>
      <c r="E132" s="212"/>
      <c r="F132" s="213">
        <f t="shared" si="1"/>
        <v>254220</v>
      </c>
    </row>
    <row r="133" spans="1:6" x14ac:dyDescent="0.2">
      <c r="A133" s="344"/>
      <c r="B133" s="333"/>
      <c r="C133" s="212" t="s">
        <v>324</v>
      </c>
      <c r="D133" s="212"/>
      <c r="E133" s="212"/>
      <c r="F133" s="213">
        <f t="shared" ref="F133:F173" si="2">F132+D133-E133</f>
        <v>254220</v>
      </c>
    </row>
    <row r="134" spans="1:6" x14ac:dyDescent="0.2">
      <c r="A134" s="344"/>
      <c r="B134" s="334"/>
      <c r="C134" s="212" t="s">
        <v>325</v>
      </c>
      <c r="D134" s="212"/>
      <c r="E134" s="212"/>
      <c r="F134" s="213">
        <f t="shared" si="2"/>
        <v>254220</v>
      </c>
    </row>
    <row r="135" spans="1:6" x14ac:dyDescent="0.2">
      <c r="A135" s="344"/>
      <c r="B135" s="335" t="s">
        <v>320</v>
      </c>
      <c r="C135" s="212" t="s">
        <v>323</v>
      </c>
      <c r="D135" s="212"/>
      <c r="E135" s="212"/>
      <c r="F135" s="213">
        <f t="shared" si="2"/>
        <v>254220</v>
      </c>
    </row>
    <row r="136" spans="1:6" x14ac:dyDescent="0.2">
      <c r="A136" s="344"/>
      <c r="B136" s="336"/>
      <c r="C136" s="212" t="s">
        <v>324</v>
      </c>
      <c r="D136" s="212"/>
      <c r="E136" s="212"/>
      <c r="F136" s="213">
        <f t="shared" si="2"/>
        <v>254220</v>
      </c>
    </row>
    <row r="137" spans="1:6" x14ac:dyDescent="0.2">
      <c r="A137" s="345"/>
      <c r="B137" s="337"/>
      <c r="C137" s="212" t="s">
        <v>325</v>
      </c>
      <c r="D137" s="212"/>
      <c r="E137" s="212"/>
      <c r="F137" s="213">
        <f t="shared" si="2"/>
        <v>254220</v>
      </c>
    </row>
    <row r="138" spans="1:6" x14ac:dyDescent="0.2">
      <c r="A138" s="343">
        <v>40203</v>
      </c>
      <c r="B138" s="332" t="s">
        <v>319</v>
      </c>
      <c r="C138" s="212" t="s">
        <v>323</v>
      </c>
      <c r="D138" s="212">
        <f>'[1]f.R 2'!D40</f>
        <v>400</v>
      </c>
      <c r="E138" s="212"/>
      <c r="F138" s="213">
        <f t="shared" si="2"/>
        <v>254620</v>
      </c>
    </row>
    <row r="139" spans="1:6" x14ac:dyDescent="0.2">
      <c r="A139" s="344"/>
      <c r="B139" s="333"/>
      <c r="C139" s="212" t="s">
        <v>324</v>
      </c>
      <c r="D139" s="212">
        <f>'[2]fin rep'!$D$30</f>
        <v>1340</v>
      </c>
      <c r="E139" s="212"/>
      <c r="F139" s="213">
        <f t="shared" si="2"/>
        <v>255960</v>
      </c>
    </row>
    <row r="140" spans="1:6" x14ac:dyDescent="0.2">
      <c r="A140" s="344"/>
      <c r="B140" s="334"/>
      <c r="C140" s="212" t="s">
        <v>325</v>
      </c>
      <c r="D140" s="212">
        <f>'[1]f.R 2'!D41</f>
        <v>50</v>
      </c>
      <c r="E140" s="212"/>
      <c r="F140" s="213">
        <f t="shared" si="2"/>
        <v>256010</v>
      </c>
    </row>
    <row r="141" spans="1:6" x14ac:dyDescent="0.2">
      <c r="A141" s="344"/>
      <c r="B141" s="335" t="s">
        <v>320</v>
      </c>
      <c r="C141" s="212" t="s">
        <v>323</v>
      </c>
      <c r="D141" s="212"/>
      <c r="E141" s="212">
        <f>'[1]f.R 2'!I14</f>
        <v>3760</v>
      </c>
      <c r="F141" s="213">
        <f t="shared" si="2"/>
        <v>252250</v>
      </c>
    </row>
    <row r="142" spans="1:6" x14ac:dyDescent="0.2">
      <c r="A142" s="344"/>
      <c r="B142" s="336"/>
      <c r="C142" s="212" t="s">
        <v>324</v>
      </c>
      <c r="D142" s="212"/>
      <c r="E142" s="212"/>
      <c r="F142" s="213">
        <f t="shared" si="2"/>
        <v>252250</v>
      </c>
    </row>
    <row r="143" spans="1:6" x14ac:dyDescent="0.2">
      <c r="A143" s="345"/>
      <c r="B143" s="337"/>
      <c r="C143" s="212" t="s">
        <v>325</v>
      </c>
      <c r="D143" s="212"/>
      <c r="E143" s="212"/>
      <c r="F143" s="213">
        <f t="shared" si="2"/>
        <v>252250</v>
      </c>
    </row>
    <row r="144" spans="1:6" x14ac:dyDescent="0.2">
      <c r="A144" s="343">
        <v>40204</v>
      </c>
      <c r="B144" s="332" t="s">
        <v>319</v>
      </c>
      <c r="C144" s="212" t="s">
        <v>323</v>
      </c>
      <c r="D144" s="212">
        <f>'[1]f.R 2'!D42</f>
        <v>1400</v>
      </c>
      <c r="E144" s="212"/>
      <c r="F144" s="213">
        <f t="shared" si="2"/>
        <v>253650</v>
      </c>
    </row>
    <row r="145" spans="1:6" x14ac:dyDescent="0.2">
      <c r="A145" s="344"/>
      <c r="B145" s="333"/>
      <c r="C145" s="212" t="s">
        <v>324</v>
      </c>
      <c r="D145" s="212"/>
      <c r="E145" s="212"/>
      <c r="F145" s="213">
        <f t="shared" si="2"/>
        <v>253650</v>
      </c>
    </row>
    <row r="146" spans="1:6" x14ac:dyDescent="0.2">
      <c r="A146" s="344"/>
      <c r="B146" s="334"/>
      <c r="C146" s="212" t="s">
        <v>325</v>
      </c>
      <c r="D146" s="212"/>
      <c r="E146" s="212"/>
      <c r="F146" s="213">
        <f t="shared" si="2"/>
        <v>253650</v>
      </c>
    </row>
    <row r="147" spans="1:6" x14ac:dyDescent="0.2">
      <c r="A147" s="344"/>
      <c r="B147" s="335" t="s">
        <v>320</v>
      </c>
      <c r="C147" s="212" t="s">
        <v>323</v>
      </c>
      <c r="D147" s="212"/>
      <c r="E147" s="212">
        <f>'[1]f.R 2'!I15</f>
        <v>80</v>
      </c>
      <c r="F147" s="213">
        <f t="shared" si="2"/>
        <v>253570</v>
      </c>
    </row>
    <row r="148" spans="1:6" x14ac:dyDescent="0.2">
      <c r="A148" s="344"/>
      <c r="B148" s="336"/>
      <c r="C148" s="212" t="s">
        <v>324</v>
      </c>
      <c r="D148" s="212"/>
      <c r="E148" s="212"/>
      <c r="F148" s="213">
        <f t="shared" si="2"/>
        <v>253570</v>
      </c>
    </row>
    <row r="149" spans="1:6" x14ac:dyDescent="0.2">
      <c r="A149" s="345"/>
      <c r="B149" s="337"/>
      <c r="C149" s="212" t="s">
        <v>325</v>
      </c>
      <c r="D149" s="212"/>
      <c r="E149" s="212"/>
      <c r="F149" s="213">
        <f t="shared" si="2"/>
        <v>253570</v>
      </c>
    </row>
    <row r="150" spans="1:6" x14ac:dyDescent="0.2">
      <c r="A150" s="343">
        <v>40205</v>
      </c>
      <c r="B150" s="332" t="s">
        <v>319</v>
      </c>
      <c r="C150" s="212" t="s">
        <v>323</v>
      </c>
      <c r="D150" s="212">
        <f>'[1]f.R 2'!D43</f>
        <v>600</v>
      </c>
      <c r="E150" s="212"/>
      <c r="F150" s="213">
        <f t="shared" si="2"/>
        <v>254170</v>
      </c>
    </row>
    <row r="151" spans="1:6" x14ac:dyDescent="0.2">
      <c r="A151" s="344"/>
      <c r="B151" s="333"/>
      <c r="C151" s="212" t="s">
        <v>324</v>
      </c>
      <c r="D151" s="212"/>
      <c r="E151" s="212"/>
      <c r="F151" s="213">
        <f t="shared" si="2"/>
        <v>254170</v>
      </c>
    </row>
    <row r="152" spans="1:6" x14ac:dyDescent="0.2">
      <c r="A152" s="344"/>
      <c r="B152" s="334"/>
      <c r="C152" s="212" t="s">
        <v>325</v>
      </c>
      <c r="D152" s="212">
        <f>'[1]f.R 2'!D44</f>
        <v>40</v>
      </c>
      <c r="E152" s="212"/>
      <c r="F152" s="213">
        <f t="shared" si="2"/>
        <v>254210</v>
      </c>
    </row>
    <row r="153" spans="1:6" x14ac:dyDescent="0.2">
      <c r="A153" s="344"/>
      <c r="B153" s="335" t="s">
        <v>320</v>
      </c>
      <c r="C153" s="212" t="s">
        <v>323</v>
      </c>
      <c r="D153" s="212"/>
      <c r="E153" s="212">
        <f>SUM('[1]f.R 2'!I16:I17)</f>
        <v>125</v>
      </c>
      <c r="F153" s="213">
        <f t="shared" si="2"/>
        <v>254085</v>
      </c>
    </row>
    <row r="154" spans="1:6" x14ac:dyDescent="0.2">
      <c r="A154" s="344"/>
      <c r="B154" s="336"/>
      <c r="C154" s="212" t="s">
        <v>324</v>
      </c>
      <c r="D154" s="212"/>
      <c r="E154" s="212"/>
      <c r="F154" s="213">
        <f t="shared" si="2"/>
        <v>254085</v>
      </c>
    </row>
    <row r="155" spans="1:6" x14ac:dyDescent="0.2">
      <c r="A155" s="345"/>
      <c r="B155" s="337"/>
      <c r="C155" s="212" t="s">
        <v>325</v>
      </c>
      <c r="D155" s="212"/>
      <c r="E155" s="212"/>
      <c r="F155" s="213">
        <f t="shared" si="2"/>
        <v>254085</v>
      </c>
    </row>
    <row r="156" spans="1:6" x14ac:dyDescent="0.2">
      <c r="A156" s="343">
        <v>40206</v>
      </c>
      <c r="B156" s="332" t="s">
        <v>319</v>
      </c>
      <c r="C156" s="212" t="s">
        <v>323</v>
      </c>
      <c r="D156" s="212">
        <f>'[1]f.R 2'!D45</f>
        <v>2400</v>
      </c>
      <c r="E156" s="212"/>
      <c r="F156" s="213">
        <f t="shared" si="2"/>
        <v>256485</v>
      </c>
    </row>
    <row r="157" spans="1:6" x14ac:dyDescent="0.2">
      <c r="A157" s="344"/>
      <c r="B157" s="333"/>
      <c r="C157" s="212" t="s">
        <v>324</v>
      </c>
      <c r="D157" s="212"/>
      <c r="E157" s="212"/>
      <c r="F157" s="213">
        <f t="shared" si="2"/>
        <v>256485</v>
      </c>
    </row>
    <row r="158" spans="1:6" x14ac:dyDescent="0.2">
      <c r="A158" s="344"/>
      <c r="B158" s="334"/>
      <c r="C158" s="212" t="s">
        <v>325</v>
      </c>
      <c r="D158" s="212"/>
      <c r="E158" s="212"/>
      <c r="F158" s="213">
        <f t="shared" si="2"/>
        <v>256485</v>
      </c>
    </row>
    <row r="159" spans="1:6" x14ac:dyDescent="0.2">
      <c r="A159" s="344"/>
      <c r="B159" s="335" t="s">
        <v>320</v>
      </c>
      <c r="C159" s="212" t="s">
        <v>323</v>
      </c>
      <c r="D159" s="212"/>
      <c r="E159" s="212">
        <f>SUM('[1]f.R 2'!I18:I19)</f>
        <v>395</v>
      </c>
      <c r="F159" s="213">
        <f t="shared" si="2"/>
        <v>256090</v>
      </c>
    </row>
    <row r="160" spans="1:6" x14ac:dyDescent="0.2">
      <c r="A160" s="344"/>
      <c r="B160" s="336"/>
      <c r="C160" s="212" t="s">
        <v>324</v>
      </c>
      <c r="D160" s="212"/>
      <c r="E160" s="212"/>
      <c r="F160" s="213">
        <f t="shared" si="2"/>
        <v>256090</v>
      </c>
    </row>
    <row r="161" spans="1:6" x14ac:dyDescent="0.2">
      <c r="A161" s="345"/>
      <c r="B161" s="337"/>
      <c r="C161" s="212" t="s">
        <v>325</v>
      </c>
      <c r="D161" s="212"/>
      <c r="E161" s="212"/>
      <c r="F161" s="213">
        <f t="shared" si="2"/>
        <v>256090</v>
      </c>
    </row>
    <row r="162" spans="1:6" x14ac:dyDescent="0.2">
      <c r="A162" s="343">
        <v>40207</v>
      </c>
      <c r="B162" s="332" t="s">
        <v>319</v>
      </c>
      <c r="C162" s="212" t="s">
        <v>323</v>
      </c>
      <c r="D162" s="212"/>
      <c r="E162" s="212">
        <v>600</v>
      </c>
      <c r="F162" s="213">
        <f t="shared" si="2"/>
        <v>255490</v>
      </c>
    </row>
    <row r="163" spans="1:6" x14ac:dyDescent="0.2">
      <c r="A163" s="344"/>
      <c r="B163" s="333"/>
      <c r="C163" s="212" t="s">
        <v>324</v>
      </c>
      <c r="D163" s="212"/>
      <c r="E163" s="212">
        <v>1750</v>
      </c>
      <c r="F163" s="213">
        <f t="shared" si="2"/>
        <v>253740</v>
      </c>
    </row>
    <row r="164" spans="1:6" x14ac:dyDescent="0.2">
      <c r="A164" s="344"/>
      <c r="B164" s="334"/>
      <c r="C164" s="212" t="s">
        <v>325</v>
      </c>
      <c r="D164" s="212"/>
      <c r="E164" s="212"/>
      <c r="F164" s="213">
        <f t="shared" si="2"/>
        <v>253740</v>
      </c>
    </row>
    <row r="165" spans="1:6" x14ac:dyDescent="0.2">
      <c r="A165" s="344"/>
      <c r="B165" s="335" t="s">
        <v>320</v>
      </c>
      <c r="C165" s="212" t="s">
        <v>323</v>
      </c>
      <c r="D165" s="212"/>
      <c r="E165" s="212">
        <v>1500</v>
      </c>
      <c r="F165" s="213">
        <f t="shared" si="2"/>
        <v>252240</v>
      </c>
    </row>
    <row r="166" spans="1:6" x14ac:dyDescent="0.2">
      <c r="A166" s="344"/>
      <c r="B166" s="336"/>
      <c r="C166" s="212" t="s">
        <v>324</v>
      </c>
      <c r="D166" s="212"/>
      <c r="E166" s="212">
        <v>9000</v>
      </c>
      <c r="F166" s="213">
        <f t="shared" si="2"/>
        <v>243240</v>
      </c>
    </row>
    <row r="167" spans="1:6" x14ac:dyDescent="0.2">
      <c r="A167" s="345"/>
      <c r="B167" s="337"/>
      <c r="C167" s="212" t="s">
        <v>325</v>
      </c>
      <c r="D167" s="212"/>
      <c r="E167" s="212"/>
      <c r="F167" s="213">
        <f t="shared" si="2"/>
        <v>243240</v>
      </c>
    </row>
    <row r="168" spans="1:6" x14ac:dyDescent="0.2">
      <c r="A168" s="343">
        <v>40208</v>
      </c>
      <c r="B168" s="332" t="s">
        <v>319</v>
      </c>
      <c r="C168" s="212" t="s">
        <v>323</v>
      </c>
      <c r="D168" s="212"/>
      <c r="E168" s="212">
        <v>1700</v>
      </c>
      <c r="F168" s="213">
        <f t="shared" si="2"/>
        <v>241540</v>
      </c>
    </row>
    <row r="169" spans="1:6" x14ac:dyDescent="0.2">
      <c r="A169" s="348"/>
      <c r="B169" s="333"/>
      <c r="C169" s="212" t="s">
        <v>324</v>
      </c>
      <c r="D169" s="212"/>
      <c r="E169" s="212">
        <v>9000</v>
      </c>
      <c r="F169" s="213">
        <f t="shared" si="2"/>
        <v>232540</v>
      </c>
    </row>
    <row r="170" spans="1:6" x14ac:dyDescent="0.2">
      <c r="A170" s="348"/>
      <c r="B170" s="334"/>
      <c r="C170" s="212" t="s">
        <v>325</v>
      </c>
      <c r="D170" s="212"/>
      <c r="E170" s="212"/>
      <c r="F170" s="213">
        <f t="shared" si="2"/>
        <v>232540</v>
      </c>
    </row>
    <row r="171" spans="1:6" x14ac:dyDescent="0.2">
      <c r="A171" s="348"/>
      <c r="B171" s="335" t="s">
        <v>320</v>
      </c>
      <c r="C171" s="212" t="s">
        <v>323</v>
      </c>
      <c r="D171" s="212"/>
      <c r="E171" s="212">
        <v>33000</v>
      </c>
      <c r="F171" s="213">
        <f t="shared" si="2"/>
        <v>199540</v>
      </c>
    </row>
    <row r="172" spans="1:6" x14ac:dyDescent="0.2">
      <c r="A172" s="348"/>
      <c r="B172" s="346"/>
      <c r="C172" s="212" t="s">
        <v>324</v>
      </c>
      <c r="D172" s="212"/>
      <c r="E172" s="212">
        <v>16000</v>
      </c>
      <c r="F172" s="213">
        <f t="shared" si="2"/>
        <v>183540</v>
      </c>
    </row>
    <row r="173" spans="1:6" ht="15.75" thickBot="1" x14ac:dyDescent="0.25">
      <c r="A173" s="349"/>
      <c r="B173" s="347"/>
      <c r="C173" s="214" t="s">
        <v>325</v>
      </c>
      <c r="D173" s="214"/>
      <c r="E173" s="214"/>
      <c r="F173" s="213">
        <f t="shared" si="2"/>
        <v>183540</v>
      </c>
    </row>
    <row r="174" spans="1:6" ht="15.75" thickBot="1" x14ac:dyDescent="0.25">
      <c r="A174" s="215"/>
      <c r="B174" s="216"/>
      <c r="C174" s="216" t="s">
        <v>7</v>
      </c>
      <c r="D174" s="216">
        <f>SUM(D4:D173)</f>
        <v>94580</v>
      </c>
      <c r="E174" s="216">
        <f>SUM(E4:E173)</f>
        <v>91040</v>
      </c>
      <c r="F174" s="213"/>
    </row>
    <row r="177" spans="1:8" ht="15.75" x14ac:dyDescent="0.25">
      <c r="A177" s="338" t="s">
        <v>354</v>
      </c>
      <c r="B177" s="338"/>
      <c r="C177" s="217"/>
    </row>
    <row r="178" spans="1:8" x14ac:dyDescent="0.2">
      <c r="A178" s="218" t="s">
        <v>239</v>
      </c>
      <c r="B178" s="219" t="s">
        <v>569</v>
      </c>
      <c r="E178" s="219"/>
      <c r="F178" s="219"/>
      <c r="G178" s="219"/>
      <c r="H178" s="219"/>
    </row>
    <row r="179" spans="1:8" x14ac:dyDescent="0.2">
      <c r="A179" s="218" t="s">
        <v>240</v>
      </c>
      <c r="B179" s="219" t="s">
        <v>570</v>
      </c>
      <c r="E179" s="219"/>
      <c r="F179" s="219"/>
      <c r="G179" s="219"/>
      <c r="H179" s="219"/>
    </row>
    <row r="180" spans="1:8" x14ac:dyDescent="0.2">
      <c r="A180" s="218" t="s">
        <v>244</v>
      </c>
      <c r="B180" s="207" t="s">
        <v>571</v>
      </c>
    </row>
    <row r="181" spans="1:8" x14ac:dyDescent="0.2">
      <c r="A181" s="218" t="s">
        <v>245</v>
      </c>
      <c r="B181" s="219" t="s">
        <v>572</v>
      </c>
      <c r="E181" s="219"/>
      <c r="F181" s="219"/>
      <c r="G181" s="219"/>
      <c r="H181" s="219"/>
    </row>
    <row r="2493" spans="7:7" x14ac:dyDescent="0.2">
      <c r="G2493" s="220" t="s">
        <v>327</v>
      </c>
    </row>
    <row r="8996" spans="7:7" x14ac:dyDescent="0.2">
      <c r="G8996" s="221" t="s">
        <v>326</v>
      </c>
    </row>
  </sheetData>
  <mergeCells count="86">
    <mergeCell ref="A4:A9"/>
    <mergeCell ref="B4:B6"/>
    <mergeCell ref="B7:B9"/>
    <mergeCell ref="B171:B173"/>
    <mergeCell ref="B168:B170"/>
    <mergeCell ref="A168:A173"/>
    <mergeCell ref="B165:B167"/>
    <mergeCell ref="B162:B164"/>
    <mergeCell ref="B159:B161"/>
    <mergeCell ref="B156:B158"/>
    <mergeCell ref="A162:A167"/>
    <mergeCell ref="A156:A161"/>
    <mergeCell ref="A150:A155"/>
    <mergeCell ref="B153:B155"/>
    <mergeCell ref="B150:B152"/>
    <mergeCell ref="B147:B149"/>
    <mergeCell ref="A144:A149"/>
    <mergeCell ref="B141:B143"/>
    <mergeCell ref="B138:B140"/>
    <mergeCell ref="B144:B146"/>
    <mergeCell ref="A138:A143"/>
    <mergeCell ref="B135:B137"/>
    <mergeCell ref="B132:B134"/>
    <mergeCell ref="A132:A137"/>
    <mergeCell ref="B129:B131"/>
    <mergeCell ref="B126:B128"/>
    <mergeCell ref="A126:A131"/>
    <mergeCell ref="B123:B125"/>
    <mergeCell ref="B120:B122"/>
    <mergeCell ref="B117:B119"/>
    <mergeCell ref="A120:A125"/>
    <mergeCell ref="A114:A119"/>
    <mergeCell ref="B114:B116"/>
    <mergeCell ref="B111:B113"/>
    <mergeCell ref="B108:B110"/>
    <mergeCell ref="A108:A113"/>
    <mergeCell ref="B105:B107"/>
    <mergeCell ref="B102:B104"/>
    <mergeCell ref="A102:A107"/>
    <mergeCell ref="B99:B101"/>
    <mergeCell ref="B96:B98"/>
    <mergeCell ref="B93:B95"/>
    <mergeCell ref="B90:B92"/>
    <mergeCell ref="A96:A101"/>
    <mergeCell ref="A90:A95"/>
    <mergeCell ref="A84:A89"/>
    <mergeCell ref="B87:B89"/>
    <mergeCell ref="B84:B86"/>
    <mergeCell ref="B81:B83"/>
    <mergeCell ref="A10:A15"/>
    <mergeCell ref="A16:A21"/>
    <mergeCell ref="A22:A27"/>
    <mergeCell ref="A28:A33"/>
    <mergeCell ref="A34:A40"/>
    <mergeCell ref="A41:A46"/>
    <mergeCell ref="A47:A52"/>
    <mergeCell ref="A53:A58"/>
    <mergeCell ref="A59:A64"/>
    <mergeCell ref="A65:A71"/>
    <mergeCell ref="A72:A77"/>
    <mergeCell ref="A78:A83"/>
    <mergeCell ref="B34:B37"/>
    <mergeCell ref="B38:B40"/>
    <mergeCell ref="B41:B43"/>
    <mergeCell ref="B44:B46"/>
    <mergeCell ref="B10:B12"/>
    <mergeCell ref="B13:B15"/>
    <mergeCell ref="B16:B18"/>
    <mergeCell ref="B19:B21"/>
    <mergeCell ref="B22:B24"/>
    <mergeCell ref="B65:B68"/>
    <mergeCell ref="B69:B71"/>
    <mergeCell ref="B72:B74"/>
    <mergeCell ref="B1:F1"/>
    <mergeCell ref="A177:B177"/>
    <mergeCell ref="B75:B77"/>
    <mergeCell ref="B78:B80"/>
    <mergeCell ref="B47:B49"/>
    <mergeCell ref="B50:B52"/>
    <mergeCell ref="B53:B55"/>
    <mergeCell ref="B25:B27"/>
    <mergeCell ref="B56:B58"/>
    <mergeCell ref="B59:B61"/>
    <mergeCell ref="B62:B64"/>
    <mergeCell ref="B28:B30"/>
    <mergeCell ref="B31:B33"/>
  </mergeCells>
  <phoneticPr fontId="0" type="noConversion"/>
  <hyperlinks>
    <hyperlink ref="G8996" location="'14'!G2500" display="BACK MONTH"/>
    <hyperlink ref="G2493" location="'14'!G25000" display="'14'!G25000"/>
  </hyperlinks>
  <pageMargins left="0.75" right="0.75" top="0.5" bottom="0.5" header="0.5" footer="0.5"/>
  <pageSetup paperSize="9"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R45"/>
  <sheetViews>
    <sheetView workbookViewId="0">
      <selection activeCell="D5" sqref="D5"/>
    </sheetView>
  </sheetViews>
  <sheetFormatPr defaultRowHeight="12.75" x14ac:dyDescent="0.2"/>
  <cols>
    <col min="1" max="1" width="18.5703125" bestFit="1" customWidth="1"/>
    <col min="2" max="2" width="9.42578125" bestFit="1" customWidth="1"/>
    <col min="3" max="3" width="7.140625" customWidth="1"/>
    <col min="4" max="4" width="4.140625" bestFit="1" customWidth="1"/>
    <col min="5" max="5" width="7.5703125" customWidth="1"/>
    <col min="6" max="6" width="7.7109375" bestFit="1" customWidth="1"/>
    <col min="7" max="7" width="7" customWidth="1"/>
    <col min="8" max="8" width="8.42578125" bestFit="1" customWidth="1"/>
    <col min="9" max="9" width="7" bestFit="1" customWidth="1"/>
    <col min="10" max="10" width="7.28515625" bestFit="1" customWidth="1"/>
    <col min="11" max="11" width="7.7109375" customWidth="1"/>
    <col min="12" max="12" width="5.28515625" bestFit="1" customWidth="1"/>
    <col min="13" max="13" width="7.7109375" bestFit="1" customWidth="1"/>
    <col min="14" max="14" width="4.140625" bestFit="1" customWidth="1"/>
    <col min="15" max="15" width="7.7109375" bestFit="1" customWidth="1"/>
    <col min="16" max="16" width="9.85546875" bestFit="1" customWidth="1"/>
    <col min="17" max="17" width="10.28515625" customWidth="1"/>
    <col min="18" max="18" width="10.7109375" customWidth="1"/>
  </cols>
  <sheetData>
    <row r="1" spans="1:18" ht="12.75" customHeight="1" x14ac:dyDescent="0.2">
      <c r="A1" s="202" t="s">
        <v>378</v>
      </c>
      <c r="B1" s="270" t="s">
        <v>574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13.5" thickBot="1" x14ac:dyDescent="0.25">
      <c r="A2" s="29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ht="13.5" thickBot="1" x14ac:dyDescent="0.25">
      <c r="A3" s="353" t="s">
        <v>458</v>
      </c>
      <c r="B3" s="355" t="s">
        <v>463</v>
      </c>
      <c r="C3" s="355" t="s">
        <v>464</v>
      </c>
      <c r="D3" s="300" t="s">
        <v>465</v>
      </c>
      <c r="E3" s="301"/>
      <c r="F3" s="302"/>
      <c r="G3" s="357" t="s">
        <v>466</v>
      </c>
      <c r="H3" s="353" t="s">
        <v>467</v>
      </c>
      <c r="I3" s="350" t="s">
        <v>468</v>
      </c>
      <c r="J3" s="351"/>
      <c r="K3" s="351"/>
      <c r="L3" s="351" t="s">
        <v>507</v>
      </c>
      <c r="M3" s="352"/>
      <c r="N3" s="290" t="s">
        <v>508</v>
      </c>
      <c r="O3" s="291"/>
      <c r="P3" s="353" t="s">
        <v>469</v>
      </c>
      <c r="Q3" s="353" t="s">
        <v>470</v>
      </c>
      <c r="R3" s="359" t="s">
        <v>471</v>
      </c>
    </row>
    <row r="4" spans="1:18" ht="13.5" thickBot="1" x14ac:dyDescent="0.25">
      <c r="A4" s="354"/>
      <c r="B4" s="356"/>
      <c r="C4" s="356"/>
      <c r="D4" s="122" t="s">
        <v>472</v>
      </c>
      <c r="E4" s="122" t="s">
        <v>473</v>
      </c>
      <c r="F4" s="122" t="s">
        <v>474</v>
      </c>
      <c r="G4" s="358"/>
      <c r="H4" s="354"/>
      <c r="I4" s="123" t="s">
        <v>7</v>
      </c>
      <c r="J4" s="124" t="s">
        <v>475</v>
      </c>
      <c r="K4" s="124" t="s">
        <v>506</v>
      </c>
      <c r="L4" s="124" t="s">
        <v>476</v>
      </c>
      <c r="M4" s="124" t="s">
        <v>474</v>
      </c>
      <c r="N4" s="124" t="s">
        <v>472</v>
      </c>
      <c r="O4" s="124" t="s">
        <v>474</v>
      </c>
      <c r="P4" s="354"/>
      <c r="Q4" s="354"/>
      <c r="R4" s="360"/>
    </row>
    <row r="5" spans="1:18" ht="13.5" thickBot="1" x14ac:dyDescent="0.25">
      <c r="A5" s="6" t="s">
        <v>477</v>
      </c>
      <c r="B5" s="8">
        <v>9400</v>
      </c>
      <c r="C5" s="8"/>
      <c r="D5" s="125">
        <v>5</v>
      </c>
      <c r="E5" s="8"/>
      <c r="F5" s="8"/>
      <c r="G5" s="8"/>
      <c r="H5" s="8">
        <v>1000</v>
      </c>
      <c r="I5" s="8">
        <v>9000</v>
      </c>
      <c r="J5" s="8">
        <v>1000</v>
      </c>
      <c r="K5" s="8"/>
      <c r="L5" s="8">
        <v>1</v>
      </c>
      <c r="M5" s="1"/>
      <c r="N5" s="8">
        <v>0.5</v>
      </c>
      <c r="O5" s="1"/>
      <c r="P5" s="1"/>
      <c r="Q5" s="1"/>
      <c r="R5" s="8"/>
    </row>
    <row r="6" spans="1:18" ht="13.5" thickBot="1" x14ac:dyDescent="0.25">
      <c r="A6" s="3" t="s">
        <v>478</v>
      </c>
      <c r="B6" s="1">
        <v>5400</v>
      </c>
      <c r="C6" s="1"/>
      <c r="D6" s="18"/>
      <c r="E6" s="8"/>
      <c r="F6" s="8"/>
      <c r="G6" s="8"/>
      <c r="H6" s="1">
        <v>2000</v>
      </c>
      <c r="I6" s="1"/>
      <c r="J6" s="1"/>
      <c r="K6" s="8"/>
      <c r="L6" s="1">
        <v>2</v>
      </c>
      <c r="M6" s="1"/>
      <c r="N6" s="1">
        <v>1</v>
      </c>
      <c r="O6" s="1"/>
      <c r="P6" s="1"/>
      <c r="Q6" s="1"/>
      <c r="R6" s="8"/>
    </row>
    <row r="7" spans="1:18" ht="13.5" thickBot="1" x14ac:dyDescent="0.25">
      <c r="A7" s="3" t="s">
        <v>479</v>
      </c>
      <c r="B7" s="1">
        <v>5500</v>
      </c>
      <c r="C7" s="1">
        <v>300</v>
      </c>
      <c r="D7" s="18"/>
      <c r="E7" s="8"/>
      <c r="F7" s="8"/>
      <c r="G7" s="8"/>
      <c r="H7" s="1"/>
      <c r="I7" s="1"/>
      <c r="J7" s="1"/>
      <c r="K7" s="8"/>
      <c r="L7" s="1"/>
      <c r="M7" s="1"/>
      <c r="N7" s="1"/>
      <c r="O7" s="1"/>
      <c r="P7" s="1"/>
      <c r="Q7" s="1"/>
      <c r="R7" s="8"/>
    </row>
    <row r="8" spans="1:18" ht="13.5" thickBot="1" x14ac:dyDescent="0.25">
      <c r="A8" s="3" t="s">
        <v>480</v>
      </c>
      <c r="B8" s="1">
        <v>5900</v>
      </c>
      <c r="C8" s="1">
        <v>300</v>
      </c>
      <c r="D8" s="18">
        <v>8</v>
      </c>
      <c r="E8" s="8"/>
      <c r="F8" s="8"/>
      <c r="G8" s="8"/>
      <c r="H8" s="1">
        <v>1150</v>
      </c>
      <c r="I8" s="1">
        <v>19800</v>
      </c>
      <c r="J8" s="1">
        <v>700</v>
      </c>
      <c r="K8" s="8"/>
      <c r="L8" s="1"/>
      <c r="M8" s="1"/>
      <c r="N8" s="1">
        <v>1.5</v>
      </c>
      <c r="O8" s="1"/>
      <c r="P8" s="1"/>
      <c r="Q8" s="1"/>
      <c r="R8" s="8"/>
    </row>
    <row r="9" spans="1:18" ht="13.5" thickBot="1" x14ac:dyDescent="0.25">
      <c r="A9" s="3" t="s">
        <v>481</v>
      </c>
      <c r="B9" s="1">
        <v>7300</v>
      </c>
      <c r="C9" s="1"/>
      <c r="D9" s="18"/>
      <c r="E9" s="8"/>
      <c r="F9" s="8"/>
      <c r="G9" s="8"/>
      <c r="H9" s="1"/>
      <c r="I9" s="1"/>
      <c r="J9" s="1"/>
      <c r="K9" s="8"/>
      <c r="L9" s="1"/>
      <c r="M9" s="1"/>
      <c r="N9" s="1"/>
      <c r="O9" s="1"/>
      <c r="P9" s="1"/>
      <c r="Q9" s="1"/>
      <c r="R9" s="8"/>
    </row>
    <row r="10" spans="1:18" ht="13.5" thickBot="1" x14ac:dyDescent="0.25">
      <c r="A10" s="3" t="s">
        <v>482</v>
      </c>
      <c r="B10" s="1">
        <v>4500</v>
      </c>
      <c r="C10" s="1">
        <v>300</v>
      </c>
      <c r="D10" s="18"/>
      <c r="E10" s="8"/>
      <c r="F10" s="8"/>
      <c r="G10" s="8"/>
      <c r="H10" s="1">
        <v>1600</v>
      </c>
      <c r="I10" s="1">
        <v>4700</v>
      </c>
      <c r="J10" s="1">
        <v>1300</v>
      </c>
      <c r="K10" s="8"/>
      <c r="L10" s="1"/>
      <c r="M10" s="1"/>
      <c r="N10" s="1">
        <v>1.5</v>
      </c>
      <c r="O10" s="1"/>
      <c r="P10" s="1"/>
      <c r="Q10" s="1"/>
      <c r="R10" s="8"/>
    </row>
    <row r="11" spans="1:18" ht="13.5" thickBot="1" x14ac:dyDescent="0.25">
      <c r="A11" s="3" t="s">
        <v>483</v>
      </c>
      <c r="B11" s="1">
        <v>5100</v>
      </c>
      <c r="C11" s="1"/>
      <c r="D11" s="18"/>
      <c r="E11" s="8"/>
      <c r="F11" s="8"/>
      <c r="G11" s="8"/>
      <c r="H11" s="1">
        <v>2000</v>
      </c>
      <c r="I11" s="1"/>
      <c r="J11" s="1"/>
      <c r="K11" s="8"/>
      <c r="L11" s="1">
        <v>2</v>
      </c>
      <c r="M11" s="1"/>
      <c r="N11" s="1">
        <v>0.5</v>
      </c>
      <c r="O11" s="1"/>
      <c r="P11" s="1"/>
      <c r="Q11" s="1"/>
      <c r="R11" s="8"/>
    </row>
    <row r="12" spans="1:18" ht="13.5" thickBot="1" x14ac:dyDescent="0.25">
      <c r="A12" s="3" t="s">
        <v>484</v>
      </c>
      <c r="B12" s="1">
        <v>7000</v>
      </c>
      <c r="C12" s="1">
        <v>300</v>
      </c>
      <c r="D12" s="18">
        <v>4</v>
      </c>
      <c r="E12" s="8"/>
      <c r="F12" s="8"/>
      <c r="G12" s="8"/>
      <c r="H12" s="1"/>
      <c r="I12" s="1"/>
      <c r="J12" s="1"/>
      <c r="K12" s="8"/>
      <c r="L12" s="1">
        <v>3</v>
      </c>
      <c r="M12" s="1"/>
      <c r="N12" s="1" t="s">
        <v>509</v>
      </c>
      <c r="O12" s="1"/>
      <c r="P12" s="1"/>
      <c r="Q12" s="1"/>
      <c r="R12" s="8"/>
    </row>
    <row r="13" spans="1:18" ht="13.5" thickBot="1" x14ac:dyDescent="0.25">
      <c r="A13" s="3" t="s">
        <v>485</v>
      </c>
      <c r="B13" s="1">
        <v>4500</v>
      </c>
      <c r="C13" s="1"/>
      <c r="D13" s="18"/>
      <c r="E13" s="8"/>
      <c r="F13" s="8"/>
      <c r="G13" s="8"/>
      <c r="H13" s="1">
        <v>1500</v>
      </c>
      <c r="I13" s="1">
        <v>8000</v>
      </c>
      <c r="J13" s="1">
        <v>2000</v>
      </c>
      <c r="K13" s="8"/>
      <c r="L13" s="1">
        <v>3</v>
      </c>
      <c r="M13" s="1"/>
      <c r="N13" s="1">
        <v>1.5</v>
      </c>
      <c r="O13" s="1"/>
      <c r="P13" s="1"/>
      <c r="Q13" s="1"/>
      <c r="R13" s="8"/>
    </row>
    <row r="14" spans="1:18" ht="13.5" thickBot="1" x14ac:dyDescent="0.25">
      <c r="A14" s="3" t="s">
        <v>486</v>
      </c>
      <c r="B14" s="1">
        <v>6100</v>
      </c>
      <c r="C14" s="1"/>
      <c r="D14" s="18"/>
      <c r="E14" s="8"/>
      <c r="F14" s="8"/>
      <c r="G14" s="8"/>
      <c r="H14" s="1"/>
      <c r="I14" s="1">
        <v>16000</v>
      </c>
      <c r="J14" s="1">
        <v>2000</v>
      </c>
      <c r="K14" s="8"/>
      <c r="L14" s="1"/>
      <c r="M14" s="1"/>
      <c r="N14" s="1"/>
      <c r="O14" s="1"/>
      <c r="P14" s="1"/>
      <c r="Q14" s="1"/>
      <c r="R14" s="8"/>
    </row>
    <row r="15" spans="1:18" ht="13.5" thickBot="1" x14ac:dyDescent="0.25">
      <c r="A15" s="3" t="s">
        <v>487</v>
      </c>
      <c r="B15" s="1">
        <v>4000</v>
      </c>
      <c r="C15" s="1">
        <v>300</v>
      </c>
      <c r="D15" s="18">
        <v>7</v>
      </c>
      <c r="E15" s="8"/>
      <c r="F15" s="8"/>
      <c r="G15" s="8"/>
      <c r="H15" s="1">
        <v>2000</v>
      </c>
      <c r="I15" s="1">
        <v>3500</v>
      </c>
      <c r="J15" s="1">
        <v>500</v>
      </c>
      <c r="K15" s="8"/>
      <c r="L15" s="1"/>
      <c r="M15" s="1"/>
      <c r="N15" s="1">
        <v>0.5</v>
      </c>
      <c r="O15" s="1"/>
      <c r="P15" s="1"/>
      <c r="Q15" s="1"/>
      <c r="R15" s="8"/>
    </row>
    <row r="16" spans="1:18" ht="13.5" thickBot="1" x14ac:dyDescent="0.25">
      <c r="A16" s="3" t="s">
        <v>488</v>
      </c>
      <c r="B16" s="1">
        <v>4500</v>
      </c>
      <c r="C16" s="1"/>
      <c r="D16" s="18"/>
      <c r="E16" s="8"/>
      <c r="F16" s="8"/>
      <c r="G16" s="8"/>
      <c r="H16" s="1">
        <v>500</v>
      </c>
      <c r="I16" s="1">
        <v>3500</v>
      </c>
      <c r="J16" s="1">
        <v>500</v>
      </c>
      <c r="K16" s="8"/>
      <c r="L16" s="1">
        <v>4</v>
      </c>
      <c r="M16" s="1"/>
      <c r="N16" s="1">
        <v>1</v>
      </c>
      <c r="O16" s="1"/>
      <c r="P16" s="1"/>
      <c r="Q16" s="1"/>
      <c r="R16" s="8"/>
    </row>
    <row r="17" spans="1:18" ht="13.5" thickBot="1" x14ac:dyDescent="0.25">
      <c r="A17" s="3" t="s">
        <v>489</v>
      </c>
      <c r="B17" s="1">
        <v>4500</v>
      </c>
      <c r="C17" s="1">
        <v>300</v>
      </c>
      <c r="D17" s="18"/>
      <c r="E17" s="8"/>
      <c r="F17" s="8"/>
      <c r="G17" s="8"/>
      <c r="H17" s="1">
        <v>100</v>
      </c>
      <c r="I17" s="1"/>
      <c r="J17" s="1"/>
      <c r="K17" s="8"/>
      <c r="L17" s="1"/>
      <c r="M17" s="1"/>
      <c r="N17" s="1">
        <v>1.5</v>
      </c>
      <c r="O17" s="1"/>
      <c r="P17" s="1"/>
      <c r="Q17" s="1"/>
      <c r="R17" s="8"/>
    </row>
    <row r="18" spans="1:18" ht="13.5" thickBot="1" x14ac:dyDescent="0.25">
      <c r="A18" s="3" t="s">
        <v>490</v>
      </c>
      <c r="B18" s="1">
        <v>5100</v>
      </c>
      <c r="C18" s="1"/>
      <c r="D18" s="18"/>
      <c r="E18" s="8"/>
      <c r="F18" s="8"/>
      <c r="G18" s="8"/>
      <c r="H18" s="1">
        <v>1500</v>
      </c>
      <c r="I18" s="1">
        <v>5000</v>
      </c>
      <c r="J18" s="1">
        <v>2500</v>
      </c>
      <c r="K18" s="8"/>
      <c r="L18" s="1"/>
      <c r="M18" s="1"/>
      <c r="N18" s="1"/>
      <c r="O18" s="1"/>
      <c r="P18" s="1"/>
      <c r="Q18" s="1"/>
      <c r="R18" s="8"/>
    </row>
    <row r="19" spans="1:18" ht="13.5" thickBot="1" x14ac:dyDescent="0.25">
      <c r="A19" s="3" t="s">
        <v>491</v>
      </c>
      <c r="B19" s="1">
        <v>5100</v>
      </c>
      <c r="C19" s="1">
        <v>300</v>
      </c>
      <c r="D19" s="18"/>
      <c r="E19" s="8"/>
      <c r="F19" s="8"/>
      <c r="G19" s="8"/>
      <c r="H19" s="1">
        <v>1500</v>
      </c>
      <c r="I19" s="1">
        <v>14730</v>
      </c>
      <c r="J19" s="1">
        <v>500</v>
      </c>
      <c r="K19" s="8"/>
      <c r="L19" s="1"/>
      <c r="M19" s="1"/>
      <c r="N19" s="1">
        <v>0.5</v>
      </c>
      <c r="O19" s="1"/>
      <c r="P19" s="1"/>
      <c r="Q19" s="1"/>
      <c r="R19" s="8"/>
    </row>
    <row r="20" spans="1:18" ht="13.5" thickBot="1" x14ac:dyDescent="0.25">
      <c r="A20" s="3" t="s">
        <v>492</v>
      </c>
      <c r="B20" s="1">
        <v>4500</v>
      </c>
      <c r="C20" s="1"/>
      <c r="D20" s="18"/>
      <c r="E20" s="8"/>
      <c r="F20" s="8"/>
      <c r="G20" s="8"/>
      <c r="H20" s="1"/>
      <c r="I20" s="1">
        <v>4000</v>
      </c>
      <c r="J20" s="1">
        <v>1000</v>
      </c>
      <c r="K20" s="8"/>
      <c r="L20" s="1">
        <v>7</v>
      </c>
      <c r="M20" s="1"/>
      <c r="N20" s="1">
        <v>1</v>
      </c>
      <c r="O20" s="1"/>
      <c r="P20" s="1"/>
      <c r="Q20" s="1"/>
      <c r="R20" s="8"/>
    </row>
    <row r="21" spans="1:18" ht="13.5" thickBot="1" x14ac:dyDescent="0.25">
      <c r="A21" s="3" t="s">
        <v>493</v>
      </c>
      <c r="B21" s="1">
        <v>2800</v>
      </c>
      <c r="C21" s="1"/>
      <c r="D21" s="18"/>
      <c r="E21" s="8"/>
      <c r="F21" s="8"/>
      <c r="G21" s="8"/>
      <c r="H21" s="1"/>
      <c r="I21" s="1"/>
      <c r="J21" s="1"/>
      <c r="K21" s="8"/>
      <c r="L21" s="1">
        <v>9</v>
      </c>
      <c r="M21" s="1"/>
      <c r="N21" s="1">
        <v>1.5</v>
      </c>
      <c r="O21" s="1"/>
      <c r="P21" s="1"/>
      <c r="Q21" s="1"/>
      <c r="R21" s="8"/>
    </row>
    <row r="22" spans="1:18" ht="13.5" thickBot="1" x14ac:dyDescent="0.25">
      <c r="A22" s="3" t="s">
        <v>494</v>
      </c>
      <c r="B22" s="1">
        <v>4100</v>
      </c>
      <c r="C22" s="1"/>
      <c r="D22" s="18"/>
      <c r="E22" s="8"/>
      <c r="F22" s="8"/>
      <c r="G22" s="8"/>
      <c r="H22" s="1">
        <v>300</v>
      </c>
      <c r="I22" s="1"/>
      <c r="J22" s="1"/>
      <c r="K22" s="8"/>
      <c r="L22" s="1">
        <v>2</v>
      </c>
      <c r="M22" s="1"/>
      <c r="N22" s="1">
        <v>1.5</v>
      </c>
      <c r="O22" s="1"/>
      <c r="P22" s="1"/>
      <c r="Q22" s="1"/>
      <c r="R22" s="8"/>
    </row>
    <row r="23" spans="1:18" ht="13.5" thickBot="1" x14ac:dyDescent="0.25">
      <c r="A23" s="3" t="s">
        <v>495</v>
      </c>
      <c r="B23" s="1">
        <v>6100</v>
      </c>
      <c r="C23" s="1"/>
      <c r="D23" s="18"/>
      <c r="E23" s="8"/>
      <c r="F23" s="8"/>
      <c r="G23" s="8"/>
      <c r="H23" s="1">
        <v>500</v>
      </c>
      <c r="I23" s="1">
        <v>7000</v>
      </c>
      <c r="J23" s="1">
        <v>1000</v>
      </c>
      <c r="K23" s="8"/>
      <c r="L23" s="1">
        <v>6</v>
      </c>
      <c r="M23" s="1"/>
      <c r="N23" s="1">
        <v>0.5</v>
      </c>
      <c r="O23" s="1"/>
      <c r="P23" s="1"/>
      <c r="Q23" s="1"/>
      <c r="R23" s="8"/>
    </row>
    <row r="24" spans="1:18" ht="13.5" thickBot="1" x14ac:dyDescent="0.25">
      <c r="A24" s="3" t="s">
        <v>496</v>
      </c>
      <c r="B24" s="1">
        <v>6600</v>
      </c>
      <c r="C24" s="1">
        <v>300</v>
      </c>
      <c r="D24" s="18">
        <v>20</v>
      </c>
      <c r="E24" s="8"/>
      <c r="F24" s="8"/>
      <c r="G24" s="8"/>
      <c r="H24" s="1"/>
      <c r="I24" s="1"/>
      <c r="J24" s="1"/>
      <c r="K24" s="8"/>
      <c r="L24" s="1"/>
      <c r="M24" s="1"/>
      <c r="N24" s="1"/>
      <c r="O24" s="1"/>
      <c r="P24" s="1"/>
      <c r="Q24" s="1"/>
      <c r="R24" s="8"/>
    </row>
    <row r="25" spans="1:18" ht="13.5" thickBot="1" x14ac:dyDescent="0.25">
      <c r="A25" s="3" t="s">
        <v>497</v>
      </c>
      <c r="B25" s="1">
        <v>4500</v>
      </c>
      <c r="C25" s="1"/>
      <c r="D25" s="18"/>
      <c r="E25" s="8"/>
      <c r="F25" s="8"/>
      <c r="G25" s="8"/>
      <c r="H25" s="1">
        <v>1000</v>
      </c>
      <c r="I25" s="1">
        <v>2000</v>
      </c>
      <c r="J25" s="1">
        <v>500</v>
      </c>
      <c r="K25" s="8"/>
      <c r="L25" s="1"/>
      <c r="M25" s="1"/>
      <c r="N25" s="1"/>
      <c r="O25" s="1"/>
      <c r="P25" s="1"/>
      <c r="Q25" s="1"/>
      <c r="R25" s="8"/>
    </row>
    <row r="26" spans="1:18" ht="13.5" thickBot="1" x14ac:dyDescent="0.25">
      <c r="A26" s="3" t="s">
        <v>498</v>
      </c>
      <c r="B26" s="1">
        <v>5300</v>
      </c>
      <c r="C26" s="1"/>
      <c r="D26" s="18"/>
      <c r="E26" s="8"/>
      <c r="F26" s="8"/>
      <c r="G26" s="8"/>
      <c r="H26" s="1">
        <v>3000</v>
      </c>
      <c r="I26" s="1">
        <v>25000</v>
      </c>
      <c r="J26" s="1">
        <v>500</v>
      </c>
      <c r="K26" s="8"/>
      <c r="L26" s="1">
        <v>10.5</v>
      </c>
      <c r="M26" s="1"/>
      <c r="N26" s="1">
        <v>2</v>
      </c>
      <c r="O26" s="1"/>
      <c r="P26" s="1"/>
      <c r="Q26" s="1"/>
      <c r="R26" s="8"/>
    </row>
    <row r="27" spans="1:18" ht="13.5" thickBot="1" x14ac:dyDescent="0.25">
      <c r="A27" s="3" t="s">
        <v>499</v>
      </c>
      <c r="B27" s="1">
        <v>16000</v>
      </c>
      <c r="C27" s="1"/>
      <c r="D27" s="18"/>
      <c r="E27" s="8"/>
      <c r="F27" s="8"/>
      <c r="G27" s="8"/>
      <c r="H27" s="1">
        <v>1000</v>
      </c>
      <c r="I27" s="1">
        <v>110200</v>
      </c>
      <c r="J27" s="1">
        <v>5000</v>
      </c>
      <c r="K27" s="8"/>
      <c r="L27" s="1"/>
      <c r="M27" s="1"/>
      <c r="N27" s="1"/>
      <c r="O27" s="1"/>
      <c r="P27" s="1"/>
      <c r="Q27" s="1"/>
      <c r="R27" s="8"/>
    </row>
    <row r="28" spans="1:18" ht="13.5" thickBot="1" x14ac:dyDescent="0.25">
      <c r="A28" s="3" t="s">
        <v>500</v>
      </c>
      <c r="B28" s="1">
        <v>5600</v>
      </c>
      <c r="C28" s="1">
        <v>300</v>
      </c>
      <c r="D28" s="18"/>
      <c r="E28" s="8"/>
      <c r="F28" s="8"/>
      <c r="G28" s="8"/>
      <c r="H28" s="1"/>
      <c r="I28" s="1">
        <v>8000</v>
      </c>
      <c r="J28" s="1">
        <v>1000</v>
      </c>
      <c r="K28" s="8"/>
      <c r="L28" s="1"/>
      <c r="M28" s="1"/>
      <c r="N28" s="1"/>
      <c r="O28" s="1"/>
      <c r="P28" s="1"/>
      <c r="Q28" s="1"/>
      <c r="R28" s="8"/>
    </row>
    <row r="29" spans="1:18" ht="13.5" thickBot="1" x14ac:dyDescent="0.25">
      <c r="A29" s="3" t="s">
        <v>501</v>
      </c>
      <c r="B29" s="1">
        <v>4300</v>
      </c>
      <c r="C29" s="1"/>
      <c r="D29" s="18"/>
      <c r="E29" s="8"/>
      <c r="F29" s="8"/>
      <c r="G29" s="8"/>
      <c r="H29" s="1">
        <v>3200</v>
      </c>
      <c r="I29" s="1"/>
      <c r="J29" s="1"/>
      <c r="K29" s="8"/>
      <c r="L29" s="1">
        <v>4</v>
      </c>
      <c r="M29" s="1"/>
      <c r="N29" s="1">
        <v>2.5</v>
      </c>
      <c r="O29" s="1"/>
      <c r="P29" s="1"/>
      <c r="Q29" s="1"/>
      <c r="R29" s="8"/>
    </row>
    <row r="30" spans="1:18" ht="13.5" thickBot="1" x14ac:dyDescent="0.25">
      <c r="A30" s="3" t="s">
        <v>502</v>
      </c>
      <c r="B30" s="1">
        <v>4500</v>
      </c>
      <c r="C30" s="1"/>
      <c r="D30" s="18"/>
      <c r="E30" s="8"/>
      <c r="F30" s="8"/>
      <c r="G30" s="8"/>
      <c r="H30" s="1"/>
      <c r="I30" s="1"/>
      <c r="J30" s="1"/>
      <c r="K30" s="8"/>
      <c r="L30" s="1"/>
      <c r="M30" s="1"/>
      <c r="N30" s="1"/>
      <c r="O30" s="1"/>
      <c r="P30" s="1"/>
      <c r="Q30" s="1"/>
      <c r="R30" s="8"/>
    </row>
    <row r="31" spans="1:18" ht="13.5" thickBot="1" x14ac:dyDescent="0.25">
      <c r="A31" s="3" t="s">
        <v>503</v>
      </c>
      <c r="B31" s="1">
        <v>6100</v>
      </c>
      <c r="C31" s="1"/>
      <c r="D31" s="18"/>
      <c r="E31" s="8"/>
      <c r="F31" s="8"/>
      <c r="G31" s="8"/>
      <c r="H31" s="1"/>
      <c r="I31" s="1">
        <v>5000</v>
      </c>
      <c r="J31" s="1">
        <v>1000</v>
      </c>
      <c r="K31" s="8"/>
      <c r="L31" s="1"/>
      <c r="M31" s="1"/>
      <c r="N31" s="1"/>
      <c r="O31" s="1"/>
      <c r="P31" s="1"/>
      <c r="Q31" s="1"/>
      <c r="R31" s="8"/>
    </row>
    <row r="32" spans="1:18" ht="13.5" thickBot="1" x14ac:dyDescent="0.25">
      <c r="A32" s="3" t="s">
        <v>504</v>
      </c>
      <c r="B32" s="1">
        <v>4500</v>
      </c>
      <c r="C32" s="1">
        <v>300</v>
      </c>
      <c r="D32" s="18">
        <v>4</v>
      </c>
      <c r="E32" s="8"/>
      <c r="F32" s="8"/>
      <c r="G32" s="8"/>
      <c r="H32" s="1">
        <v>1000</v>
      </c>
      <c r="I32" s="1">
        <v>6000</v>
      </c>
      <c r="J32" s="1">
        <v>500</v>
      </c>
      <c r="K32" s="8"/>
      <c r="L32" s="1">
        <v>5.5</v>
      </c>
      <c r="M32" s="1"/>
      <c r="N32" s="1"/>
      <c r="O32" s="1"/>
      <c r="P32" s="1"/>
      <c r="Q32" s="1"/>
      <c r="R32" s="8"/>
    </row>
    <row r="33" spans="1:18" ht="13.5" thickBot="1" x14ac:dyDescent="0.25">
      <c r="A33" s="3" t="s">
        <v>505</v>
      </c>
      <c r="B33" s="1">
        <v>5700</v>
      </c>
      <c r="C33" s="1"/>
      <c r="D33" s="18"/>
      <c r="E33" s="8"/>
      <c r="F33" s="8"/>
      <c r="G33" s="8"/>
      <c r="H33" s="1"/>
      <c r="I33" s="1">
        <v>16000</v>
      </c>
      <c r="J33" s="1">
        <v>2000</v>
      </c>
      <c r="K33" s="8"/>
      <c r="L33" s="1">
        <v>7</v>
      </c>
      <c r="M33" s="1"/>
      <c r="N33" s="1">
        <v>1</v>
      </c>
      <c r="O33" s="1"/>
      <c r="P33" s="1"/>
      <c r="Q33" s="1"/>
      <c r="R33" s="8"/>
    </row>
    <row r="34" spans="1:18" ht="13.5" thickBot="1" x14ac:dyDescent="0.25">
      <c r="A34" s="3" t="s">
        <v>45</v>
      </c>
      <c r="B34" s="1">
        <v>6100</v>
      </c>
      <c r="C34" s="1"/>
      <c r="D34" s="18"/>
      <c r="E34" s="8"/>
      <c r="F34" s="8"/>
      <c r="G34" s="8"/>
      <c r="H34" s="1">
        <v>2000</v>
      </c>
      <c r="I34" s="1">
        <v>3500</v>
      </c>
      <c r="J34" s="1">
        <v>500</v>
      </c>
      <c r="K34" s="8"/>
      <c r="L34" s="1">
        <v>9</v>
      </c>
      <c r="M34" s="1"/>
      <c r="N34" s="1">
        <v>1.5</v>
      </c>
      <c r="O34" s="1"/>
      <c r="P34" s="1"/>
      <c r="Q34" s="1"/>
      <c r="R34" s="8"/>
    </row>
    <row r="35" spans="1:18" ht="13.5" thickBot="1" x14ac:dyDescent="0.25">
      <c r="A35" s="3" t="s">
        <v>46</v>
      </c>
      <c r="B35" s="1">
        <v>4000</v>
      </c>
      <c r="C35" s="1">
        <v>300</v>
      </c>
      <c r="D35" s="18">
        <v>7</v>
      </c>
      <c r="E35" s="8"/>
      <c r="F35" s="8"/>
      <c r="G35" s="8"/>
      <c r="H35" s="1">
        <v>500</v>
      </c>
      <c r="I35" s="1">
        <v>3500</v>
      </c>
      <c r="J35" s="1">
        <v>500</v>
      </c>
      <c r="K35" s="8"/>
      <c r="L35" s="1">
        <v>2</v>
      </c>
      <c r="M35" s="1"/>
      <c r="N35" s="1">
        <v>1.5</v>
      </c>
      <c r="O35" s="1"/>
      <c r="P35" s="1"/>
      <c r="Q35" s="1"/>
      <c r="R35" s="8"/>
    </row>
    <row r="36" spans="1:18" ht="13.5" thickBot="1" x14ac:dyDescent="0.25">
      <c r="A36" s="3" t="s">
        <v>47</v>
      </c>
      <c r="B36" s="1">
        <v>4500</v>
      </c>
      <c r="C36" s="1"/>
      <c r="D36" s="18"/>
      <c r="E36" s="8"/>
      <c r="F36" s="8"/>
      <c r="G36" s="8"/>
      <c r="H36" s="1">
        <v>100</v>
      </c>
      <c r="I36" s="1"/>
      <c r="J36" s="1"/>
      <c r="K36" s="8"/>
      <c r="L36" s="1">
        <v>6</v>
      </c>
      <c r="M36" s="1"/>
      <c r="N36" s="1">
        <v>0.5</v>
      </c>
      <c r="O36" s="1"/>
      <c r="P36" s="1"/>
      <c r="Q36" s="1"/>
      <c r="R36" s="8"/>
    </row>
    <row r="37" spans="1:18" ht="13.5" thickBot="1" x14ac:dyDescent="0.25">
      <c r="A37" s="3" t="s">
        <v>48</v>
      </c>
      <c r="B37" s="1">
        <v>4500</v>
      </c>
      <c r="C37" s="1">
        <v>300</v>
      </c>
      <c r="D37" s="18"/>
      <c r="E37" s="8"/>
      <c r="F37" s="8"/>
      <c r="G37" s="8"/>
      <c r="H37" s="1">
        <v>1500</v>
      </c>
      <c r="I37" s="1">
        <v>5000</v>
      </c>
      <c r="J37" s="1">
        <v>2500</v>
      </c>
      <c r="K37" s="8"/>
      <c r="L37" s="1"/>
      <c r="M37" s="1"/>
      <c r="N37" s="1"/>
      <c r="O37" s="1"/>
      <c r="P37" s="1"/>
      <c r="Q37" s="1"/>
      <c r="R37" s="8"/>
    </row>
    <row r="38" spans="1:18" ht="13.5" thickBot="1" x14ac:dyDescent="0.25">
      <c r="A38" s="3" t="s">
        <v>49</v>
      </c>
      <c r="B38" s="1">
        <v>5100</v>
      </c>
      <c r="C38" s="1"/>
      <c r="D38" s="18"/>
      <c r="E38" s="8"/>
      <c r="F38" s="8"/>
      <c r="G38" s="8"/>
      <c r="H38" s="1">
        <v>1500</v>
      </c>
      <c r="I38" s="1">
        <v>14730</v>
      </c>
      <c r="J38" s="1">
        <v>500</v>
      </c>
      <c r="K38" s="8"/>
      <c r="L38" s="1"/>
      <c r="M38" s="1"/>
      <c r="N38" s="1"/>
      <c r="O38" s="1"/>
      <c r="P38" s="1"/>
      <c r="Q38" s="1"/>
      <c r="R38" s="8"/>
    </row>
    <row r="39" spans="1:18" ht="13.5" thickBot="1" x14ac:dyDescent="0.25">
      <c r="A39" s="3" t="s">
        <v>50</v>
      </c>
      <c r="B39" s="1">
        <v>5100</v>
      </c>
      <c r="C39" s="1">
        <v>300</v>
      </c>
      <c r="D39" s="18"/>
      <c r="E39" s="8"/>
      <c r="F39" s="8"/>
      <c r="G39" s="8"/>
      <c r="H39" s="1"/>
      <c r="I39" s="1">
        <v>4000</v>
      </c>
      <c r="J39" s="1">
        <v>1000</v>
      </c>
      <c r="K39" s="8"/>
      <c r="L39" s="1">
        <v>10.5</v>
      </c>
      <c r="M39" s="1"/>
      <c r="N39" s="1">
        <v>2</v>
      </c>
      <c r="O39" s="1"/>
      <c r="P39" s="1"/>
      <c r="Q39" s="1"/>
      <c r="R39" s="8"/>
    </row>
    <row r="40" spans="1:18" ht="13.5" thickBot="1" x14ac:dyDescent="0.25">
      <c r="A40" s="3" t="s">
        <v>51</v>
      </c>
      <c r="B40" s="1">
        <v>4500</v>
      </c>
      <c r="C40" s="1"/>
      <c r="D40" s="18"/>
      <c r="E40" s="8"/>
      <c r="F40" s="8"/>
      <c r="G40" s="8"/>
      <c r="H40" s="1"/>
      <c r="I40" s="1"/>
      <c r="J40" s="1"/>
      <c r="K40" s="8"/>
      <c r="L40" s="1"/>
      <c r="M40" s="1"/>
      <c r="N40" s="1"/>
      <c r="O40" s="1"/>
      <c r="P40" s="1"/>
      <c r="Q40" s="1"/>
      <c r="R40" s="8"/>
    </row>
    <row r="41" spans="1:18" ht="13.5" thickBot="1" x14ac:dyDescent="0.25">
      <c r="A41" s="3" t="s">
        <v>52</v>
      </c>
      <c r="B41" s="1">
        <v>2800</v>
      </c>
      <c r="C41" s="1"/>
      <c r="D41" s="18"/>
      <c r="E41" s="8"/>
      <c r="F41" s="8"/>
      <c r="G41" s="8"/>
      <c r="H41" s="1">
        <v>300</v>
      </c>
      <c r="I41" s="1"/>
      <c r="J41" s="1"/>
      <c r="K41" s="8"/>
      <c r="L41" s="1"/>
      <c r="M41" s="1"/>
      <c r="N41" s="1"/>
      <c r="O41" s="1"/>
      <c r="P41" s="1"/>
      <c r="Q41" s="1"/>
      <c r="R41" s="8"/>
    </row>
    <row r="42" spans="1:18" ht="13.5" thickBot="1" x14ac:dyDescent="0.25">
      <c r="A42" s="4" t="s">
        <v>53</v>
      </c>
      <c r="B42" s="5">
        <v>4100</v>
      </c>
      <c r="C42" s="5"/>
      <c r="D42" s="19"/>
      <c r="E42" s="8"/>
      <c r="F42" s="8"/>
      <c r="G42" s="8"/>
      <c r="H42" s="5">
        <v>500</v>
      </c>
      <c r="I42" s="5">
        <v>7000</v>
      </c>
      <c r="J42" s="5">
        <v>1000</v>
      </c>
      <c r="K42" s="8"/>
      <c r="L42" s="5">
        <v>4</v>
      </c>
      <c r="M42" s="1"/>
      <c r="N42" s="5">
        <v>2.5</v>
      </c>
      <c r="O42" s="1"/>
      <c r="P42" s="1"/>
      <c r="Q42" s="1"/>
      <c r="R42" s="8"/>
    </row>
    <row r="43" spans="1:18" ht="13.5" thickBot="1" x14ac:dyDescent="0.25">
      <c r="A43" s="175" t="s">
        <v>575</v>
      </c>
      <c r="B43" t="s">
        <v>576</v>
      </c>
      <c r="E43" s="8"/>
      <c r="F43" s="8"/>
      <c r="G43" s="271" t="s">
        <v>577</v>
      </c>
      <c r="H43" s="287"/>
      <c r="I43" s="287"/>
      <c r="J43" s="272"/>
      <c r="K43" s="8"/>
      <c r="M43" s="259"/>
      <c r="O43" s="259"/>
      <c r="Q43" s="259"/>
      <c r="R43" s="126"/>
    </row>
    <row r="44" spans="1:18" ht="13.5" thickBot="1" x14ac:dyDescent="0.25">
      <c r="A44" s="203" t="s">
        <v>578</v>
      </c>
      <c r="B44" t="s">
        <v>579</v>
      </c>
      <c r="E44" s="8"/>
      <c r="F44" s="8"/>
      <c r="K44" s="8"/>
      <c r="M44" s="8"/>
      <c r="O44" s="8"/>
      <c r="Q44" s="8"/>
      <c r="R44" s="126"/>
    </row>
    <row r="45" spans="1:18" x14ac:dyDescent="0.2">
      <c r="A45" s="203" t="s">
        <v>580</v>
      </c>
      <c r="B45" t="s">
        <v>581</v>
      </c>
      <c r="E45" s="8"/>
      <c r="F45" s="8"/>
      <c r="K45" s="8"/>
      <c r="M45" s="8"/>
      <c r="O45" s="8"/>
      <c r="Q45" s="8"/>
      <c r="R45" s="126"/>
    </row>
  </sheetData>
  <mergeCells count="14">
    <mergeCell ref="P3:P4"/>
    <mergeCell ref="Q3:Q4"/>
    <mergeCell ref="R3:R4"/>
    <mergeCell ref="N3:O3"/>
    <mergeCell ref="B1:R2"/>
    <mergeCell ref="G43:J43"/>
    <mergeCell ref="I3:K3"/>
    <mergeCell ref="L3:M3"/>
    <mergeCell ref="A3:A4"/>
    <mergeCell ref="B3:B4"/>
    <mergeCell ref="C3:C4"/>
    <mergeCell ref="D3:F3"/>
    <mergeCell ref="G3:G4"/>
    <mergeCell ref="H3:H4"/>
  </mergeCells>
  <pageMargins left="0.25" right="0.2" top="0.25" bottom="0" header="0.3" footer="0.3"/>
  <pageSetup paperSize="9" orientation="landscape" r:id="rId1"/>
  <headerFooter>
    <oddHeader>&amp;LSHEET11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115" zoomScaleNormal="115" workbookViewId="0">
      <selection activeCell="G29" sqref="G29"/>
    </sheetView>
  </sheetViews>
  <sheetFormatPr defaultColWidth="9.140625" defaultRowHeight="12.75" x14ac:dyDescent="0.2"/>
  <cols>
    <col min="1" max="1" width="13.140625" style="232" bestFit="1" customWidth="1"/>
    <col min="2" max="2" width="16.42578125" style="232" customWidth="1"/>
    <col min="3" max="7" width="12.140625" style="232" bestFit="1" customWidth="1"/>
    <col min="8" max="8" width="9.7109375" style="232" customWidth="1"/>
    <col min="9" max="9" width="6.7109375" style="232" customWidth="1"/>
    <col min="10" max="10" width="3.140625" style="232" bestFit="1" customWidth="1"/>
    <col min="11" max="16384" width="9.140625" style="232"/>
  </cols>
  <sheetData>
    <row r="1" spans="1:19" ht="28.5" customHeight="1" x14ac:dyDescent="0.2">
      <c r="A1" s="229" t="s">
        <v>378</v>
      </c>
      <c r="B1" s="279" t="s">
        <v>403</v>
      </c>
      <c r="C1" s="279"/>
      <c r="D1" s="279"/>
      <c r="E1" s="279"/>
      <c r="F1" s="279"/>
      <c r="G1" s="279"/>
      <c r="H1" s="279"/>
      <c r="I1" s="279"/>
      <c r="J1" s="230"/>
      <c r="K1" s="231"/>
      <c r="L1" s="231"/>
      <c r="M1" s="231"/>
      <c r="N1" s="231"/>
      <c r="O1" s="231"/>
      <c r="P1" s="231"/>
      <c r="Q1" s="231"/>
      <c r="R1" s="231"/>
      <c r="S1" s="231"/>
    </row>
    <row r="2" spans="1:19" ht="13.5" thickBot="1" x14ac:dyDescent="0.25"/>
    <row r="3" spans="1:19" ht="62.25" customHeight="1" thickBot="1" x14ac:dyDescent="0.25">
      <c r="A3" s="222" t="s">
        <v>16</v>
      </c>
      <c r="B3" s="223" t="s">
        <v>17</v>
      </c>
      <c r="C3" s="223" t="s">
        <v>18</v>
      </c>
      <c r="D3" s="223" t="s">
        <v>19</v>
      </c>
      <c r="E3" s="223" t="s">
        <v>20</v>
      </c>
      <c r="F3" s="223" t="s">
        <v>21</v>
      </c>
      <c r="G3" s="223" t="s">
        <v>22</v>
      </c>
      <c r="H3" s="224" t="s">
        <v>389</v>
      </c>
      <c r="I3" s="225" t="s">
        <v>339</v>
      </c>
    </row>
    <row r="4" spans="1:19" x14ac:dyDescent="0.2">
      <c r="A4" s="226" t="s">
        <v>23</v>
      </c>
      <c r="B4" s="226" t="s">
        <v>594</v>
      </c>
      <c r="C4" s="226" t="s">
        <v>585</v>
      </c>
      <c r="D4" s="226" t="s">
        <v>24</v>
      </c>
      <c r="E4" s="226" t="s">
        <v>594</v>
      </c>
      <c r="F4" s="226" t="s">
        <v>585</v>
      </c>
      <c r="G4" s="226" t="s">
        <v>24</v>
      </c>
      <c r="H4" s="226">
        <f>COUNTA(B4:G4)</f>
        <v>6</v>
      </c>
      <c r="I4" s="226">
        <f>COUNTBLANK(B4:G4)</f>
        <v>0</v>
      </c>
    </row>
    <row r="5" spans="1:19" x14ac:dyDescent="0.2">
      <c r="A5" s="227" t="s">
        <v>25</v>
      </c>
      <c r="B5" s="227" t="s">
        <v>596</v>
      </c>
      <c r="C5" s="227" t="s">
        <v>585</v>
      </c>
      <c r="D5" s="227" t="s">
        <v>598</v>
      </c>
      <c r="E5" s="227" t="s">
        <v>585</v>
      </c>
      <c r="F5" s="227" t="s">
        <v>587</v>
      </c>
      <c r="G5" s="227" t="s">
        <v>24</v>
      </c>
      <c r="H5" s="226">
        <f t="shared" ref="H5:H18" si="0">COUNTA(B5:G5)</f>
        <v>6</v>
      </c>
      <c r="I5" s="226">
        <f t="shared" ref="I5:I18" si="1">COUNTBLANK(B5:G5)</f>
        <v>0</v>
      </c>
    </row>
    <row r="6" spans="1:19" x14ac:dyDescent="0.2">
      <c r="A6" s="227" t="s">
        <v>26</v>
      </c>
      <c r="B6" s="227" t="s">
        <v>587</v>
      </c>
      <c r="C6" s="227" t="s">
        <v>598</v>
      </c>
      <c r="D6" s="227" t="s">
        <v>596</v>
      </c>
      <c r="E6" s="227" t="s">
        <v>598</v>
      </c>
      <c r="F6" s="227" t="s">
        <v>594</v>
      </c>
      <c r="G6" s="227" t="s">
        <v>24</v>
      </c>
      <c r="H6" s="226">
        <f t="shared" si="0"/>
        <v>6</v>
      </c>
      <c r="I6" s="226">
        <f t="shared" si="1"/>
        <v>0</v>
      </c>
    </row>
    <row r="7" spans="1:19" x14ac:dyDescent="0.2">
      <c r="A7" s="227" t="s">
        <v>27</v>
      </c>
      <c r="B7" s="227" t="s">
        <v>590</v>
      </c>
      <c r="C7" s="227"/>
      <c r="D7" s="227" t="s">
        <v>598</v>
      </c>
      <c r="E7" s="227" t="s">
        <v>590</v>
      </c>
      <c r="F7" s="227" t="s">
        <v>594</v>
      </c>
      <c r="G7" s="227"/>
      <c r="H7" s="226">
        <f t="shared" si="0"/>
        <v>4</v>
      </c>
      <c r="I7" s="226">
        <f t="shared" si="1"/>
        <v>2</v>
      </c>
    </row>
    <row r="8" spans="1:19" x14ac:dyDescent="0.2">
      <c r="A8" s="227" t="s">
        <v>28</v>
      </c>
      <c r="B8" s="227" t="s">
        <v>585</v>
      </c>
      <c r="C8" s="227" t="s">
        <v>587</v>
      </c>
      <c r="D8" s="227" t="s">
        <v>585</v>
      </c>
      <c r="E8" s="227" t="s">
        <v>598</v>
      </c>
      <c r="F8" s="227" t="s">
        <v>596</v>
      </c>
      <c r="G8" s="227" t="s">
        <v>585</v>
      </c>
      <c r="H8" s="226">
        <f t="shared" si="0"/>
        <v>6</v>
      </c>
      <c r="I8" s="226">
        <f t="shared" si="1"/>
        <v>0</v>
      </c>
    </row>
    <row r="9" spans="1:19" x14ac:dyDescent="0.2">
      <c r="A9" s="227" t="s">
        <v>29</v>
      </c>
      <c r="B9" s="227" t="s">
        <v>598</v>
      </c>
      <c r="C9" s="227"/>
      <c r="D9" s="227" t="s">
        <v>594</v>
      </c>
      <c r="E9" s="227" t="s">
        <v>587</v>
      </c>
      <c r="F9" s="227" t="s">
        <v>24</v>
      </c>
      <c r="G9" s="227"/>
      <c r="H9" s="226">
        <f t="shared" si="0"/>
        <v>4</v>
      </c>
      <c r="I9" s="226">
        <f t="shared" si="1"/>
        <v>2</v>
      </c>
    </row>
    <row r="10" spans="1:19" x14ac:dyDescent="0.2">
      <c r="A10" s="227" t="s">
        <v>30</v>
      </c>
      <c r="B10" s="227" t="s">
        <v>585</v>
      </c>
      <c r="C10" s="227" t="s">
        <v>24</v>
      </c>
      <c r="D10" s="227" t="s">
        <v>594</v>
      </c>
      <c r="E10" s="227" t="s">
        <v>587</v>
      </c>
      <c r="F10" s="227" t="s">
        <v>598</v>
      </c>
      <c r="G10" s="227" t="s">
        <v>590</v>
      </c>
      <c r="H10" s="226">
        <f t="shared" si="0"/>
        <v>6</v>
      </c>
      <c r="I10" s="226">
        <f t="shared" si="1"/>
        <v>0</v>
      </c>
    </row>
    <row r="11" spans="1:19" x14ac:dyDescent="0.2">
      <c r="A11" s="227" t="s">
        <v>31</v>
      </c>
      <c r="B11" s="227" t="s">
        <v>587</v>
      </c>
      <c r="C11" s="227" t="s">
        <v>598</v>
      </c>
      <c r="D11" s="227" t="s">
        <v>587</v>
      </c>
      <c r="E11" s="227" t="s">
        <v>24</v>
      </c>
      <c r="F11" s="227" t="s">
        <v>594</v>
      </c>
      <c r="G11" s="227" t="s">
        <v>590</v>
      </c>
      <c r="H11" s="226">
        <f t="shared" si="0"/>
        <v>6</v>
      </c>
      <c r="I11" s="226">
        <f t="shared" si="1"/>
        <v>0</v>
      </c>
    </row>
    <row r="12" spans="1:19" x14ac:dyDescent="0.2">
      <c r="A12" s="227" t="s">
        <v>32</v>
      </c>
      <c r="B12" s="227"/>
      <c r="C12" s="227" t="s">
        <v>594</v>
      </c>
      <c r="D12" s="227" t="s">
        <v>590</v>
      </c>
      <c r="E12" s="227" t="s">
        <v>24</v>
      </c>
      <c r="F12" s="227"/>
      <c r="G12" s="227"/>
      <c r="H12" s="226">
        <f t="shared" si="0"/>
        <v>3</v>
      </c>
      <c r="I12" s="226">
        <f t="shared" si="1"/>
        <v>3</v>
      </c>
    </row>
    <row r="13" spans="1:19" x14ac:dyDescent="0.2">
      <c r="A13" s="227" t="s">
        <v>33</v>
      </c>
      <c r="B13" s="227" t="s">
        <v>24</v>
      </c>
      <c r="C13" s="227" t="s">
        <v>590</v>
      </c>
      <c r="D13" s="227"/>
      <c r="E13" s="227"/>
      <c r="F13" s="227" t="s">
        <v>598</v>
      </c>
      <c r="G13" s="227" t="s">
        <v>598</v>
      </c>
      <c r="H13" s="226">
        <f t="shared" si="0"/>
        <v>4</v>
      </c>
      <c r="I13" s="226">
        <f t="shared" si="1"/>
        <v>2</v>
      </c>
    </row>
    <row r="14" spans="1:19" x14ac:dyDescent="0.2">
      <c r="A14" s="227" t="s">
        <v>34</v>
      </c>
      <c r="B14" s="227" t="s">
        <v>24</v>
      </c>
      <c r="C14" s="227" t="s">
        <v>590</v>
      </c>
      <c r="D14" s="227" t="s">
        <v>24</v>
      </c>
      <c r="F14" s="227" t="s">
        <v>585</v>
      </c>
      <c r="G14" s="226" t="s">
        <v>594</v>
      </c>
      <c r="H14" s="226">
        <f t="shared" si="0"/>
        <v>5</v>
      </c>
      <c r="I14" s="226">
        <f t="shared" si="1"/>
        <v>1</v>
      </c>
    </row>
    <row r="15" spans="1:19" x14ac:dyDescent="0.2">
      <c r="A15" s="227" t="s">
        <v>588</v>
      </c>
      <c r="B15" s="227" t="s">
        <v>596</v>
      </c>
      <c r="C15" s="227"/>
      <c r="D15" s="227" t="s">
        <v>598</v>
      </c>
      <c r="E15" s="227" t="s">
        <v>585</v>
      </c>
      <c r="F15" s="227" t="s">
        <v>598</v>
      </c>
      <c r="G15" s="227" t="s">
        <v>594</v>
      </c>
      <c r="H15" s="226">
        <f t="shared" si="0"/>
        <v>5</v>
      </c>
      <c r="I15" s="226">
        <f t="shared" si="1"/>
        <v>1</v>
      </c>
    </row>
    <row r="16" spans="1:19" x14ac:dyDescent="0.2">
      <c r="A16" s="227" t="s">
        <v>589</v>
      </c>
      <c r="B16" s="227"/>
      <c r="C16" s="227" t="s">
        <v>24</v>
      </c>
      <c r="D16" s="226" t="s">
        <v>594</v>
      </c>
      <c r="E16" s="227"/>
      <c r="F16" s="227" t="s">
        <v>594</v>
      </c>
      <c r="G16" s="227" t="s">
        <v>598</v>
      </c>
      <c r="H16" s="226">
        <f t="shared" si="0"/>
        <v>4</v>
      </c>
      <c r="I16" s="226">
        <f t="shared" si="1"/>
        <v>2</v>
      </c>
    </row>
    <row r="17" spans="1:9" x14ac:dyDescent="0.2">
      <c r="A17" s="227" t="s">
        <v>25</v>
      </c>
      <c r="B17" s="227" t="s">
        <v>594</v>
      </c>
      <c r="C17" s="227" t="s">
        <v>587</v>
      </c>
      <c r="D17" s="227" t="s">
        <v>590</v>
      </c>
      <c r="E17" s="227" t="s">
        <v>598</v>
      </c>
      <c r="F17" s="227" t="s">
        <v>587</v>
      </c>
      <c r="G17" s="227" t="s">
        <v>587</v>
      </c>
      <c r="H17" s="226">
        <f t="shared" si="0"/>
        <v>6</v>
      </c>
      <c r="I17" s="226">
        <f t="shared" si="1"/>
        <v>0</v>
      </c>
    </row>
    <row r="18" spans="1:9" x14ac:dyDescent="0.2">
      <c r="A18" s="227" t="s">
        <v>26</v>
      </c>
      <c r="B18" s="227" t="s">
        <v>587</v>
      </c>
      <c r="C18" s="227" t="s">
        <v>594</v>
      </c>
      <c r="D18" s="227" t="s">
        <v>598</v>
      </c>
      <c r="E18" s="227" t="s">
        <v>590</v>
      </c>
      <c r="F18" s="227" t="s">
        <v>590</v>
      </c>
      <c r="G18" s="227" t="s">
        <v>590</v>
      </c>
      <c r="H18" s="226">
        <f t="shared" si="0"/>
        <v>6</v>
      </c>
      <c r="I18" s="226">
        <f t="shared" si="1"/>
        <v>0</v>
      </c>
    </row>
    <row r="19" spans="1:9" x14ac:dyDescent="0.2">
      <c r="A19" s="228" t="s">
        <v>389</v>
      </c>
      <c r="B19" s="227">
        <f>COUNTA(B4:B18)</f>
        <v>13</v>
      </c>
      <c r="C19" s="227">
        <f t="shared" ref="C19:G19" si="2">COUNTA(C4:C18)</f>
        <v>12</v>
      </c>
      <c r="D19" s="227">
        <f t="shared" si="2"/>
        <v>14</v>
      </c>
      <c r="E19" s="227">
        <f t="shared" si="2"/>
        <v>12</v>
      </c>
      <c r="F19" s="227">
        <f t="shared" si="2"/>
        <v>14</v>
      </c>
      <c r="G19" s="227">
        <f t="shared" si="2"/>
        <v>12</v>
      </c>
      <c r="H19" s="227"/>
      <c r="I19" s="227"/>
    </row>
    <row r="20" spans="1:9" x14ac:dyDescent="0.2">
      <c r="A20" s="227"/>
      <c r="B20" s="227"/>
      <c r="C20" s="227"/>
      <c r="D20" s="227"/>
      <c r="E20" s="227"/>
      <c r="F20" s="227"/>
      <c r="G20" s="227"/>
      <c r="H20" s="227"/>
      <c r="I20" s="227"/>
    </row>
    <row r="21" spans="1:9" x14ac:dyDescent="0.2">
      <c r="A21" s="228" t="s">
        <v>24</v>
      </c>
      <c r="B21" s="227">
        <f>COUNTIF(B4:B18,"sir suleman")</f>
        <v>2</v>
      </c>
      <c r="C21" s="227">
        <f t="shared" ref="C21:G21" si="3">COUNTIF(C4:C18,"sir suleman")</f>
        <v>2</v>
      </c>
      <c r="D21" s="227">
        <f t="shared" si="3"/>
        <v>2</v>
      </c>
      <c r="E21" s="227">
        <f t="shared" si="3"/>
        <v>2</v>
      </c>
      <c r="F21" s="227">
        <f t="shared" si="3"/>
        <v>1</v>
      </c>
      <c r="G21" s="227">
        <f t="shared" si="3"/>
        <v>3</v>
      </c>
      <c r="H21" s="227"/>
      <c r="I21" s="227"/>
    </row>
    <row r="22" spans="1:9" x14ac:dyDescent="0.2">
      <c r="A22" s="228" t="s">
        <v>594</v>
      </c>
      <c r="B22" s="227">
        <f>COUNTIF(B4:B18,"sir raheel")</f>
        <v>2</v>
      </c>
      <c r="C22" s="227">
        <f t="shared" ref="C22:G22" si="4">COUNTIF(C4:C18,"sir raheel")</f>
        <v>2</v>
      </c>
      <c r="D22" s="227">
        <f t="shared" si="4"/>
        <v>3</v>
      </c>
      <c r="E22" s="227">
        <f t="shared" si="4"/>
        <v>1</v>
      </c>
      <c r="F22" s="227">
        <f t="shared" si="4"/>
        <v>4</v>
      </c>
      <c r="G22" s="227">
        <f t="shared" si="4"/>
        <v>2</v>
      </c>
      <c r="H22" s="227"/>
      <c r="I22" s="227"/>
    </row>
    <row r="23" spans="1:9" x14ac:dyDescent="0.2">
      <c r="A23" s="228" t="s">
        <v>596</v>
      </c>
      <c r="B23" s="227">
        <f>COUNTIF(B4:B18,"sir rehan")</f>
        <v>2</v>
      </c>
      <c r="C23" s="227">
        <f t="shared" ref="C23:G23" si="5">COUNTIF(C4:C18,"sir rehan")</f>
        <v>0</v>
      </c>
      <c r="D23" s="227">
        <f t="shared" si="5"/>
        <v>1</v>
      </c>
      <c r="E23" s="227">
        <f t="shared" si="5"/>
        <v>0</v>
      </c>
      <c r="F23" s="227">
        <f t="shared" si="5"/>
        <v>1</v>
      </c>
      <c r="G23" s="227">
        <f t="shared" si="5"/>
        <v>0</v>
      </c>
      <c r="H23" s="227"/>
      <c r="I23" s="227"/>
    </row>
    <row r="24" spans="1:9" x14ac:dyDescent="0.2">
      <c r="A24" s="228" t="s">
        <v>585</v>
      </c>
      <c r="B24" s="227">
        <f>COUNTIF(B4:B18,"sir zeeshan")</f>
        <v>2</v>
      </c>
      <c r="C24" s="227">
        <f t="shared" ref="C24:G24" si="6">COUNTIF(C4:C18,"sir zeeshan")</f>
        <v>2</v>
      </c>
      <c r="D24" s="227">
        <f t="shared" si="6"/>
        <v>1</v>
      </c>
      <c r="E24" s="227">
        <f t="shared" si="6"/>
        <v>2</v>
      </c>
      <c r="F24" s="227">
        <f t="shared" si="6"/>
        <v>2</v>
      </c>
      <c r="G24" s="227">
        <f t="shared" si="6"/>
        <v>1</v>
      </c>
      <c r="H24" s="227"/>
      <c r="I24" s="227"/>
    </row>
    <row r="25" spans="1:9" x14ac:dyDescent="0.2">
      <c r="A25" s="228" t="s">
        <v>587</v>
      </c>
      <c r="B25" s="227">
        <f>COUNTIF(B4:B18,"miss nazneen")</f>
        <v>3</v>
      </c>
      <c r="C25" s="227">
        <f t="shared" ref="C25:G25" si="7">COUNTIF(C4:C18,"miss nazneen")</f>
        <v>2</v>
      </c>
      <c r="D25" s="227">
        <f t="shared" si="7"/>
        <v>1</v>
      </c>
      <c r="E25" s="227">
        <f t="shared" si="7"/>
        <v>2</v>
      </c>
      <c r="F25" s="227">
        <f t="shared" si="7"/>
        <v>2</v>
      </c>
      <c r="G25" s="227">
        <f t="shared" si="7"/>
        <v>1</v>
      </c>
      <c r="H25" s="227"/>
      <c r="I25" s="227"/>
    </row>
    <row r="26" spans="1:9" x14ac:dyDescent="0.2">
      <c r="A26" s="228" t="s">
        <v>590</v>
      </c>
      <c r="B26" s="227">
        <f>COUNTIF(B4:B18,"sir shafay")</f>
        <v>1</v>
      </c>
      <c r="C26" s="227">
        <f t="shared" ref="C26:G26" si="8">COUNTIF(C4:C18,"sir shafay")</f>
        <v>2</v>
      </c>
      <c r="D26" s="227">
        <f t="shared" si="8"/>
        <v>2</v>
      </c>
      <c r="E26" s="227">
        <f t="shared" si="8"/>
        <v>2</v>
      </c>
      <c r="F26" s="227">
        <f t="shared" si="8"/>
        <v>1</v>
      </c>
      <c r="G26" s="227">
        <f t="shared" si="8"/>
        <v>3</v>
      </c>
      <c r="H26" s="227"/>
      <c r="I26" s="227"/>
    </row>
    <row r="27" spans="1:9" x14ac:dyDescent="0.2">
      <c r="A27" s="245" t="s">
        <v>598</v>
      </c>
      <c r="B27" s="246">
        <f>COUNTIF(B4:B18,"sir dawood")</f>
        <v>1</v>
      </c>
      <c r="C27" s="246">
        <f t="shared" ref="C27:G27" si="9">COUNTIF(C4:C18,"sir dawood")</f>
        <v>2</v>
      </c>
      <c r="D27" s="246">
        <f t="shared" si="9"/>
        <v>4</v>
      </c>
      <c r="E27" s="246">
        <f t="shared" si="9"/>
        <v>3</v>
      </c>
      <c r="F27" s="246">
        <f t="shared" si="9"/>
        <v>3</v>
      </c>
      <c r="G27" s="246">
        <f t="shared" si="9"/>
        <v>2</v>
      </c>
      <c r="H27" s="246"/>
      <c r="I27" s="246"/>
    </row>
    <row r="28" spans="1:9" ht="13.5" thickBot="1" x14ac:dyDescent="0.25">
      <c r="A28" s="243" t="s">
        <v>7</v>
      </c>
      <c r="B28" s="244">
        <f t="shared" ref="B28:G28" si="10">SUM(B21:B27)</f>
        <v>13</v>
      </c>
      <c r="C28" s="244">
        <f t="shared" si="10"/>
        <v>12</v>
      </c>
      <c r="D28" s="244">
        <f t="shared" si="10"/>
        <v>14</v>
      </c>
      <c r="E28" s="244">
        <f t="shared" si="10"/>
        <v>12</v>
      </c>
      <c r="F28" s="244">
        <f t="shared" si="10"/>
        <v>14</v>
      </c>
      <c r="G28" s="244">
        <f t="shared" si="10"/>
        <v>12</v>
      </c>
      <c r="H28" s="244"/>
      <c r="I28" s="244"/>
    </row>
    <row r="30" spans="1:9" ht="15" x14ac:dyDescent="0.25">
      <c r="A30" s="52" t="s">
        <v>354</v>
      </c>
      <c r="B30" s="52"/>
    </row>
    <row r="32" spans="1:9" x14ac:dyDescent="0.2">
      <c r="A32" s="233" t="s">
        <v>239</v>
      </c>
      <c r="B32" s="278" t="s">
        <v>514</v>
      </c>
      <c r="C32" s="278"/>
      <c r="D32" s="278"/>
      <c r="E32" s="278"/>
      <c r="F32" s="278"/>
      <c r="G32" s="278"/>
      <c r="H32" s="278"/>
      <c r="I32" s="278"/>
    </row>
    <row r="33" spans="1:9" x14ac:dyDescent="0.2">
      <c r="A33" s="233" t="s">
        <v>240</v>
      </c>
      <c r="B33" s="278" t="s">
        <v>511</v>
      </c>
      <c r="C33" s="278"/>
      <c r="D33" s="278"/>
      <c r="E33" s="278"/>
      <c r="F33" s="278"/>
      <c r="G33" s="278"/>
      <c r="H33" s="278"/>
      <c r="I33" s="278"/>
    </row>
    <row r="34" spans="1:9" x14ac:dyDescent="0.2">
      <c r="A34" s="233" t="s">
        <v>244</v>
      </c>
      <c r="B34" s="278" t="s">
        <v>512</v>
      </c>
      <c r="C34" s="278"/>
      <c r="D34" s="278"/>
      <c r="E34" s="278"/>
      <c r="F34" s="278"/>
      <c r="G34" s="278"/>
      <c r="H34" s="278"/>
      <c r="I34" s="278"/>
    </row>
    <row r="35" spans="1:9" x14ac:dyDescent="0.2">
      <c r="A35" s="233" t="s">
        <v>245</v>
      </c>
      <c r="B35" s="278" t="s">
        <v>595</v>
      </c>
      <c r="C35" s="278"/>
      <c r="D35" s="278"/>
      <c r="E35" s="278"/>
      <c r="F35" s="278"/>
      <c r="G35" s="278"/>
      <c r="H35" s="278"/>
      <c r="I35" s="278"/>
    </row>
    <row r="36" spans="1:9" x14ac:dyDescent="0.2">
      <c r="A36" s="233" t="s">
        <v>390</v>
      </c>
      <c r="B36" s="278" t="s">
        <v>597</v>
      </c>
      <c r="C36" s="278"/>
      <c r="D36" s="278"/>
      <c r="E36" s="278"/>
      <c r="F36" s="278"/>
      <c r="G36" s="278"/>
      <c r="H36" s="278"/>
      <c r="I36" s="278"/>
    </row>
    <row r="37" spans="1:9" x14ac:dyDescent="0.2">
      <c r="A37" s="233" t="s">
        <v>391</v>
      </c>
      <c r="B37" s="278" t="s">
        <v>586</v>
      </c>
      <c r="C37" s="278"/>
      <c r="D37" s="278"/>
      <c r="E37" s="278"/>
      <c r="F37" s="278"/>
      <c r="G37" s="278"/>
      <c r="H37" s="278"/>
      <c r="I37" s="278"/>
    </row>
    <row r="38" spans="1:9" x14ac:dyDescent="0.2">
      <c r="A38" s="233" t="s">
        <v>392</v>
      </c>
      <c r="B38" s="278" t="s">
        <v>592</v>
      </c>
      <c r="C38" s="278"/>
      <c r="D38" s="278"/>
      <c r="E38" s="278"/>
      <c r="F38" s="278"/>
      <c r="G38" s="278"/>
      <c r="H38" s="278"/>
      <c r="I38" s="278"/>
    </row>
    <row r="39" spans="1:9" x14ac:dyDescent="0.2">
      <c r="A39" s="233" t="s">
        <v>393</v>
      </c>
      <c r="B39" s="278" t="s">
        <v>591</v>
      </c>
      <c r="C39" s="278"/>
      <c r="D39" s="278"/>
      <c r="E39" s="278"/>
      <c r="F39" s="278"/>
      <c r="G39" s="278"/>
      <c r="H39" s="278"/>
      <c r="I39" s="278"/>
    </row>
    <row r="40" spans="1:9" x14ac:dyDescent="0.2">
      <c r="A40" s="233" t="s">
        <v>394</v>
      </c>
      <c r="B40" s="278" t="s">
        <v>513</v>
      </c>
      <c r="C40" s="278"/>
      <c r="D40" s="278"/>
      <c r="E40" s="278"/>
      <c r="F40" s="278"/>
      <c r="G40" s="278"/>
      <c r="H40" s="278"/>
      <c r="I40" s="278"/>
    </row>
  </sheetData>
  <mergeCells count="10">
    <mergeCell ref="B1:I1"/>
    <mergeCell ref="B32:I32"/>
    <mergeCell ref="B33:I33"/>
    <mergeCell ref="B34:I34"/>
    <mergeCell ref="B35:I35"/>
    <mergeCell ref="B36:I36"/>
    <mergeCell ref="B37:I37"/>
    <mergeCell ref="B38:I38"/>
    <mergeCell ref="B39:I39"/>
    <mergeCell ref="B40:I40"/>
  </mergeCells>
  <phoneticPr fontId="2" type="noConversion"/>
  <pageMargins left="0.5" right="0.5" top="1.25" bottom="1" header="0.5" footer="0.5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DG36"/>
  <sheetViews>
    <sheetView workbookViewId="0">
      <selection activeCell="AG4" sqref="AG4"/>
    </sheetView>
  </sheetViews>
  <sheetFormatPr defaultColWidth="9.140625" defaultRowHeight="12.75" x14ac:dyDescent="0.2"/>
  <cols>
    <col min="1" max="1" width="9.140625" style="32" customWidth="1"/>
    <col min="2" max="2" width="6.140625" style="32" customWidth="1"/>
    <col min="3" max="3" width="6" style="32" customWidth="1"/>
    <col min="4" max="10" width="5.85546875" style="32" bestFit="1" customWidth="1"/>
    <col min="11" max="32" width="6.85546875" style="32" bestFit="1" customWidth="1"/>
    <col min="33" max="33" width="7.7109375" style="32" bestFit="1" customWidth="1"/>
    <col min="34" max="34" width="8.42578125" style="32" bestFit="1" customWidth="1"/>
    <col min="35" max="37" width="7" style="32" bestFit="1" customWidth="1"/>
    <col min="38" max="16384" width="9.140625" style="32"/>
  </cols>
  <sheetData>
    <row r="1" spans="1:111" x14ac:dyDescent="0.2">
      <c r="B1" s="39" t="s">
        <v>356</v>
      </c>
      <c r="C1" s="284" t="s">
        <v>362</v>
      </c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W1" s="39"/>
      <c r="X1" s="40"/>
    </row>
    <row r="2" spans="1:111" ht="13.5" thickBot="1" x14ac:dyDescent="0.25"/>
    <row r="3" spans="1:111" ht="13.5" thickBot="1" x14ac:dyDescent="0.25">
      <c r="A3" s="238" t="s">
        <v>0</v>
      </c>
      <c r="B3" s="239">
        <v>35125</v>
      </c>
      <c r="C3" s="239">
        <v>35126</v>
      </c>
      <c r="D3" s="239">
        <v>35127</v>
      </c>
      <c r="E3" s="239">
        <v>35128</v>
      </c>
      <c r="F3" s="239">
        <v>35129</v>
      </c>
      <c r="G3" s="239">
        <v>35130</v>
      </c>
      <c r="H3" s="239">
        <v>35131</v>
      </c>
      <c r="I3" s="239">
        <v>35132</v>
      </c>
      <c r="J3" s="239">
        <v>35133</v>
      </c>
      <c r="K3" s="239">
        <v>35134</v>
      </c>
      <c r="L3" s="239">
        <v>35135</v>
      </c>
      <c r="M3" s="239">
        <v>35136</v>
      </c>
      <c r="N3" s="239">
        <v>35137</v>
      </c>
      <c r="O3" s="239">
        <v>35138</v>
      </c>
      <c r="P3" s="239">
        <v>35139</v>
      </c>
      <c r="Q3" s="239">
        <v>35140</v>
      </c>
      <c r="R3" s="239">
        <v>35141</v>
      </c>
      <c r="S3" s="239">
        <v>35142</v>
      </c>
      <c r="T3" s="239">
        <v>35143</v>
      </c>
      <c r="U3" s="239">
        <v>35144</v>
      </c>
      <c r="V3" s="239">
        <v>35145</v>
      </c>
      <c r="W3" s="239">
        <v>35146</v>
      </c>
      <c r="X3" s="239">
        <v>35147</v>
      </c>
      <c r="Y3" s="239">
        <v>35148</v>
      </c>
      <c r="Z3" s="239">
        <v>35149</v>
      </c>
      <c r="AA3" s="239">
        <v>35150</v>
      </c>
      <c r="AB3" s="239">
        <v>35151</v>
      </c>
      <c r="AC3" s="239">
        <v>35152</v>
      </c>
      <c r="AD3" s="239">
        <v>35153</v>
      </c>
      <c r="AE3" s="239">
        <v>35154</v>
      </c>
      <c r="AF3" s="239">
        <v>35155</v>
      </c>
      <c r="AG3" s="239" t="s">
        <v>35</v>
      </c>
      <c r="AH3" s="239" t="s">
        <v>36</v>
      </c>
      <c r="AI3" s="239" t="s">
        <v>37</v>
      </c>
      <c r="AJ3" s="240" t="s">
        <v>38</v>
      </c>
    </row>
    <row r="4" spans="1:111" ht="12.75" customHeight="1" thickBot="1" x14ac:dyDescent="0.25">
      <c r="A4" s="241" t="s">
        <v>399</v>
      </c>
      <c r="B4" s="110" t="s">
        <v>39</v>
      </c>
      <c r="C4" s="110" t="s">
        <v>40</v>
      </c>
      <c r="D4" s="110" t="s">
        <v>39</v>
      </c>
      <c r="E4" s="110" t="s">
        <v>39</v>
      </c>
      <c r="F4" s="110" t="s">
        <v>39</v>
      </c>
      <c r="G4" s="110" t="s">
        <v>39</v>
      </c>
      <c r="H4" s="280" t="s">
        <v>515</v>
      </c>
      <c r="I4" s="110" t="s">
        <v>39</v>
      </c>
      <c r="J4" s="110" t="s">
        <v>40</v>
      </c>
      <c r="K4" s="110" t="s">
        <v>39</v>
      </c>
      <c r="L4" s="110" t="s">
        <v>39</v>
      </c>
      <c r="M4" s="110" t="s">
        <v>39</v>
      </c>
      <c r="N4" s="110" t="s">
        <v>39</v>
      </c>
      <c r="O4" s="280" t="s">
        <v>515</v>
      </c>
      <c r="P4" s="110" t="s">
        <v>40</v>
      </c>
      <c r="Q4" s="110" t="s">
        <v>39</v>
      </c>
      <c r="R4" s="110" t="s">
        <v>40</v>
      </c>
      <c r="S4" s="110" t="s">
        <v>39</v>
      </c>
      <c r="T4" s="110" t="s">
        <v>39</v>
      </c>
      <c r="U4" s="110" t="s">
        <v>39</v>
      </c>
      <c r="V4" s="280" t="s">
        <v>515</v>
      </c>
      <c r="W4" s="110" t="s">
        <v>40</v>
      </c>
      <c r="X4" s="110" t="s">
        <v>39</v>
      </c>
      <c r="Y4" s="110" t="s">
        <v>40</v>
      </c>
      <c r="Z4" s="110" t="s">
        <v>39</v>
      </c>
      <c r="AA4" s="110" t="s">
        <v>39</v>
      </c>
      <c r="AB4" s="110" t="s">
        <v>39</v>
      </c>
      <c r="AC4" s="280" t="s">
        <v>515</v>
      </c>
      <c r="AD4" s="110" t="s">
        <v>40</v>
      </c>
      <c r="AE4" s="110" t="s">
        <v>39</v>
      </c>
      <c r="AF4" s="110" t="s">
        <v>40</v>
      </c>
      <c r="AG4" s="110"/>
      <c r="AH4" s="110"/>
      <c r="AI4" s="110"/>
      <c r="AJ4" s="11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</row>
    <row r="5" spans="1:111" ht="13.5" customHeight="1" thickBot="1" x14ac:dyDescent="0.25">
      <c r="A5" s="62" t="s">
        <v>396</v>
      </c>
      <c r="B5" s="34" t="s">
        <v>39</v>
      </c>
      <c r="C5" s="34" t="s">
        <v>40</v>
      </c>
      <c r="D5" s="34" t="s">
        <v>40</v>
      </c>
      <c r="E5" s="34" t="s">
        <v>39</v>
      </c>
      <c r="F5" s="34" t="s">
        <v>40</v>
      </c>
      <c r="G5" s="34" t="s">
        <v>39</v>
      </c>
      <c r="H5" s="281"/>
      <c r="I5" s="34" t="s">
        <v>39</v>
      </c>
      <c r="J5" s="34" t="s">
        <v>40</v>
      </c>
      <c r="K5" s="34" t="s">
        <v>40</v>
      </c>
      <c r="L5" s="34" t="s">
        <v>39</v>
      </c>
      <c r="M5" s="34" t="s">
        <v>40</v>
      </c>
      <c r="N5" s="34" t="s">
        <v>39</v>
      </c>
      <c r="O5" s="281"/>
      <c r="P5" s="34" t="s">
        <v>40</v>
      </c>
      <c r="Q5" s="34" t="s">
        <v>39</v>
      </c>
      <c r="R5" s="34" t="s">
        <v>40</v>
      </c>
      <c r="S5" s="34" t="s">
        <v>40</v>
      </c>
      <c r="T5" s="34" t="s">
        <v>39</v>
      </c>
      <c r="U5" s="34" t="s">
        <v>40</v>
      </c>
      <c r="V5" s="281"/>
      <c r="W5" s="34" t="s">
        <v>40</v>
      </c>
      <c r="X5" s="34" t="s">
        <v>39</v>
      </c>
      <c r="Y5" s="34" t="s">
        <v>40</v>
      </c>
      <c r="Z5" s="34" t="s">
        <v>40</v>
      </c>
      <c r="AA5" s="34" t="s">
        <v>39</v>
      </c>
      <c r="AB5" s="34" t="s">
        <v>40</v>
      </c>
      <c r="AC5" s="281"/>
      <c r="AD5" s="34" t="s">
        <v>40</v>
      </c>
      <c r="AE5" s="34" t="s">
        <v>39</v>
      </c>
      <c r="AF5" s="34" t="s">
        <v>40</v>
      </c>
      <c r="AG5" s="110"/>
      <c r="AH5" s="110"/>
      <c r="AI5" s="110"/>
      <c r="AJ5" s="119"/>
    </row>
    <row r="6" spans="1:111" ht="13.5" thickBot="1" x14ac:dyDescent="0.25">
      <c r="A6" s="62" t="s">
        <v>397</v>
      </c>
      <c r="B6" s="34" t="s">
        <v>39</v>
      </c>
      <c r="C6" s="34" t="s">
        <v>42</v>
      </c>
      <c r="D6" s="34" t="s">
        <v>39</v>
      </c>
      <c r="E6" s="34" t="s">
        <v>39</v>
      </c>
      <c r="F6" s="34" t="s">
        <v>40</v>
      </c>
      <c r="G6" s="34" t="s">
        <v>39</v>
      </c>
      <c r="H6" s="281"/>
      <c r="I6" s="34" t="s">
        <v>39</v>
      </c>
      <c r="J6" s="34" t="s">
        <v>42</v>
      </c>
      <c r="K6" s="34" t="s">
        <v>39</v>
      </c>
      <c r="L6" s="34" t="s">
        <v>39</v>
      </c>
      <c r="M6" s="34" t="s">
        <v>40</v>
      </c>
      <c r="N6" s="34" t="s">
        <v>39</v>
      </c>
      <c r="O6" s="281"/>
      <c r="P6" s="34" t="s">
        <v>40</v>
      </c>
      <c r="Q6" s="34" t="s">
        <v>39</v>
      </c>
      <c r="R6" s="34" t="s">
        <v>42</v>
      </c>
      <c r="S6" s="34" t="s">
        <v>39</v>
      </c>
      <c r="T6" s="34" t="s">
        <v>39</v>
      </c>
      <c r="U6" s="34" t="s">
        <v>40</v>
      </c>
      <c r="V6" s="281"/>
      <c r="W6" s="34" t="s">
        <v>40</v>
      </c>
      <c r="X6" s="34" t="s">
        <v>39</v>
      </c>
      <c r="Y6" s="34" t="s">
        <v>42</v>
      </c>
      <c r="Z6" s="34" t="s">
        <v>39</v>
      </c>
      <c r="AA6" s="34" t="s">
        <v>39</v>
      </c>
      <c r="AB6" s="34" t="s">
        <v>40</v>
      </c>
      <c r="AC6" s="281"/>
      <c r="AD6" s="34" t="s">
        <v>40</v>
      </c>
      <c r="AE6" s="34" t="s">
        <v>39</v>
      </c>
      <c r="AF6" s="34" t="s">
        <v>42</v>
      </c>
      <c r="AG6" s="110"/>
      <c r="AH6" s="110"/>
      <c r="AI6" s="110"/>
      <c r="AJ6" s="119"/>
    </row>
    <row r="7" spans="1:111" ht="13.5" thickBot="1" x14ac:dyDescent="0.25">
      <c r="A7" s="62" t="s">
        <v>86</v>
      </c>
      <c r="B7" s="34" t="s">
        <v>39</v>
      </c>
      <c r="C7" s="34" t="s">
        <v>39</v>
      </c>
      <c r="D7" s="34" t="s">
        <v>39</v>
      </c>
      <c r="E7" s="34" t="s">
        <v>39</v>
      </c>
      <c r="F7" s="34" t="s">
        <v>39</v>
      </c>
      <c r="G7" s="34" t="s">
        <v>39</v>
      </c>
      <c r="H7" s="281"/>
      <c r="I7" s="34" t="s">
        <v>39</v>
      </c>
      <c r="J7" s="34" t="s">
        <v>39</v>
      </c>
      <c r="K7" s="34" t="s">
        <v>39</v>
      </c>
      <c r="L7" s="34" t="s">
        <v>39</v>
      </c>
      <c r="M7" s="34" t="s">
        <v>39</v>
      </c>
      <c r="N7" s="34" t="s">
        <v>39</v>
      </c>
      <c r="O7" s="281"/>
      <c r="P7" s="34" t="s">
        <v>40</v>
      </c>
      <c r="Q7" s="34" t="s">
        <v>39</v>
      </c>
      <c r="R7" s="34" t="s">
        <v>39</v>
      </c>
      <c r="S7" s="34" t="s">
        <v>39</v>
      </c>
      <c r="T7" s="34" t="s">
        <v>39</v>
      </c>
      <c r="U7" s="34" t="s">
        <v>39</v>
      </c>
      <c r="V7" s="281"/>
      <c r="W7" s="34" t="s">
        <v>40</v>
      </c>
      <c r="X7" s="34" t="s">
        <v>39</v>
      </c>
      <c r="Y7" s="34" t="s">
        <v>39</v>
      </c>
      <c r="Z7" s="34" t="s">
        <v>39</v>
      </c>
      <c r="AA7" s="34" t="s">
        <v>39</v>
      </c>
      <c r="AB7" s="34" t="s">
        <v>39</v>
      </c>
      <c r="AC7" s="281"/>
      <c r="AD7" s="34" t="s">
        <v>40</v>
      </c>
      <c r="AE7" s="34" t="s">
        <v>39</v>
      </c>
      <c r="AF7" s="34" t="s">
        <v>39</v>
      </c>
      <c r="AG7" s="110"/>
      <c r="AH7" s="110"/>
      <c r="AI7" s="110"/>
      <c r="AJ7" s="119"/>
    </row>
    <row r="8" spans="1:111" ht="13.5" thickBot="1" x14ac:dyDescent="0.25">
      <c r="A8" s="62" t="s">
        <v>398</v>
      </c>
      <c r="B8" s="34" t="s">
        <v>39</v>
      </c>
      <c r="C8" s="34" t="s">
        <v>39</v>
      </c>
      <c r="D8" s="34" t="s">
        <v>39</v>
      </c>
      <c r="E8" s="34" t="s">
        <v>39</v>
      </c>
      <c r="F8" s="34" t="s">
        <v>39</v>
      </c>
      <c r="G8" s="34" t="s">
        <v>39</v>
      </c>
      <c r="H8" s="281"/>
      <c r="I8" s="34" t="s">
        <v>39</v>
      </c>
      <c r="J8" s="34" t="s">
        <v>39</v>
      </c>
      <c r="K8" s="34" t="s">
        <v>39</v>
      </c>
      <c r="L8" s="34" t="s">
        <v>39</v>
      </c>
      <c r="M8" s="34" t="s">
        <v>39</v>
      </c>
      <c r="N8" s="34" t="s">
        <v>39</v>
      </c>
      <c r="O8" s="281"/>
      <c r="P8" s="34" t="s">
        <v>40</v>
      </c>
      <c r="Q8" s="34" t="s">
        <v>39</v>
      </c>
      <c r="R8" s="34" t="s">
        <v>39</v>
      </c>
      <c r="S8" s="34" t="s">
        <v>39</v>
      </c>
      <c r="T8" s="34" t="s">
        <v>39</v>
      </c>
      <c r="U8" s="34" t="s">
        <v>39</v>
      </c>
      <c r="V8" s="281"/>
      <c r="W8" s="34" t="s">
        <v>40</v>
      </c>
      <c r="X8" s="34" t="s">
        <v>39</v>
      </c>
      <c r="Y8" s="34" t="s">
        <v>39</v>
      </c>
      <c r="Z8" s="34" t="s">
        <v>39</v>
      </c>
      <c r="AA8" s="34" t="s">
        <v>39</v>
      </c>
      <c r="AB8" s="34" t="s">
        <v>39</v>
      </c>
      <c r="AC8" s="281"/>
      <c r="AD8" s="34" t="s">
        <v>40</v>
      </c>
      <c r="AE8" s="34" t="s">
        <v>39</v>
      </c>
      <c r="AF8" s="34" t="s">
        <v>39</v>
      </c>
      <c r="AG8" s="110"/>
      <c r="AH8" s="110"/>
      <c r="AI8" s="110"/>
      <c r="AJ8" s="119"/>
    </row>
    <row r="9" spans="1:111" ht="13.5" thickBot="1" x14ac:dyDescent="0.25">
      <c r="A9" s="242" t="s">
        <v>414</v>
      </c>
      <c r="B9" s="34" t="s">
        <v>40</v>
      </c>
      <c r="C9" s="34" t="s">
        <v>39</v>
      </c>
      <c r="D9" s="34" t="s">
        <v>39</v>
      </c>
      <c r="E9" s="34" t="s">
        <v>39</v>
      </c>
      <c r="F9" s="34" t="s">
        <v>40</v>
      </c>
      <c r="G9" s="34" t="s">
        <v>39</v>
      </c>
      <c r="H9" s="281"/>
      <c r="I9" s="34" t="s">
        <v>39</v>
      </c>
      <c r="J9" s="34" t="s">
        <v>39</v>
      </c>
      <c r="K9" s="34" t="s">
        <v>39</v>
      </c>
      <c r="L9" s="34" t="s">
        <v>39</v>
      </c>
      <c r="M9" s="34" t="s">
        <v>40</v>
      </c>
      <c r="N9" s="34" t="s">
        <v>39</v>
      </c>
      <c r="O9" s="281"/>
      <c r="P9" s="34" t="s">
        <v>40</v>
      </c>
      <c r="Q9" s="34" t="s">
        <v>39</v>
      </c>
      <c r="R9" s="34" t="s">
        <v>39</v>
      </c>
      <c r="S9" s="34" t="s">
        <v>39</v>
      </c>
      <c r="T9" s="34" t="s">
        <v>39</v>
      </c>
      <c r="U9" s="34" t="s">
        <v>40</v>
      </c>
      <c r="V9" s="281"/>
      <c r="W9" s="34" t="s">
        <v>40</v>
      </c>
      <c r="X9" s="34" t="s">
        <v>39</v>
      </c>
      <c r="Y9" s="34" t="s">
        <v>39</v>
      </c>
      <c r="Z9" s="34" t="s">
        <v>39</v>
      </c>
      <c r="AA9" s="34" t="s">
        <v>39</v>
      </c>
      <c r="AB9" s="34" t="s">
        <v>40</v>
      </c>
      <c r="AC9" s="281"/>
      <c r="AD9" s="34" t="s">
        <v>40</v>
      </c>
      <c r="AE9" s="34" t="s">
        <v>39</v>
      </c>
      <c r="AF9" s="34" t="s">
        <v>39</v>
      </c>
      <c r="AG9" s="110"/>
      <c r="AH9" s="110"/>
      <c r="AI9" s="110"/>
      <c r="AJ9" s="119"/>
    </row>
    <row r="10" spans="1:111" ht="13.5" thickBot="1" x14ac:dyDescent="0.25">
      <c r="A10" s="62" t="s">
        <v>400</v>
      </c>
      <c r="B10" s="34" t="s">
        <v>39</v>
      </c>
      <c r="C10" s="34" t="s">
        <v>39</v>
      </c>
      <c r="D10" s="34" t="s">
        <v>40</v>
      </c>
      <c r="E10" s="34" t="s">
        <v>39</v>
      </c>
      <c r="F10" s="34" t="s">
        <v>40</v>
      </c>
      <c r="G10" s="34" t="s">
        <v>39</v>
      </c>
      <c r="H10" s="281"/>
      <c r="I10" s="34" t="s">
        <v>39</v>
      </c>
      <c r="J10" s="34" t="s">
        <v>39</v>
      </c>
      <c r="K10" s="34" t="s">
        <v>40</v>
      </c>
      <c r="L10" s="34" t="s">
        <v>39</v>
      </c>
      <c r="M10" s="34" t="s">
        <v>40</v>
      </c>
      <c r="N10" s="34" t="s">
        <v>39</v>
      </c>
      <c r="O10" s="281"/>
      <c r="P10" s="34" t="s">
        <v>40</v>
      </c>
      <c r="Q10" s="34" t="s">
        <v>39</v>
      </c>
      <c r="R10" s="34" t="s">
        <v>39</v>
      </c>
      <c r="S10" s="34" t="s">
        <v>40</v>
      </c>
      <c r="T10" s="34" t="s">
        <v>39</v>
      </c>
      <c r="U10" s="34" t="s">
        <v>40</v>
      </c>
      <c r="V10" s="281"/>
      <c r="W10" s="34" t="s">
        <v>40</v>
      </c>
      <c r="X10" s="34" t="s">
        <v>39</v>
      </c>
      <c r="Y10" s="34" t="s">
        <v>39</v>
      </c>
      <c r="Z10" s="34" t="s">
        <v>40</v>
      </c>
      <c r="AA10" s="34" t="s">
        <v>39</v>
      </c>
      <c r="AB10" s="34" t="s">
        <v>40</v>
      </c>
      <c r="AC10" s="281"/>
      <c r="AD10" s="34" t="s">
        <v>40</v>
      </c>
      <c r="AE10" s="34" t="s">
        <v>39</v>
      </c>
      <c r="AF10" s="34" t="s">
        <v>39</v>
      </c>
      <c r="AG10" s="110"/>
      <c r="AH10" s="110"/>
      <c r="AI10" s="110"/>
      <c r="AJ10" s="119"/>
    </row>
    <row r="11" spans="1:111" ht="13.5" thickBot="1" x14ac:dyDescent="0.25">
      <c r="A11" s="62" t="s">
        <v>395</v>
      </c>
      <c r="B11" s="34" t="s">
        <v>39</v>
      </c>
      <c r="C11" s="34" t="s">
        <v>39</v>
      </c>
      <c r="D11" s="34" t="s">
        <v>39</v>
      </c>
      <c r="E11" s="34" t="s">
        <v>39</v>
      </c>
      <c r="F11" s="34" t="s">
        <v>40</v>
      </c>
      <c r="G11" s="34" t="s">
        <v>39</v>
      </c>
      <c r="H11" s="281"/>
      <c r="I11" s="34" t="s">
        <v>39</v>
      </c>
      <c r="J11" s="34" t="s">
        <v>39</v>
      </c>
      <c r="K11" s="34" t="s">
        <v>39</v>
      </c>
      <c r="L11" s="34" t="s">
        <v>39</v>
      </c>
      <c r="M11" s="34" t="s">
        <v>40</v>
      </c>
      <c r="N11" s="34" t="s">
        <v>39</v>
      </c>
      <c r="O11" s="281"/>
      <c r="P11" s="34" t="s">
        <v>40</v>
      </c>
      <c r="Q11" s="34" t="s">
        <v>39</v>
      </c>
      <c r="R11" s="34" t="s">
        <v>39</v>
      </c>
      <c r="S11" s="34" t="s">
        <v>39</v>
      </c>
      <c r="T11" s="34" t="s">
        <v>39</v>
      </c>
      <c r="U11" s="34" t="s">
        <v>40</v>
      </c>
      <c r="V11" s="281"/>
      <c r="W11" s="34" t="s">
        <v>40</v>
      </c>
      <c r="X11" s="34" t="s">
        <v>39</v>
      </c>
      <c r="Y11" s="34" t="s">
        <v>39</v>
      </c>
      <c r="Z11" s="34" t="s">
        <v>39</v>
      </c>
      <c r="AA11" s="34" t="s">
        <v>39</v>
      </c>
      <c r="AB11" s="34" t="s">
        <v>40</v>
      </c>
      <c r="AC11" s="281"/>
      <c r="AD11" s="34" t="s">
        <v>40</v>
      </c>
      <c r="AE11" s="34" t="s">
        <v>39</v>
      </c>
      <c r="AF11" s="34" t="s">
        <v>39</v>
      </c>
      <c r="AG11" s="110"/>
      <c r="AH11" s="110"/>
      <c r="AI11" s="110"/>
      <c r="AJ11" s="119"/>
    </row>
    <row r="12" spans="1:111" ht="13.5" thickBot="1" x14ac:dyDescent="0.25">
      <c r="A12" s="62" t="s">
        <v>402</v>
      </c>
      <c r="B12" s="34" t="s">
        <v>39</v>
      </c>
      <c r="C12" s="34" t="s">
        <v>39</v>
      </c>
      <c r="D12" s="34" t="s">
        <v>39</v>
      </c>
      <c r="E12" s="34" t="s">
        <v>39</v>
      </c>
      <c r="F12" s="34" t="s">
        <v>40</v>
      </c>
      <c r="G12" s="34" t="s">
        <v>39</v>
      </c>
      <c r="H12" s="281"/>
      <c r="I12" s="34" t="s">
        <v>39</v>
      </c>
      <c r="J12" s="34" t="s">
        <v>39</v>
      </c>
      <c r="K12" s="34" t="s">
        <v>39</v>
      </c>
      <c r="L12" s="34" t="s">
        <v>39</v>
      </c>
      <c r="M12" s="34" t="s">
        <v>40</v>
      </c>
      <c r="N12" s="34" t="s">
        <v>39</v>
      </c>
      <c r="O12" s="281"/>
      <c r="P12" s="34" t="s">
        <v>40</v>
      </c>
      <c r="Q12" s="34" t="s">
        <v>39</v>
      </c>
      <c r="R12" s="34" t="s">
        <v>39</v>
      </c>
      <c r="S12" s="34" t="s">
        <v>39</v>
      </c>
      <c r="T12" s="34" t="s">
        <v>39</v>
      </c>
      <c r="U12" s="34" t="s">
        <v>40</v>
      </c>
      <c r="V12" s="281"/>
      <c r="W12" s="34" t="s">
        <v>40</v>
      </c>
      <c r="X12" s="34" t="s">
        <v>39</v>
      </c>
      <c r="Y12" s="34" t="s">
        <v>39</v>
      </c>
      <c r="Z12" s="34" t="s">
        <v>39</v>
      </c>
      <c r="AA12" s="34" t="s">
        <v>39</v>
      </c>
      <c r="AB12" s="34" t="s">
        <v>40</v>
      </c>
      <c r="AC12" s="281"/>
      <c r="AD12" s="34" t="s">
        <v>40</v>
      </c>
      <c r="AE12" s="34" t="s">
        <v>39</v>
      </c>
      <c r="AF12" s="34" t="s">
        <v>39</v>
      </c>
      <c r="AG12" s="110"/>
      <c r="AH12" s="110"/>
      <c r="AI12" s="110"/>
      <c r="AJ12" s="119"/>
    </row>
    <row r="13" spans="1:111" ht="13.5" thickBot="1" x14ac:dyDescent="0.25">
      <c r="A13" s="62" t="s">
        <v>76</v>
      </c>
      <c r="B13" s="34" t="s">
        <v>39</v>
      </c>
      <c r="C13" s="34" t="s">
        <v>39</v>
      </c>
      <c r="D13" s="34" t="s">
        <v>39</v>
      </c>
      <c r="E13" s="34" t="s">
        <v>39</v>
      </c>
      <c r="F13" s="34" t="s">
        <v>40</v>
      </c>
      <c r="G13" s="34" t="s">
        <v>39</v>
      </c>
      <c r="H13" s="281"/>
      <c r="I13" s="34" t="s">
        <v>39</v>
      </c>
      <c r="J13" s="34" t="s">
        <v>39</v>
      </c>
      <c r="K13" s="34" t="s">
        <v>39</v>
      </c>
      <c r="L13" s="34" t="s">
        <v>39</v>
      </c>
      <c r="M13" s="34" t="s">
        <v>40</v>
      </c>
      <c r="N13" s="34" t="s">
        <v>39</v>
      </c>
      <c r="O13" s="281"/>
      <c r="P13" s="34" t="s">
        <v>40</v>
      </c>
      <c r="Q13" s="34" t="s">
        <v>39</v>
      </c>
      <c r="R13" s="34" t="s">
        <v>39</v>
      </c>
      <c r="S13" s="34" t="s">
        <v>39</v>
      </c>
      <c r="T13" s="34" t="s">
        <v>39</v>
      </c>
      <c r="U13" s="34" t="s">
        <v>40</v>
      </c>
      <c r="V13" s="281"/>
      <c r="W13" s="34" t="s">
        <v>40</v>
      </c>
      <c r="X13" s="34" t="s">
        <v>39</v>
      </c>
      <c r="Y13" s="34" t="s">
        <v>39</v>
      </c>
      <c r="Z13" s="34" t="s">
        <v>39</v>
      </c>
      <c r="AA13" s="34" t="s">
        <v>39</v>
      </c>
      <c r="AB13" s="34" t="s">
        <v>40</v>
      </c>
      <c r="AC13" s="281"/>
      <c r="AD13" s="34" t="s">
        <v>40</v>
      </c>
      <c r="AE13" s="34" t="s">
        <v>39</v>
      </c>
      <c r="AF13" s="34" t="s">
        <v>39</v>
      </c>
      <c r="AG13" s="110"/>
      <c r="AH13" s="110"/>
      <c r="AI13" s="110"/>
      <c r="AJ13" s="119"/>
    </row>
    <row r="14" spans="1:111" ht="13.5" thickBot="1" x14ac:dyDescent="0.25">
      <c r="A14" s="62" t="s">
        <v>77</v>
      </c>
      <c r="B14" s="34" t="s">
        <v>39</v>
      </c>
      <c r="C14" s="34" t="s">
        <v>39</v>
      </c>
      <c r="D14" s="34" t="s">
        <v>40</v>
      </c>
      <c r="E14" s="34" t="s">
        <v>39</v>
      </c>
      <c r="F14" s="34" t="s">
        <v>40</v>
      </c>
      <c r="G14" s="34" t="s">
        <v>39</v>
      </c>
      <c r="H14" s="281"/>
      <c r="I14" s="34" t="s">
        <v>39</v>
      </c>
      <c r="J14" s="34" t="s">
        <v>39</v>
      </c>
      <c r="K14" s="34" t="s">
        <v>40</v>
      </c>
      <c r="L14" s="34" t="s">
        <v>39</v>
      </c>
      <c r="M14" s="34" t="s">
        <v>40</v>
      </c>
      <c r="N14" s="34" t="s">
        <v>39</v>
      </c>
      <c r="O14" s="281"/>
      <c r="P14" s="34" t="s">
        <v>40</v>
      </c>
      <c r="Q14" s="34" t="s">
        <v>39</v>
      </c>
      <c r="R14" s="34" t="s">
        <v>39</v>
      </c>
      <c r="S14" s="34" t="s">
        <v>40</v>
      </c>
      <c r="T14" s="34" t="s">
        <v>39</v>
      </c>
      <c r="U14" s="34" t="s">
        <v>40</v>
      </c>
      <c r="V14" s="281"/>
      <c r="W14" s="34" t="s">
        <v>40</v>
      </c>
      <c r="X14" s="34" t="s">
        <v>39</v>
      </c>
      <c r="Y14" s="34" t="s">
        <v>39</v>
      </c>
      <c r="Z14" s="34" t="s">
        <v>40</v>
      </c>
      <c r="AA14" s="34" t="s">
        <v>39</v>
      </c>
      <c r="AB14" s="34" t="s">
        <v>40</v>
      </c>
      <c r="AC14" s="281"/>
      <c r="AD14" s="34" t="s">
        <v>40</v>
      </c>
      <c r="AE14" s="34" t="s">
        <v>39</v>
      </c>
      <c r="AF14" s="34" t="s">
        <v>39</v>
      </c>
      <c r="AG14" s="110"/>
      <c r="AH14" s="110"/>
      <c r="AI14" s="110"/>
      <c r="AJ14" s="119"/>
    </row>
    <row r="15" spans="1:111" ht="13.5" thickBot="1" x14ac:dyDescent="0.25">
      <c r="A15" s="62" t="s">
        <v>78</v>
      </c>
      <c r="B15" s="34" t="s">
        <v>39</v>
      </c>
      <c r="C15" s="34" t="s">
        <v>39</v>
      </c>
      <c r="D15" s="34" t="s">
        <v>40</v>
      </c>
      <c r="E15" s="34" t="s">
        <v>39</v>
      </c>
      <c r="F15" s="34" t="s">
        <v>39</v>
      </c>
      <c r="G15" s="34" t="s">
        <v>39</v>
      </c>
      <c r="H15" s="281"/>
      <c r="I15" s="34" t="s">
        <v>39</v>
      </c>
      <c r="J15" s="34" t="s">
        <v>39</v>
      </c>
      <c r="K15" s="34" t="s">
        <v>40</v>
      </c>
      <c r="L15" s="34" t="s">
        <v>39</v>
      </c>
      <c r="M15" s="34" t="s">
        <v>39</v>
      </c>
      <c r="N15" s="34" t="s">
        <v>39</v>
      </c>
      <c r="O15" s="281"/>
      <c r="P15" s="34" t="s">
        <v>40</v>
      </c>
      <c r="Q15" s="34" t="s">
        <v>39</v>
      </c>
      <c r="R15" s="34" t="s">
        <v>39</v>
      </c>
      <c r="S15" s="34" t="s">
        <v>40</v>
      </c>
      <c r="T15" s="34" t="s">
        <v>39</v>
      </c>
      <c r="U15" s="34" t="s">
        <v>39</v>
      </c>
      <c r="V15" s="281"/>
      <c r="W15" s="34" t="s">
        <v>40</v>
      </c>
      <c r="X15" s="34" t="s">
        <v>39</v>
      </c>
      <c r="Y15" s="34" t="s">
        <v>39</v>
      </c>
      <c r="Z15" s="34" t="s">
        <v>40</v>
      </c>
      <c r="AA15" s="34" t="s">
        <v>39</v>
      </c>
      <c r="AB15" s="34" t="s">
        <v>39</v>
      </c>
      <c r="AC15" s="281"/>
      <c r="AD15" s="34" t="s">
        <v>40</v>
      </c>
      <c r="AE15" s="34" t="s">
        <v>39</v>
      </c>
      <c r="AF15" s="34" t="s">
        <v>39</v>
      </c>
      <c r="AG15" s="110"/>
      <c r="AH15" s="110"/>
      <c r="AI15" s="110"/>
      <c r="AJ15" s="119"/>
    </row>
    <row r="16" spans="1:111" ht="13.5" thickBot="1" x14ac:dyDescent="0.25">
      <c r="A16" s="59" t="s">
        <v>49</v>
      </c>
      <c r="B16" s="34" t="s">
        <v>39</v>
      </c>
      <c r="C16" s="34" t="s">
        <v>39</v>
      </c>
      <c r="D16" s="34" t="s">
        <v>40</v>
      </c>
      <c r="E16" s="34" t="s">
        <v>39</v>
      </c>
      <c r="F16" s="34" t="s">
        <v>39</v>
      </c>
      <c r="G16" s="34" t="s">
        <v>39</v>
      </c>
      <c r="H16" s="281"/>
      <c r="I16" s="34" t="s">
        <v>39</v>
      </c>
      <c r="J16" s="34" t="s">
        <v>39</v>
      </c>
      <c r="K16" s="34" t="s">
        <v>40</v>
      </c>
      <c r="L16" s="34" t="s">
        <v>39</v>
      </c>
      <c r="M16" s="34" t="s">
        <v>39</v>
      </c>
      <c r="N16" s="34" t="s">
        <v>39</v>
      </c>
      <c r="O16" s="281"/>
      <c r="P16" s="34" t="s">
        <v>40</v>
      </c>
      <c r="Q16" s="34" t="s">
        <v>39</v>
      </c>
      <c r="R16" s="34" t="s">
        <v>39</v>
      </c>
      <c r="S16" s="34" t="s">
        <v>40</v>
      </c>
      <c r="T16" s="34" t="s">
        <v>39</v>
      </c>
      <c r="U16" s="34" t="s">
        <v>39</v>
      </c>
      <c r="V16" s="281"/>
      <c r="W16" s="34" t="s">
        <v>40</v>
      </c>
      <c r="X16" s="34" t="s">
        <v>39</v>
      </c>
      <c r="Y16" s="34" t="s">
        <v>39</v>
      </c>
      <c r="Z16" s="34" t="s">
        <v>40</v>
      </c>
      <c r="AA16" s="34" t="s">
        <v>39</v>
      </c>
      <c r="AB16" s="34" t="s">
        <v>39</v>
      </c>
      <c r="AC16" s="281"/>
      <c r="AD16" s="34" t="s">
        <v>40</v>
      </c>
      <c r="AE16" s="34" t="s">
        <v>39</v>
      </c>
      <c r="AF16" s="34" t="s">
        <v>39</v>
      </c>
      <c r="AG16" s="110"/>
      <c r="AH16" s="110"/>
      <c r="AI16" s="110"/>
      <c r="AJ16" s="119"/>
    </row>
    <row r="17" spans="1:36" ht="13.5" thickBot="1" x14ac:dyDescent="0.25">
      <c r="A17" s="59" t="s">
        <v>50</v>
      </c>
      <c r="B17" s="34" t="s">
        <v>40</v>
      </c>
      <c r="C17" s="34" t="s">
        <v>39</v>
      </c>
      <c r="D17" s="34" t="s">
        <v>39</v>
      </c>
      <c r="E17" s="34" t="s">
        <v>39</v>
      </c>
      <c r="F17" s="34" t="s">
        <v>39</v>
      </c>
      <c r="G17" s="34" t="s">
        <v>39</v>
      </c>
      <c r="H17" s="281"/>
      <c r="I17" s="34" t="s">
        <v>39</v>
      </c>
      <c r="J17" s="34" t="s">
        <v>39</v>
      </c>
      <c r="K17" s="34" t="s">
        <v>39</v>
      </c>
      <c r="L17" s="34" t="s">
        <v>39</v>
      </c>
      <c r="M17" s="34" t="s">
        <v>39</v>
      </c>
      <c r="N17" s="34" t="s">
        <v>39</v>
      </c>
      <c r="O17" s="281"/>
      <c r="P17" s="34" t="s">
        <v>40</v>
      </c>
      <c r="Q17" s="34" t="s">
        <v>39</v>
      </c>
      <c r="R17" s="34" t="s">
        <v>39</v>
      </c>
      <c r="S17" s="34" t="s">
        <v>39</v>
      </c>
      <c r="T17" s="34" t="s">
        <v>39</v>
      </c>
      <c r="U17" s="34" t="s">
        <v>39</v>
      </c>
      <c r="V17" s="281"/>
      <c r="W17" s="34" t="s">
        <v>40</v>
      </c>
      <c r="X17" s="34" t="s">
        <v>39</v>
      </c>
      <c r="Y17" s="34" t="s">
        <v>39</v>
      </c>
      <c r="Z17" s="34" t="s">
        <v>39</v>
      </c>
      <c r="AA17" s="34" t="s">
        <v>39</v>
      </c>
      <c r="AB17" s="34" t="s">
        <v>39</v>
      </c>
      <c r="AC17" s="281"/>
      <c r="AD17" s="34" t="s">
        <v>40</v>
      </c>
      <c r="AE17" s="34" t="s">
        <v>39</v>
      </c>
      <c r="AF17" s="34" t="s">
        <v>39</v>
      </c>
      <c r="AG17" s="110"/>
      <c r="AH17" s="110"/>
      <c r="AI17" s="110"/>
      <c r="AJ17" s="119"/>
    </row>
    <row r="18" spans="1:36" ht="13.5" thickBot="1" x14ac:dyDescent="0.25">
      <c r="A18" s="59" t="s">
        <v>51</v>
      </c>
      <c r="B18" s="34" t="s">
        <v>39</v>
      </c>
      <c r="C18" s="34" t="s">
        <v>39</v>
      </c>
      <c r="D18" s="34" t="s">
        <v>39</v>
      </c>
      <c r="E18" s="34" t="s">
        <v>39</v>
      </c>
      <c r="F18" s="34" t="s">
        <v>40</v>
      </c>
      <c r="G18" s="34" t="s">
        <v>39</v>
      </c>
      <c r="H18" s="281"/>
      <c r="I18" s="34" t="s">
        <v>39</v>
      </c>
      <c r="J18" s="34" t="s">
        <v>39</v>
      </c>
      <c r="K18" s="34" t="s">
        <v>39</v>
      </c>
      <c r="L18" s="34" t="s">
        <v>39</v>
      </c>
      <c r="M18" s="34" t="s">
        <v>40</v>
      </c>
      <c r="N18" s="34" t="s">
        <v>39</v>
      </c>
      <c r="O18" s="281"/>
      <c r="P18" s="34" t="s">
        <v>40</v>
      </c>
      <c r="Q18" s="34" t="s">
        <v>39</v>
      </c>
      <c r="R18" s="34" t="s">
        <v>39</v>
      </c>
      <c r="S18" s="34" t="s">
        <v>39</v>
      </c>
      <c r="T18" s="34" t="s">
        <v>39</v>
      </c>
      <c r="U18" s="34" t="s">
        <v>40</v>
      </c>
      <c r="V18" s="281"/>
      <c r="W18" s="34" t="s">
        <v>40</v>
      </c>
      <c r="X18" s="34" t="s">
        <v>39</v>
      </c>
      <c r="Y18" s="34" t="s">
        <v>39</v>
      </c>
      <c r="Z18" s="34" t="s">
        <v>39</v>
      </c>
      <c r="AA18" s="34" t="s">
        <v>39</v>
      </c>
      <c r="AB18" s="34" t="s">
        <v>40</v>
      </c>
      <c r="AC18" s="281"/>
      <c r="AD18" s="34" t="s">
        <v>40</v>
      </c>
      <c r="AE18" s="34" t="s">
        <v>39</v>
      </c>
      <c r="AF18" s="34" t="s">
        <v>39</v>
      </c>
      <c r="AG18" s="110"/>
      <c r="AH18" s="110"/>
      <c r="AI18" s="110"/>
      <c r="AJ18" s="119"/>
    </row>
    <row r="19" spans="1:36" ht="13.5" thickBot="1" x14ac:dyDescent="0.25">
      <c r="A19" s="59" t="s">
        <v>52</v>
      </c>
      <c r="B19" s="34" t="s">
        <v>39</v>
      </c>
      <c r="C19" s="34" t="s">
        <v>39</v>
      </c>
      <c r="D19" s="34" t="s">
        <v>39</v>
      </c>
      <c r="E19" s="34" t="s">
        <v>39</v>
      </c>
      <c r="F19" s="34" t="s">
        <v>40</v>
      </c>
      <c r="G19" s="34" t="s">
        <v>42</v>
      </c>
      <c r="H19" s="281"/>
      <c r="I19" s="34" t="s">
        <v>39</v>
      </c>
      <c r="J19" s="34" t="s">
        <v>39</v>
      </c>
      <c r="K19" s="34" t="s">
        <v>39</v>
      </c>
      <c r="L19" s="34" t="s">
        <v>39</v>
      </c>
      <c r="M19" s="34" t="s">
        <v>40</v>
      </c>
      <c r="N19" s="34" t="s">
        <v>42</v>
      </c>
      <c r="O19" s="281"/>
      <c r="P19" s="34" t="s">
        <v>40</v>
      </c>
      <c r="Q19" s="34" t="s">
        <v>39</v>
      </c>
      <c r="R19" s="34" t="s">
        <v>39</v>
      </c>
      <c r="S19" s="34" t="s">
        <v>39</v>
      </c>
      <c r="T19" s="34" t="s">
        <v>39</v>
      </c>
      <c r="U19" s="34" t="s">
        <v>40</v>
      </c>
      <c r="V19" s="281"/>
      <c r="W19" s="34" t="s">
        <v>40</v>
      </c>
      <c r="X19" s="34" t="s">
        <v>39</v>
      </c>
      <c r="Y19" s="34" t="s">
        <v>39</v>
      </c>
      <c r="Z19" s="34" t="s">
        <v>39</v>
      </c>
      <c r="AA19" s="34" t="s">
        <v>39</v>
      </c>
      <c r="AB19" s="34" t="s">
        <v>40</v>
      </c>
      <c r="AC19" s="281"/>
      <c r="AD19" s="34" t="s">
        <v>40</v>
      </c>
      <c r="AE19" s="34" t="s">
        <v>39</v>
      </c>
      <c r="AF19" s="34" t="s">
        <v>39</v>
      </c>
      <c r="AG19" s="110"/>
      <c r="AH19" s="110"/>
      <c r="AI19" s="110"/>
      <c r="AJ19" s="119"/>
    </row>
    <row r="20" spans="1:36" ht="13.5" thickBot="1" x14ac:dyDescent="0.25">
      <c r="A20" s="59" t="s">
        <v>53</v>
      </c>
      <c r="B20" s="34" t="s">
        <v>42</v>
      </c>
      <c r="C20" s="34" t="s">
        <v>39</v>
      </c>
      <c r="D20" s="34" t="s">
        <v>39</v>
      </c>
      <c r="E20" s="34" t="s">
        <v>39</v>
      </c>
      <c r="F20" s="34" t="s">
        <v>39</v>
      </c>
      <c r="G20" s="34" t="s">
        <v>42</v>
      </c>
      <c r="H20" s="281"/>
      <c r="I20" s="34" t="s">
        <v>39</v>
      </c>
      <c r="J20" s="34" t="s">
        <v>39</v>
      </c>
      <c r="K20" s="34" t="s">
        <v>39</v>
      </c>
      <c r="L20" s="34" t="s">
        <v>39</v>
      </c>
      <c r="M20" s="34" t="s">
        <v>39</v>
      </c>
      <c r="N20" s="34" t="s">
        <v>42</v>
      </c>
      <c r="O20" s="281"/>
      <c r="P20" s="34" t="s">
        <v>40</v>
      </c>
      <c r="Q20" s="34" t="s">
        <v>39</v>
      </c>
      <c r="R20" s="34" t="s">
        <v>39</v>
      </c>
      <c r="S20" s="34" t="s">
        <v>39</v>
      </c>
      <c r="T20" s="34" t="s">
        <v>39</v>
      </c>
      <c r="U20" s="34" t="s">
        <v>39</v>
      </c>
      <c r="V20" s="281"/>
      <c r="W20" s="34" t="s">
        <v>40</v>
      </c>
      <c r="X20" s="34" t="s">
        <v>39</v>
      </c>
      <c r="Y20" s="34" t="s">
        <v>39</v>
      </c>
      <c r="Z20" s="34" t="s">
        <v>39</v>
      </c>
      <c r="AA20" s="34" t="s">
        <v>39</v>
      </c>
      <c r="AB20" s="34" t="s">
        <v>39</v>
      </c>
      <c r="AC20" s="281"/>
      <c r="AD20" s="34" t="s">
        <v>40</v>
      </c>
      <c r="AE20" s="34" t="s">
        <v>39</v>
      </c>
      <c r="AF20" s="34" t="s">
        <v>39</v>
      </c>
      <c r="AG20" s="110"/>
      <c r="AH20" s="110"/>
      <c r="AI20" s="110"/>
      <c r="AJ20" s="119"/>
    </row>
    <row r="21" spans="1:36" ht="13.5" thickBot="1" x14ac:dyDescent="0.25">
      <c r="A21" s="59" t="s">
        <v>54</v>
      </c>
      <c r="B21" s="34" t="s">
        <v>39</v>
      </c>
      <c r="C21" s="34" t="s">
        <v>39</v>
      </c>
      <c r="D21" s="34" t="s">
        <v>39</v>
      </c>
      <c r="E21" s="34" t="s">
        <v>39</v>
      </c>
      <c r="F21" s="34" t="s">
        <v>42</v>
      </c>
      <c r="G21" s="34" t="s">
        <v>42</v>
      </c>
      <c r="H21" s="281"/>
      <c r="I21" s="34" t="s">
        <v>39</v>
      </c>
      <c r="J21" s="34" t="s">
        <v>39</v>
      </c>
      <c r="K21" s="34" t="s">
        <v>39</v>
      </c>
      <c r="L21" s="34" t="s">
        <v>39</v>
      </c>
      <c r="M21" s="34" t="s">
        <v>42</v>
      </c>
      <c r="N21" s="34" t="s">
        <v>42</v>
      </c>
      <c r="O21" s="281"/>
      <c r="P21" s="34" t="s">
        <v>40</v>
      </c>
      <c r="Q21" s="34" t="s">
        <v>39</v>
      </c>
      <c r="R21" s="34" t="s">
        <v>39</v>
      </c>
      <c r="S21" s="34" t="s">
        <v>39</v>
      </c>
      <c r="T21" s="34" t="s">
        <v>39</v>
      </c>
      <c r="U21" s="34" t="s">
        <v>42</v>
      </c>
      <c r="V21" s="281"/>
      <c r="W21" s="34" t="s">
        <v>40</v>
      </c>
      <c r="X21" s="34" t="s">
        <v>39</v>
      </c>
      <c r="Y21" s="34" t="s">
        <v>39</v>
      </c>
      <c r="Z21" s="34" t="s">
        <v>39</v>
      </c>
      <c r="AA21" s="34" t="s">
        <v>39</v>
      </c>
      <c r="AB21" s="34" t="s">
        <v>42</v>
      </c>
      <c r="AC21" s="281"/>
      <c r="AD21" s="34" t="s">
        <v>40</v>
      </c>
      <c r="AE21" s="34" t="s">
        <v>39</v>
      </c>
      <c r="AF21" s="34" t="s">
        <v>39</v>
      </c>
      <c r="AG21" s="110"/>
      <c r="AH21" s="110"/>
      <c r="AI21" s="110"/>
      <c r="AJ21" s="119"/>
    </row>
    <row r="22" spans="1:36" ht="13.5" thickBot="1" x14ac:dyDescent="0.25">
      <c r="A22" s="59" t="s">
        <v>55</v>
      </c>
      <c r="B22" s="34" t="s">
        <v>39</v>
      </c>
      <c r="C22" s="34" t="s">
        <v>40</v>
      </c>
      <c r="D22" s="34" t="s">
        <v>39</v>
      </c>
      <c r="E22" s="34" t="s">
        <v>39</v>
      </c>
      <c r="F22" s="34" t="s">
        <v>42</v>
      </c>
      <c r="G22" s="34" t="s">
        <v>42</v>
      </c>
      <c r="H22" s="281"/>
      <c r="I22" s="34" t="s">
        <v>39</v>
      </c>
      <c r="J22" s="34" t="s">
        <v>40</v>
      </c>
      <c r="K22" s="34" t="s">
        <v>39</v>
      </c>
      <c r="L22" s="34" t="s">
        <v>39</v>
      </c>
      <c r="M22" s="34" t="s">
        <v>42</v>
      </c>
      <c r="N22" s="34" t="s">
        <v>42</v>
      </c>
      <c r="O22" s="281"/>
      <c r="P22" s="34" t="s">
        <v>40</v>
      </c>
      <c r="Q22" s="34" t="s">
        <v>39</v>
      </c>
      <c r="R22" s="34" t="s">
        <v>40</v>
      </c>
      <c r="S22" s="34" t="s">
        <v>39</v>
      </c>
      <c r="T22" s="34" t="s">
        <v>39</v>
      </c>
      <c r="U22" s="34" t="s">
        <v>42</v>
      </c>
      <c r="V22" s="281"/>
      <c r="W22" s="34" t="s">
        <v>40</v>
      </c>
      <c r="X22" s="34" t="s">
        <v>39</v>
      </c>
      <c r="Y22" s="34" t="s">
        <v>40</v>
      </c>
      <c r="Z22" s="34" t="s">
        <v>39</v>
      </c>
      <c r="AA22" s="34" t="s">
        <v>39</v>
      </c>
      <c r="AB22" s="34" t="s">
        <v>42</v>
      </c>
      <c r="AC22" s="281"/>
      <c r="AD22" s="34" t="s">
        <v>40</v>
      </c>
      <c r="AE22" s="34" t="s">
        <v>39</v>
      </c>
      <c r="AF22" s="34" t="s">
        <v>40</v>
      </c>
      <c r="AG22" s="110"/>
      <c r="AH22" s="110"/>
      <c r="AI22" s="110"/>
      <c r="AJ22" s="119"/>
    </row>
    <row r="23" spans="1:36" ht="13.5" thickBot="1" x14ac:dyDescent="0.25">
      <c r="A23" s="59" t="s">
        <v>56</v>
      </c>
      <c r="B23" s="34" t="s">
        <v>39</v>
      </c>
      <c r="C23" s="34" t="s">
        <v>40</v>
      </c>
      <c r="D23" s="34" t="s">
        <v>39</v>
      </c>
      <c r="E23" s="34" t="s">
        <v>39</v>
      </c>
      <c r="F23" s="34" t="s">
        <v>39</v>
      </c>
      <c r="G23" s="34" t="s">
        <v>39</v>
      </c>
      <c r="H23" s="281"/>
      <c r="I23" s="34" t="s">
        <v>39</v>
      </c>
      <c r="J23" s="34" t="s">
        <v>40</v>
      </c>
      <c r="K23" s="34" t="s">
        <v>39</v>
      </c>
      <c r="L23" s="34" t="s">
        <v>39</v>
      </c>
      <c r="M23" s="34" t="s">
        <v>39</v>
      </c>
      <c r="N23" s="34" t="s">
        <v>39</v>
      </c>
      <c r="O23" s="281"/>
      <c r="P23" s="34" t="s">
        <v>40</v>
      </c>
      <c r="Q23" s="34" t="s">
        <v>39</v>
      </c>
      <c r="R23" s="34" t="s">
        <v>40</v>
      </c>
      <c r="S23" s="34" t="s">
        <v>39</v>
      </c>
      <c r="T23" s="34" t="s">
        <v>39</v>
      </c>
      <c r="U23" s="34" t="s">
        <v>39</v>
      </c>
      <c r="V23" s="281"/>
      <c r="W23" s="34" t="s">
        <v>40</v>
      </c>
      <c r="X23" s="34" t="s">
        <v>39</v>
      </c>
      <c r="Y23" s="34" t="s">
        <v>40</v>
      </c>
      <c r="Z23" s="34" t="s">
        <v>39</v>
      </c>
      <c r="AA23" s="34" t="s">
        <v>39</v>
      </c>
      <c r="AB23" s="34" t="s">
        <v>39</v>
      </c>
      <c r="AC23" s="281"/>
      <c r="AD23" s="34" t="s">
        <v>40</v>
      </c>
      <c r="AE23" s="34" t="s">
        <v>39</v>
      </c>
      <c r="AF23" s="34" t="s">
        <v>40</v>
      </c>
      <c r="AG23" s="110"/>
      <c r="AH23" s="110"/>
      <c r="AI23" s="110"/>
      <c r="AJ23" s="119"/>
    </row>
    <row r="24" spans="1:36" x14ac:dyDescent="0.2">
      <c r="A24" s="59" t="s">
        <v>57</v>
      </c>
      <c r="B24" s="34" t="s">
        <v>39</v>
      </c>
      <c r="C24" s="34" t="s">
        <v>40</v>
      </c>
      <c r="D24" s="34" t="s">
        <v>39</v>
      </c>
      <c r="E24" s="34" t="s">
        <v>39</v>
      </c>
      <c r="F24" s="34" t="s">
        <v>39</v>
      </c>
      <c r="G24" s="34" t="s">
        <v>39</v>
      </c>
      <c r="H24" s="282"/>
      <c r="I24" s="34" t="s">
        <v>39</v>
      </c>
      <c r="J24" s="34" t="s">
        <v>40</v>
      </c>
      <c r="K24" s="34" t="s">
        <v>39</v>
      </c>
      <c r="L24" s="34" t="s">
        <v>39</v>
      </c>
      <c r="M24" s="34" t="s">
        <v>39</v>
      </c>
      <c r="N24" s="34" t="s">
        <v>39</v>
      </c>
      <c r="O24" s="282"/>
      <c r="P24" s="34" t="s">
        <v>40</v>
      </c>
      <c r="Q24" s="34" t="s">
        <v>39</v>
      </c>
      <c r="R24" s="34" t="s">
        <v>40</v>
      </c>
      <c r="S24" s="34" t="s">
        <v>39</v>
      </c>
      <c r="T24" s="34" t="s">
        <v>39</v>
      </c>
      <c r="U24" s="34" t="s">
        <v>39</v>
      </c>
      <c r="V24" s="282"/>
      <c r="W24" s="34" t="s">
        <v>40</v>
      </c>
      <c r="X24" s="34" t="s">
        <v>39</v>
      </c>
      <c r="Y24" s="34" t="s">
        <v>40</v>
      </c>
      <c r="Z24" s="34" t="s">
        <v>39</v>
      </c>
      <c r="AA24" s="34" t="s">
        <v>39</v>
      </c>
      <c r="AB24" s="34" t="s">
        <v>39</v>
      </c>
      <c r="AC24" s="282"/>
      <c r="AD24" s="34" t="s">
        <v>40</v>
      </c>
      <c r="AE24" s="34" t="s">
        <v>39</v>
      </c>
      <c r="AF24" s="34" t="s">
        <v>40</v>
      </c>
      <c r="AG24" s="110"/>
      <c r="AH24" s="110"/>
      <c r="AI24" s="110"/>
      <c r="AJ24" s="119"/>
    </row>
    <row r="25" spans="1:36" x14ac:dyDescent="0.2">
      <c r="A25" s="41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5"/>
    </row>
    <row r="26" spans="1:36" ht="15.75" x14ac:dyDescent="0.2">
      <c r="A26" s="56" t="s">
        <v>58</v>
      </c>
      <c r="B26" s="34">
        <f>COUNTIF(B4:B24,"P")</f>
        <v>18</v>
      </c>
      <c r="C26" s="34">
        <f t="shared" ref="C26:AF26" si="0">COUNTIF(C4:C24,"P")</f>
        <v>15</v>
      </c>
      <c r="D26" s="34">
        <f t="shared" si="0"/>
        <v>16</v>
      </c>
      <c r="E26" s="34">
        <f t="shared" si="0"/>
        <v>21</v>
      </c>
      <c r="F26" s="34">
        <f t="shared" si="0"/>
        <v>9</v>
      </c>
      <c r="G26" s="34">
        <f t="shared" si="0"/>
        <v>17</v>
      </c>
      <c r="H26" s="34">
        <f t="shared" si="0"/>
        <v>0</v>
      </c>
      <c r="I26" s="34">
        <f t="shared" si="0"/>
        <v>21</v>
      </c>
      <c r="J26" s="34">
        <f t="shared" si="0"/>
        <v>15</v>
      </c>
      <c r="K26" s="34">
        <f t="shared" si="0"/>
        <v>16</v>
      </c>
      <c r="L26" s="34">
        <f t="shared" si="0"/>
        <v>21</v>
      </c>
      <c r="M26" s="34">
        <f t="shared" si="0"/>
        <v>9</v>
      </c>
      <c r="N26" s="34">
        <f t="shared" si="0"/>
        <v>17</v>
      </c>
      <c r="O26" s="34">
        <f t="shared" si="0"/>
        <v>0</v>
      </c>
      <c r="P26" s="34">
        <f t="shared" si="0"/>
        <v>0</v>
      </c>
      <c r="Q26" s="34">
        <f t="shared" si="0"/>
        <v>21</v>
      </c>
      <c r="R26" s="34">
        <f t="shared" si="0"/>
        <v>15</v>
      </c>
      <c r="S26" s="34">
        <f t="shared" si="0"/>
        <v>16</v>
      </c>
      <c r="T26" s="34">
        <f t="shared" si="0"/>
        <v>21</v>
      </c>
      <c r="U26" s="34">
        <f t="shared" si="0"/>
        <v>9</v>
      </c>
      <c r="V26" s="34">
        <f t="shared" si="0"/>
        <v>0</v>
      </c>
      <c r="W26" s="34">
        <f t="shared" si="0"/>
        <v>0</v>
      </c>
      <c r="X26" s="34">
        <f t="shared" si="0"/>
        <v>21</v>
      </c>
      <c r="Y26" s="34">
        <f t="shared" si="0"/>
        <v>15</v>
      </c>
      <c r="Z26" s="34">
        <f t="shared" si="0"/>
        <v>16</v>
      </c>
      <c r="AA26" s="34">
        <f t="shared" si="0"/>
        <v>21</v>
      </c>
      <c r="AB26" s="34">
        <f t="shared" si="0"/>
        <v>9</v>
      </c>
      <c r="AC26" s="34">
        <f t="shared" si="0"/>
        <v>0</v>
      </c>
      <c r="AD26" s="34">
        <f t="shared" si="0"/>
        <v>0</v>
      </c>
      <c r="AE26" s="34">
        <f t="shared" si="0"/>
        <v>21</v>
      </c>
      <c r="AF26" s="34">
        <f t="shared" si="0"/>
        <v>15</v>
      </c>
      <c r="AG26" s="34"/>
      <c r="AH26" s="34"/>
      <c r="AI26" s="34"/>
      <c r="AJ26" s="35"/>
    </row>
    <row r="27" spans="1:36" ht="15.75" x14ac:dyDescent="0.2">
      <c r="A27" s="56" t="s">
        <v>355</v>
      </c>
      <c r="B27" s="34">
        <f>COUNTIF(B4:B24,"A")</f>
        <v>2</v>
      </c>
      <c r="C27" s="34">
        <f t="shared" ref="C27:AF27" si="1">COUNTIF(C4:C24,"A")</f>
        <v>5</v>
      </c>
      <c r="D27" s="34">
        <f t="shared" si="1"/>
        <v>5</v>
      </c>
      <c r="E27" s="34">
        <f t="shared" si="1"/>
        <v>0</v>
      </c>
      <c r="F27" s="34">
        <f t="shared" si="1"/>
        <v>10</v>
      </c>
      <c r="G27" s="34">
        <f t="shared" si="1"/>
        <v>0</v>
      </c>
      <c r="H27" s="34">
        <f t="shared" si="1"/>
        <v>0</v>
      </c>
      <c r="I27" s="34">
        <f t="shared" si="1"/>
        <v>0</v>
      </c>
      <c r="J27" s="34">
        <f t="shared" si="1"/>
        <v>5</v>
      </c>
      <c r="K27" s="34">
        <f t="shared" si="1"/>
        <v>5</v>
      </c>
      <c r="L27" s="34">
        <f t="shared" si="1"/>
        <v>0</v>
      </c>
      <c r="M27" s="34">
        <f t="shared" si="1"/>
        <v>10</v>
      </c>
      <c r="N27" s="34">
        <f t="shared" si="1"/>
        <v>0</v>
      </c>
      <c r="O27" s="34">
        <f t="shared" si="1"/>
        <v>0</v>
      </c>
      <c r="P27" s="34">
        <f t="shared" si="1"/>
        <v>21</v>
      </c>
      <c r="Q27" s="34">
        <f t="shared" si="1"/>
        <v>0</v>
      </c>
      <c r="R27" s="34">
        <f t="shared" si="1"/>
        <v>5</v>
      </c>
      <c r="S27" s="34">
        <f t="shared" si="1"/>
        <v>5</v>
      </c>
      <c r="T27" s="34">
        <f t="shared" si="1"/>
        <v>0</v>
      </c>
      <c r="U27" s="34">
        <f t="shared" si="1"/>
        <v>10</v>
      </c>
      <c r="V27" s="34">
        <f t="shared" si="1"/>
        <v>0</v>
      </c>
      <c r="W27" s="34">
        <f t="shared" si="1"/>
        <v>21</v>
      </c>
      <c r="X27" s="34">
        <f t="shared" si="1"/>
        <v>0</v>
      </c>
      <c r="Y27" s="34">
        <f t="shared" si="1"/>
        <v>5</v>
      </c>
      <c r="Z27" s="34">
        <f t="shared" si="1"/>
        <v>5</v>
      </c>
      <c r="AA27" s="34">
        <f t="shared" si="1"/>
        <v>0</v>
      </c>
      <c r="AB27" s="34">
        <f t="shared" si="1"/>
        <v>10</v>
      </c>
      <c r="AC27" s="34">
        <f t="shared" si="1"/>
        <v>0</v>
      </c>
      <c r="AD27" s="34">
        <f t="shared" si="1"/>
        <v>21</v>
      </c>
      <c r="AE27" s="34">
        <f t="shared" si="1"/>
        <v>0</v>
      </c>
      <c r="AF27" s="34">
        <f t="shared" si="1"/>
        <v>5</v>
      </c>
      <c r="AG27" s="34"/>
      <c r="AH27" s="34"/>
      <c r="AI27" s="34"/>
      <c r="AJ27" s="35"/>
    </row>
    <row r="28" spans="1:36" x14ac:dyDescent="0.2">
      <c r="A28" s="57" t="s">
        <v>37</v>
      </c>
      <c r="B28" s="34">
        <f>COUNTIF(B4:B24,"L")</f>
        <v>1</v>
      </c>
      <c r="C28" s="34">
        <f t="shared" ref="C28:AF28" si="2">COUNTIF(C4:C24,"L")</f>
        <v>1</v>
      </c>
      <c r="D28" s="34">
        <f t="shared" si="2"/>
        <v>0</v>
      </c>
      <c r="E28" s="34">
        <f t="shared" si="2"/>
        <v>0</v>
      </c>
      <c r="F28" s="34">
        <f t="shared" si="2"/>
        <v>2</v>
      </c>
      <c r="G28" s="34">
        <f t="shared" si="2"/>
        <v>4</v>
      </c>
      <c r="H28" s="34">
        <f t="shared" si="2"/>
        <v>0</v>
      </c>
      <c r="I28" s="34">
        <f t="shared" si="2"/>
        <v>0</v>
      </c>
      <c r="J28" s="34">
        <f t="shared" si="2"/>
        <v>1</v>
      </c>
      <c r="K28" s="34">
        <f t="shared" si="2"/>
        <v>0</v>
      </c>
      <c r="L28" s="34">
        <f t="shared" si="2"/>
        <v>0</v>
      </c>
      <c r="M28" s="34">
        <f t="shared" si="2"/>
        <v>2</v>
      </c>
      <c r="N28" s="34">
        <f t="shared" si="2"/>
        <v>4</v>
      </c>
      <c r="O28" s="34">
        <f t="shared" si="2"/>
        <v>0</v>
      </c>
      <c r="P28" s="34">
        <f t="shared" si="2"/>
        <v>0</v>
      </c>
      <c r="Q28" s="34">
        <f t="shared" si="2"/>
        <v>0</v>
      </c>
      <c r="R28" s="34">
        <f t="shared" si="2"/>
        <v>1</v>
      </c>
      <c r="S28" s="34">
        <f t="shared" si="2"/>
        <v>0</v>
      </c>
      <c r="T28" s="34">
        <f t="shared" si="2"/>
        <v>0</v>
      </c>
      <c r="U28" s="34">
        <f t="shared" si="2"/>
        <v>2</v>
      </c>
      <c r="V28" s="34">
        <f t="shared" si="2"/>
        <v>0</v>
      </c>
      <c r="W28" s="34">
        <f t="shared" si="2"/>
        <v>0</v>
      </c>
      <c r="X28" s="34">
        <f t="shared" si="2"/>
        <v>0</v>
      </c>
      <c r="Y28" s="34">
        <f t="shared" si="2"/>
        <v>1</v>
      </c>
      <c r="Z28" s="34">
        <f t="shared" si="2"/>
        <v>0</v>
      </c>
      <c r="AA28" s="34">
        <f t="shared" si="2"/>
        <v>0</v>
      </c>
      <c r="AB28" s="34">
        <f t="shared" si="2"/>
        <v>2</v>
      </c>
      <c r="AC28" s="34">
        <f t="shared" si="2"/>
        <v>0</v>
      </c>
      <c r="AD28" s="34">
        <f t="shared" si="2"/>
        <v>0</v>
      </c>
      <c r="AE28" s="34">
        <f t="shared" si="2"/>
        <v>0</v>
      </c>
      <c r="AF28" s="34">
        <f t="shared" si="2"/>
        <v>1</v>
      </c>
      <c r="AG28" s="34"/>
      <c r="AH28" s="34"/>
      <c r="AI28" s="34"/>
      <c r="AJ28" s="35"/>
    </row>
    <row r="29" spans="1:36" ht="16.5" thickBot="1" x14ac:dyDescent="0.25">
      <c r="A29" s="58" t="s">
        <v>59</v>
      </c>
      <c r="B29" s="36">
        <f>SUM(B26:B28)</f>
        <v>21</v>
      </c>
      <c r="C29" s="36">
        <f t="shared" ref="C29:AF29" si="3">SUM(C26:C28)</f>
        <v>21</v>
      </c>
      <c r="D29" s="36">
        <f t="shared" si="3"/>
        <v>21</v>
      </c>
      <c r="E29" s="36">
        <f t="shared" si="3"/>
        <v>21</v>
      </c>
      <c r="F29" s="36">
        <f t="shared" si="3"/>
        <v>21</v>
      </c>
      <c r="G29" s="36">
        <f t="shared" si="3"/>
        <v>21</v>
      </c>
      <c r="H29" s="36">
        <f t="shared" si="3"/>
        <v>0</v>
      </c>
      <c r="I29" s="36">
        <f t="shared" si="3"/>
        <v>21</v>
      </c>
      <c r="J29" s="36">
        <f t="shared" si="3"/>
        <v>21</v>
      </c>
      <c r="K29" s="36">
        <f t="shared" si="3"/>
        <v>21</v>
      </c>
      <c r="L29" s="36">
        <f t="shared" si="3"/>
        <v>21</v>
      </c>
      <c r="M29" s="36">
        <f t="shared" si="3"/>
        <v>21</v>
      </c>
      <c r="N29" s="36">
        <f t="shared" si="3"/>
        <v>21</v>
      </c>
      <c r="O29" s="36">
        <f t="shared" si="3"/>
        <v>0</v>
      </c>
      <c r="P29" s="36">
        <f t="shared" si="3"/>
        <v>21</v>
      </c>
      <c r="Q29" s="36">
        <f t="shared" si="3"/>
        <v>21</v>
      </c>
      <c r="R29" s="36">
        <f t="shared" si="3"/>
        <v>21</v>
      </c>
      <c r="S29" s="36">
        <f t="shared" si="3"/>
        <v>21</v>
      </c>
      <c r="T29" s="36">
        <f t="shared" si="3"/>
        <v>21</v>
      </c>
      <c r="U29" s="36">
        <f t="shared" si="3"/>
        <v>21</v>
      </c>
      <c r="V29" s="36">
        <f t="shared" si="3"/>
        <v>0</v>
      </c>
      <c r="W29" s="36">
        <f t="shared" si="3"/>
        <v>21</v>
      </c>
      <c r="X29" s="36">
        <f t="shared" si="3"/>
        <v>21</v>
      </c>
      <c r="Y29" s="36">
        <f t="shared" si="3"/>
        <v>21</v>
      </c>
      <c r="Z29" s="36">
        <f t="shared" si="3"/>
        <v>21</v>
      </c>
      <c r="AA29" s="36">
        <f t="shared" si="3"/>
        <v>21</v>
      </c>
      <c r="AB29" s="36">
        <f t="shared" si="3"/>
        <v>21</v>
      </c>
      <c r="AC29" s="36">
        <f t="shared" si="3"/>
        <v>0</v>
      </c>
      <c r="AD29" s="36">
        <f t="shared" si="3"/>
        <v>21</v>
      </c>
      <c r="AE29" s="36">
        <f t="shared" si="3"/>
        <v>21</v>
      </c>
      <c r="AF29" s="36">
        <f t="shared" si="3"/>
        <v>21</v>
      </c>
      <c r="AG29" s="36"/>
      <c r="AH29" s="36"/>
      <c r="AI29" s="36"/>
      <c r="AJ29" s="37"/>
    </row>
    <row r="31" spans="1:36" ht="15" x14ac:dyDescent="0.25">
      <c r="C31" s="283" t="s">
        <v>354</v>
      </c>
      <c r="D31" s="283"/>
      <c r="E31"/>
      <c r="F31"/>
      <c r="G31"/>
      <c r="H31"/>
      <c r="I31"/>
      <c r="J31"/>
      <c r="Y31" s="283"/>
      <c r="Z31" s="283"/>
      <c r="AA31"/>
      <c r="AB31"/>
      <c r="AC31"/>
    </row>
    <row r="32" spans="1:36" x14ac:dyDescent="0.2">
      <c r="B32" s="39"/>
      <c r="C32" s="285" t="s">
        <v>516</v>
      </c>
      <c r="D32" s="285"/>
      <c r="E32" s="285"/>
      <c r="F32" s="285"/>
      <c r="G32" s="285"/>
      <c r="H32" s="285"/>
      <c r="I32" s="285"/>
      <c r="J32" s="285"/>
      <c r="X32" s="39"/>
      <c r="Y32" s="38"/>
      <c r="Z32"/>
      <c r="AA32"/>
      <c r="AB32"/>
      <c r="AC32"/>
    </row>
    <row r="33" spans="2:29" x14ac:dyDescent="0.2">
      <c r="B33" s="39"/>
      <c r="C33" s="285" t="s">
        <v>517</v>
      </c>
      <c r="D33" s="285"/>
      <c r="E33" s="285"/>
      <c r="F33" s="285"/>
      <c r="G33" s="285"/>
      <c r="H33" s="285"/>
      <c r="I33" s="285"/>
      <c r="J33" s="285"/>
      <c r="X33" s="39"/>
      <c r="Y33" s="38"/>
      <c r="Z33"/>
      <c r="AA33"/>
      <c r="AB33"/>
      <c r="AC33"/>
    </row>
    <row r="34" spans="2:29" x14ac:dyDescent="0.2">
      <c r="B34" s="39"/>
      <c r="C34" s="285" t="s">
        <v>518</v>
      </c>
      <c r="D34" s="285"/>
      <c r="E34" s="285"/>
      <c r="F34" s="285"/>
      <c r="G34" s="285"/>
      <c r="H34" s="285"/>
      <c r="I34" s="285"/>
      <c r="J34" s="285"/>
      <c r="X34" s="39"/>
      <c r="Y34" s="38"/>
      <c r="Z34"/>
      <c r="AA34"/>
      <c r="AB34"/>
      <c r="AC34"/>
    </row>
    <row r="35" spans="2:29" x14ac:dyDescent="0.2">
      <c r="B35" s="39"/>
      <c r="C35" s="96" t="s">
        <v>519</v>
      </c>
      <c r="D35" s="96"/>
      <c r="E35" s="96"/>
      <c r="F35" s="96"/>
      <c r="G35" s="96"/>
      <c r="H35" s="96"/>
      <c r="I35" s="96"/>
      <c r="J35" s="96"/>
      <c r="X35" s="39"/>
      <c r="Y35" s="38"/>
      <c r="Z35"/>
      <c r="AA35"/>
      <c r="AB35"/>
      <c r="AC35"/>
    </row>
    <row r="36" spans="2:29" x14ac:dyDescent="0.2">
      <c r="C36"/>
      <c r="D36"/>
      <c r="E36"/>
      <c r="F36"/>
      <c r="G36"/>
      <c r="H36"/>
      <c r="I36"/>
      <c r="J36"/>
      <c r="Y36"/>
      <c r="Z36"/>
      <c r="AA36"/>
      <c r="AB36"/>
      <c r="AC36"/>
    </row>
  </sheetData>
  <mergeCells count="10">
    <mergeCell ref="C33:J33"/>
    <mergeCell ref="C34:J34"/>
    <mergeCell ref="H4:H24"/>
    <mergeCell ref="O4:O24"/>
    <mergeCell ref="V4:V24"/>
    <mergeCell ref="AC4:AC24"/>
    <mergeCell ref="C31:D31"/>
    <mergeCell ref="Y31:Z31"/>
    <mergeCell ref="C1:Q1"/>
    <mergeCell ref="C32:J32"/>
  </mergeCells>
  <phoneticPr fontId="2" type="noConversion"/>
  <pageMargins left="0.5" right="0.25" top="1" bottom="0.5" header="0.5" footer="0.5"/>
  <pageSetup paperSize="9" orientation="landscape" r:id="rId1"/>
  <headerFooter alignWithMargins="0"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37"/>
    <pageSetUpPr fitToPage="1"/>
  </sheetPr>
  <dimension ref="A1:N39"/>
  <sheetViews>
    <sheetView workbookViewId="0">
      <selection activeCell="J4" sqref="J4"/>
    </sheetView>
  </sheetViews>
  <sheetFormatPr defaultColWidth="9.140625" defaultRowHeight="12.75" x14ac:dyDescent="0.2"/>
  <cols>
    <col min="1" max="1" width="8.28515625" style="29" bestFit="1" customWidth="1"/>
    <col min="2" max="2" width="6.42578125" style="29" customWidth="1"/>
    <col min="3" max="5" width="4.85546875" style="29" customWidth="1"/>
    <col min="6" max="6" width="5.140625" style="29" customWidth="1"/>
    <col min="7" max="7" width="5" style="29" customWidth="1"/>
    <col min="8" max="8" width="5.28515625" style="29" customWidth="1"/>
    <col min="9" max="9" width="6.7109375" style="29" customWidth="1"/>
    <col min="10" max="10" width="12" style="29" bestFit="1" customWidth="1"/>
    <col min="11" max="12" width="6.140625" style="29" customWidth="1"/>
    <col min="13" max="13" width="14" style="29" customWidth="1"/>
    <col min="14" max="16384" width="9.140625" style="29"/>
  </cols>
  <sheetData>
    <row r="1" spans="1:14" ht="28.5" customHeight="1" x14ac:dyDescent="0.2">
      <c r="A1" s="286" t="s">
        <v>418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48"/>
    </row>
    <row r="2" spans="1:14" s="51" customFormat="1" ht="13.5" thickBot="1" x14ac:dyDescent="0.25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</row>
    <row r="3" spans="1:14" s="50" customFormat="1" ht="73.5" thickBot="1" x14ac:dyDescent="0.25">
      <c r="A3" s="136" t="s">
        <v>0</v>
      </c>
      <c r="B3" s="136" t="s">
        <v>60</v>
      </c>
      <c r="C3" s="136" t="s">
        <v>61</v>
      </c>
      <c r="D3" s="136" t="s">
        <v>62</v>
      </c>
      <c r="E3" s="136" t="s">
        <v>63</v>
      </c>
      <c r="F3" s="136" t="s">
        <v>64</v>
      </c>
      <c r="G3" s="136" t="s">
        <v>65</v>
      </c>
      <c r="H3" s="136" t="s">
        <v>3</v>
      </c>
      <c r="I3" s="136" t="s">
        <v>38</v>
      </c>
      <c r="J3" s="136" t="s">
        <v>66</v>
      </c>
      <c r="K3" s="136" t="s">
        <v>11</v>
      </c>
      <c r="L3" s="136" t="s">
        <v>12</v>
      </c>
      <c r="M3" s="137" t="s">
        <v>14</v>
      </c>
    </row>
    <row r="4" spans="1:14" s="49" customFormat="1" x14ac:dyDescent="0.2">
      <c r="A4" s="138" t="s">
        <v>395</v>
      </c>
      <c r="B4" s="140">
        <v>65</v>
      </c>
      <c r="C4" s="140">
        <v>12</v>
      </c>
      <c r="D4" s="140">
        <v>65</v>
      </c>
      <c r="E4" s="140">
        <v>14</v>
      </c>
      <c r="F4" s="140">
        <v>42</v>
      </c>
      <c r="G4" s="140">
        <v>49</v>
      </c>
      <c r="H4" s="140">
        <v>69</v>
      </c>
      <c r="I4" s="31">
        <f>SUM(B4:H4)</f>
        <v>316</v>
      </c>
      <c r="J4" s="256">
        <f>I4/425*100</f>
        <v>74.352941176470594</v>
      </c>
      <c r="K4" s="54">
        <f>ROUND(J4,0)</f>
        <v>74</v>
      </c>
      <c r="L4" s="54"/>
      <c r="M4" s="54" t="str">
        <f>IF(K4&gt;=90,"A-Plus",IF(K4&gt;=80,"A-One",IF(K4&gt;=70,"A",IF(K4&gt;=60,"B",IF(K4&gt;=50,"C",IF(K4&gt;=40,"D","Fail"))))))</f>
        <v>A</v>
      </c>
    </row>
    <row r="5" spans="1:14" s="49" customFormat="1" x14ac:dyDescent="0.2">
      <c r="A5" s="15" t="s">
        <v>396</v>
      </c>
      <c r="B5" s="54">
        <v>64</v>
      </c>
      <c r="C5" s="54">
        <v>14</v>
      </c>
      <c r="D5" s="54">
        <v>69</v>
      </c>
      <c r="E5" s="54">
        <v>15</v>
      </c>
      <c r="F5" s="54">
        <v>61</v>
      </c>
      <c r="G5" s="54">
        <v>61</v>
      </c>
      <c r="H5" s="54">
        <v>53</v>
      </c>
      <c r="I5" s="31">
        <f t="shared" ref="I5:I24" si="0">SUM(B5:H5)</f>
        <v>337</v>
      </c>
      <c r="J5" s="256">
        <f t="shared" ref="J5:J24" si="1">I5/425*100</f>
        <v>79.294117647058826</v>
      </c>
      <c r="K5" s="54">
        <f t="shared" ref="K5:K24" si="2">ROUND(J5,0)</f>
        <v>79</v>
      </c>
      <c r="L5" s="54"/>
      <c r="M5" s="54" t="str">
        <f t="shared" ref="M5:M24" si="3">IF(K5&gt;=90,"A-Plus",IF(K5&gt;=80,"A-One",IF(K5&gt;=70,"A",IF(K5&gt;=60,"B",IF(K5&gt;=50,"C",IF(K5&gt;=40,"D","Fail"))))))</f>
        <v>A</v>
      </c>
    </row>
    <row r="6" spans="1:14" s="49" customFormat="1" x14ac:dyDescent="0.2">
      <c r="A6" s="15" t="s">
        <v>397</v>
      </c>
      <c r="B6" s="54">
        <v>51</v>
      </c>
      <c r="C6" s="54">
        <v>13</v>
      </c>
      <c r="D6" s="54">
        <v>49</v>
      </c>
      <c r="E6" s="54">
        <v>12</v>
      </c>
      <c r="F6" s="54">
        <v>44</v>
      </c>
      <c r="G6" s="54">
        <v>39</v>
      </c>
      <c r="H6" s="54">
        <v>34</v>
      </c>
      <c r="I6" s="31">
        <f t="shared" si="0"/>
        <v>242</v>
      </c>
      <c r="J6" s="256">
        <f t="shared" si="1"/>
        <v>56.941176470588239</v>
      </c>
      <c r="K6" s="54">
        <f t="shared" si="2"/>
        <v>57</v>
      </c>
      <c r="L6" s="54"/>
      <c r="M6" s="54" t="str">
        <f t="shared" si="3"/>
        <v>C</v>
      </c>
    </row>
    <row r="7" spans="1:14" s="49" customFormat="1" x14ac:dyDescent="0.2">
      <c r="A7" s="15" t="s">
        <v>86</v>
      </c>
      <c r="B7" s="54">
        <v>44</v>
      </c>
      <c r="C7" s="54">
        <v>11</v>
      </c>
      <c r="D7" s="54">
        <v>45</v>
      </c>
      <c r="E7" s="54">
        <v>11</v>
      </c>
      <c r="F7" s="54">
        <v>42</v>
      </c>
      <c r="G7" s="54">
        <v>43</v>
      </c>
      <c r="H7" s="54">
        <v>33</v>
      </c>
      <c r="I7" s="31">
        <f t="shared" si="0"/>
        <v>229</v>
      </c>
      <c r="J7" s="256">
        <f t="shared" si="1"/>
        <v>53.882352941176471</v>
      </c>
      <c r="K7" s="54">
        <f t="shared" si="2"/>
        <v>54</v>
      </c>
      <c r="L7" s="54"/>
      <c r="M7" s="54" t="str">
        <f t="shared" si="3"/>
        <v>C</v>
      </c>
    </row>
    <row r="8" spans="1:14" s="49" customFormat="1" x14ac:dyDescent="0.2">
      <c r="A8" s="15" t="s">
        <v>398</v>
      </c>
      <c r="B8" s="54">
        <v>60</v>
      </c>
      <c r="C8" s="54">
        <v>12</v>
      </c>
      <c r="D8" s="54">
        <v>57</v>
      </c>
      <c r="E8" s="54">
        <v>13</v>
      </c>
      <c r="F8" s="54">
        <v>60</v>
      </c>
      <c r="G8" s="54">
        <v>58</v>
      </c>
      <c r="H8" s="54">
        <v>51</v>
      </c>
      <c r="I8" s="31">
        <f t="shared" si="0"/>
        <v>311</v>
      </c>
      <c r="J8" s="256">
        <f t="shared" si="1"/>
        <v>73.176470588235304</v>
      </c>
      <c r="K8" s="54">
        <f t="shared" si="2"/>
        <v>73</v>
      </c>
      <c r="L8" s="54"/>
      <c r="M8" s="54" t="str">
        <f t="shared" si="3"/>
        <v>A</v>
      </c>
    </row>
    <row r="9" spans="1:14" s="49" customFormat="1" x14ac:dyDescent="0.2">
      <c r="A9" s="15" t="s">
        <v>399</v>
      </c>
      <c r="B9" s="54">
        <v>57</v>
      </c>
      <c r="C9" s="54">
        <v>11</v>
      </c>
      <c r="D9" s="54">
        <v>59</v>
      </c>
      <c r="E9" s="54">
        <v>14</v>
      </c>
      <c r="F9" s="54">
        <v>52</v>
      </c>
      <c r="G9" s="54">
        <v>52</v>
      </c>
      <c r="H9" s="54">
        <v>45</v>
      </c>
      <c r="I9" s="31">
        <f t="shared" si="0"/>
        <v>290</v>
      </c>
      <c r="J9" s="256">
        <f t="shared" si="1"/>
        <v>68.235294117647058</v>
      </c>
      <c r="K9" s="54">
        <f t="shared" si="2"/>
        <v>68</v>
      </c>
      <c r="L9" s="54"/>
      <c r="M9" s="54" t="str">
        <f t="shared" si="3"/>
        <v>B</v>
      </c>
    </row>
    <row r="10" spans="1:14" s="49" customFormat="1" x14ac:dyDescent="0.2">
      <c r="A10" s="15" t="s">
        <v>400</v>
      </c>
      <c r="B10" s="54">
        <v>59</v>
      </c>
      <c r="C10" s="54">
        <v>15</v>
      </c>
      <c r="D10" s="54">
        <v>67</v>
      </c>
      <c r="E10" s="54">
        <v>12</v>
      </c>
      <c r="F10" s="54">
        <v>56</v>
      </c>
      <c r="G10" s="54">
        <v>53</v>
      </c>
      <c r="H10" s="54">
        <v>47</v>
      </c>
      <c r="I10" s="31">
        <f t="shared" si="0"/>
        <v>309</v>
      </c>
      <c r="J10" s="256">
        <f t="shared" si="1"/>
        <v>72.705882352941174</v>
      </c>
      <c r="K10" s="54">
        <f t="shared" si="2"/>
        <v>73</v>
      </c>
      <c r="L10" s="54"/>
      <c r="M10" s="54" t="str">
        <f t="shared" si="3"/>
        <v>A</v>
      </c>
    </row>
    <row r="11" spans="1:14" s="49" customFormat="1" x14ac:dyDescent="0.2">
      <c r="A11" s="15" t="s">
        <v>401</v>
      </c>
      <c r="B11" s="54">
        <v>63</v>
      </c>
      <c r="C11" s="54">
        <v>14</v>
      </c>
      <c r="D11" s="54">
        <v>67</v>
      </c>
      <c r="E11" s="54">
        <v>13</v>
      </c>
      <c r="F11" s="54">
        <v>61</v>
      </c>
      <c r="G11" s="54">
        <v>65</v>
      </c>
      <c r="H11" s="54">
        <v>59</v>
      </c>
      <c r="I11" s="31">
        <f t="shared" si="0"/>
        <v>342</v>
      </c>
      <c r="J11" s="256">
        <f t="shared" si="1"/>
        <v>80.470588235294116</v>
      </c>
      <c r="K11" s="54">
        <f t="shared" si="2"/>
        <v>80</v>
      </c>
      <c r="L11" s="54"/>
      <c r="M11" s="54" t="str">
        <f t="shared" si="3"/>
        <v>A-One</v>
      </c>
    </row>
    <row r="12" spans="1:14" s="49" customFormat="1" x14ac:dyDescent="0.2">
      <c r="A12" s="15" t="s">
        <v>402</v>
      </c>
      <c r="B12" s="54">
        <v>72</v>
      </c>
      <c r="C12" s="54">
        <v>12</v>
      </c>
      <c r="D12" s="54">
        <v>75</v>
      </c>
      <c r="E12" s="54">
        <v>15</v>
      </c>
      <c r="F12" s="54">
        <v>67</v>
      </c>
      <c r="G12" s="54">
        <v>59</v>
      </c>
      <c r="H12" s="54">
        <v>63</v>
      </c>
      <c r="I12" s="31">
        <f t="shared" si="0"/>
        <v>363</v>
      </c>
      <c r="J12" s="256">
        <f t="shared" si="1"/>
        <v>85.411764705882348</v>
      </c>
      <c r="K12" s="54">
        <f t="shared" si="2"/>
        <v>85</v>
      </c>
      <c r="L12" s="54"/>
      <c r="M12" s="54" t="str">
        <f t="shared" si="3"/>
        <v>A-One</v>
      </c>
    </row>
    <row r="13" spans="1:14" s="49" customFormat="1" x14ac:dyDescent="0.2">
      <c r="A13" s="15" t="s">
        <v>76</v>
      </c>
      <c r="B13" s="54">
        <v>53</v>
      </c>
      <c r="C13" s="54">
        <v>13</v>
      </c>
      <c r="D13" s="54">
        <v>69</v>
      </c>
      <c r="E13" s="54">
        <v>14</v>
      </c>
      <c r="F13" s="54">
        <v>57</v>
      </c>
      <c r="G13" s="54">
        <v>61</v>
      </c>
      <c r="H13" s="54">
        <v>52</v>
      </c>
      <c r="I13" s="31">
        <f t="shared" si="0"/>
        <v>319</v>
      </c>
      <c r="J13" s="256">
        <f t="shared" si="1"/>
        <v>75.058823529411768</v>
      </c>
      <c r="K13" s="54">
        <f t="shared" si="2"/>
        <v>75</v>
      </c>
      <c r="L13" s="54"/>
      <c r="M13" s="54" t="str">
        <f t="shared" si="3"/>
        <v>A</v>
      </c>
    </row>
    <row r="14" spans="1:14" s="49" customFormat="1" x14ac:dyDescent="0.2">
      <c r="A14" s="15" t="s">
        <v>77</v>
      </c>
      <c r="B14" s="54">
        <v>57</v>
      </c>
      <c r="C14" s="54">
        <v>14</v>
      </c>
      <c r="D14" s="54">
        <v>62</v>
      </c>
      <c r="E14" s="54">
        <v>12</v>
      </c>
      <c r="F14" s="54">
        <v>44</v>
      </c>
      <c r="G14" s="54">
        <v>57</v>
      </c>
      <c r="H14" s="54">
        <v>41</v>
      </c>
      <c r="I14" s="31">
        <f t="shared" si="0"/>
        <v>287</v>
      </c>
      <c r="J14" s="256">
        <f t="shared" si="1"/>
        <v>67.529411764705884</v>
      </c>
      <c r="K14" s="54">
        <f t="shared" si="2"/>
        <v>68</v>
      </c>
      <c r="L14" s="54"/>
      <c r="M14" s="54" t="str">
        <f t="shared" si="3"/>
        <v>B</v>
      </c>
    </row>
    <row r="15" spans="1:14" s="49" customFormat="1" x14ac:dyDescent="0.2">
      <c r="A15" s="15" t="s">
        <v>78</v>
      </c>
      <c r="B15" s="54">
        <v>71</v>
      </c>
      <c r="C15" s="54">
        <v>15</v>
      </c>
      <c r="D15" s="54">
        <v>75</v>
      </c>
      <c r="E15" s="54">
        <v>12</v>
      </c>
      <c r="F15" s="54">
        <v>63</v>
      </c>
      <c r="G15" s="54">
        <v>67</v>
      </c>
      <c r="H15" s="54">
        <v>61</v>
      </c>
      <c r="I15" s="31">
        <f t="shared" si="0"/>
        <v>364</v>
      </c>
      <c r="J15" s="256">
        <f t="shared" si="1"/>
        <v>85.647058823529406</v>
      </c>
      <c r="K15" s="54">
        <f t="shared" si="2"/>
        <v>86</v>
      </c>
      <c r="L15" s="54"/>
      <c r="M15" s="54" t="str">
        <f t="shared" si="3"/>
        <v>A-One</v>
      </c>
    </row>
    <row r="16" spans="1:14" s="49" customFormat="1" x14ac:dyDescent="0.2">
      <c r="A16" s="15" t="s">
        <v>413</v>
      </c>
      <c r="B16" s="54">
        <v>75</v>
      </c>
      <c r="C16" s="54">
        <v>15</v>
      </c>
      <c r="D16" s="54">
        <v>77</v>
      </c>
      <c r="E16" s="54">
        <v>13</v>
      </c>
      <c r="F16" s="54">
        <v>62</v>
      </c>
      <c r="G16" s="54">
        <v>66</v>
      </c>
      <c r="H16" s="54">
        <v>65</v>
      </c>
      <c r="I16" s="31">
        <f t="shared" si="0"/>
        <v>373</v>
      </c>
      <c r="J16" s="256">
        <f t="shared" si="1"/>
        <v>87.764705882352942</v>
      </c>
      <c r="K16" s="54">
        <f t="shared" si="2"/>
        <v>88</v>
      </c>
      <c r="L16" s="54"/>
      <c r="M16" s="54" t="str">
        <f t="shared" si="3"/>
        <v>A-One</v>
      </c>
    </row>
    <row r="17" spans="1:13" s="49" customFormat="1" x14ac:dyDescent="0.2">
      <c r="A17" s="15" t="s">
        <v>80</v>
      </c>
      <c r="B17" s="54">
        <v>76</v>
      </c>
      <c r="C17" s="54">
        <v>14</v>
      </c>
      <c r="D17" s="54">
        <v>72</v>
      </c>
      <c r="E17" s="54">
        <v>14</v>
      </c>
      <c r="F17" s="54">
        <v>69</v>
      </c>
      <c r="G17" s="54">
        <v>69</v>
      </c>
      <c r="H17" s="54">
        <v>67</v>
      </c>
      <c r="I17" s="31">
        <f t="shared" si="0"/>
        <v>381</v>
      </c>
      <c r="J17" s="256">
        <f t="shared" si="1"/>
        <v>89.64705882352942</v>
      </c>
      <c r="K17" s="54">
        <f t="shared" si="2"/>
        <v>90</v>
      </c>
      <c r="L17" s="54"/>
      <c r="M17" s="54" t="str">
        <f t="shared" si="3"/>
        <v>A-Plus</v>
      </c>
    </row>
    <row r="18" spans="1:13" s="49" customFormat="1" x14ac:dyDescent="0.2">
      <c r="A18" s="15" t="s">
        <v>411</v>
      </c>
      <c r="B18" s="54">
        <v>63</v>
      </c>
      <c r="C18" s="54">
        <v>12</v>
      </c>
      <c r="D18" s="54">
        <v>71</v>
      </c>
      <c r="E18" s="54">
        <v>12</v>
      </c>
      <c r="F18" s="54">
        <v>49</v>
      </c>
      <c r="G18" s="54">
        <v>55</v>
      </c>
      <c r="H18" s="54">
        <v>51</v>
      </c>
      <c r="I18" s="31">
        <f t="shared" si="0"/>
        <v>313</v>
      </c>
      <c r="J18" s="256">
        <f t="shared" si="1"/>
        <v>73.647058823529406</v>
      </c>
      <c r="K18" s="54">
        <f t="shared" si="2"/>
        <v>74</v>
      </c>
      <c r="L18" s="54"/>
      <c r="M18" s="54" t="str">
        <f t="shared" si="3"/>
        <v>A</v>
      </c>
    </row>
    <row r="19" spans="1:13" s="49" customFormat="1" x14ac:dyDescent="0.2">
      <c r="A19" s="15" t="s">
        <v>86</v>
      </c>
      <c r="B19" s="54">
        <v>49</v>
      </c>
      <c r="C19" s="54">
        <v>10</v>
      </c>
      <c r="D19" s="54">
        <v>61</v>
      </c>
      <c r="E19" s="54">
        <v>12</v>
      </c>
      <c r="F19" s="54">
        <v>42</v>
      </c>
      <c r="G19" s="54">
        <v>44</v>
      </c>
      <c r="H19" s="54">
        <v>35</v>
      </c>
      <c r="I19" s="31">
        <f t="shared" si="0"/>
        <v>253</v>
      </c>
      <c r="J19" s="256">
        <f t="shared" si="1"/>
        <v>59.529411764705884</v>
      </c>
      <c r="K19" s="54">
        <f t="shared" si="2"/>
        <v>60</v>
      </c>
      <c r="L19" s="54"/>
      <c r="M19" s="54" t="str">
        <f t="shared" si="3"/>
        <v>B</v>
      </c>
    </row>
    <row r="20" spans="1:13" s="49" customFormat="1" x14ac:dyDescent="0.2">
      <c r="A20" s="15" t="s">
        <v>87</v>
      </c>
      <c r="B20" s="54">
        <v>59</v>
      </c>
      <c r="C20" s="54">
        <v>11</v>
      </c>
      <c r="D20" s="54">
        <v>64</v>
      </c>
      <c r="E20" s="54">
        <v>14</v>
      </c>
      <c r="F20" s="54">
        <v>57</v>
      </c>
      <c r="G20" s="54">
        <v>59</v>
      </c>
      <c r="H20" s="54">
        <v>47</v>
      </c>
      <c r="I20" s="31">
        <f t="shared" si="0"/>
        <v>311</v>
      </c>
      <c r="J20" s="256">
        <f t="shared" si="1"/>
        <v>73.176470588235304</v>
      </c>
      <c r="K20" s="54">
        <f t="shared" si="2"/>
        <v>73</v>
      </c>
      <c r="L20" s="54"/>
      <c r="M20" s="54" t="str">
        <f t="shared" si="3"/>
        <v>A</v>
      </c>
    </row>
    <row r="21" spans="1:13" s="49" customFormat="1" x14ac:dyDescent="0.2">
      <c r="A21" s="15" t="s">
        <v>88</v>
      </c>
      <c r="B21" s="54">
        <v>71</v>
      </c>
      <c r="C21" s="54">
        <v>15</v>
      </c>
      <c r="D21" s="54">
        <v>75</v>
      </c>
      <c r="E21" s="54">
        <v>13</v>
      </c>
      <c r="F21" s="54">
        <v>59</v>
      </c>
      <c r="G21" s="54">
        <v>66</v>
      </c>
      <c r="H21" s="54">
        <v>60</v>
      </c>
      <c r="I21" s="31">
        <f t="shared" si="0"/>
        <v>359</v>
      </c>
      <c r="J21" s="256">
        <f t="shared" si="1"/>
        <v>84.470588235294116</v>
      </c>
      <c r="K21" s="54">
        <f t="shared" si="2"/>
        <v>84</v>
      </c>
      <c r="L21" s="54"/>
      <c r="M21" s="54" t="str">
        <f t="shared" si="3"/>
        <v>A-One</v>
      </c>
    </row>
    <row r="22" spans="1:13" s="49" customFormat="1" x14ac:dyDescent="0.2">
      <c r="A22" s="15" t="s">
        <v>89</v>
      </c>
      <c r="B22" s="54">
        <v>75</v>
      </c>
      <c r="C22" s="54">
        <v>12</v>
      </c>
      <c r="D22" s="54">
        <v>77</v>
      </c>
      <c r="E22" s="54">
        <v>12</v>
      </c>
      <c r="F22" s="54">
        <v>62</v>
      </c>
      <c r="G22" s="54">
        <v>64</v>
      </c>
      <c r="H22" s="54">
        <v>61</v>
      </c>
      <c r="I22" s="31">
        <f t="shared" si="0"/>
        <v>363</v>
      </c>
      <c r="J22" s="256">
        <f t="shared" si="1"/>
        <v>85.411764705882348</v>
      </c>
      <c r="K22" s="54">
        <f t="shared" si="2"/>
        <v>85</v>
      </c>
      <c r="L22" s="54"/>
      <c r="M22" s="54" t="str">
        <f t="shared" si="3"/>
        <v>A-One</v>
      </c>
    </row>
    <row r="23" spans="1:13" s="49" customFormat="1" x14ac:dyDescent="0.2">
      <c r="A23" s="15" t="s">
        <v>90</v>
      </c>
      <c r="B23" s="54">
        <v>45</v>
      </c>
      <c r="C23" s="54">
        <v>9</v>
      </c>
      <c r="D23" s="54">
        <v>47</v>
      </c>
      <c r="E23" s="54">
        <v>10</v>
      </c>
      <c r="F23" s="54">
        <v>33</v>
      </c>
      <c r="G23" s="54">
        <v>41</v>
      </c>
      <c r="H23" s="54">
        <v>33</v>
      </c>
      <c r="I23" s="31">
        <f t="shared" si="0"/>
        <v>218</v>
      </c>
      <c r="J23" s="256">
        <f t="shared" si="1"/>
        <v>51.294117647058826</v>
      </c>
      <c r="K23" s="54">
        <f t="shared" si="2"/>
        <v>51</v>
      </c>
      <c r="L23" s="54"/>
      <c r="M23" s="54" t="str">
        <f t="shared" si="3"/>
        <v>C</v>
      </c>
    </row>
    <row r="24" spans="1:13" s="49" customFormat="1" ht="13.5" thickBot="1" x14ac:dyDescent="0.25">
      <c r="A24" s="16" t="s">
        <v>412</v>
      </c>
      <c r="B24" s="55">
        <v>75</v>
      </c>
      <c r="C24" s="55">
        <v>12</v>
      </c>
      <c r="D24" s="55">
        <v>79</v>
      </c>
      <c r="E24" s="55">
        <v>15</v>
      </c>
      <c r="F24" s="55">
        <v>67</v>
      </c>
      <c r="G24" s="55">
        <v>66</v>
      </c>
      <c r="H24" s="55">
        <v>62</v>
      </c>
      <c r="I24" s="31">
        <f t="shared" si="0"/>
        <v>376</v>
      </c>
      <c r="J24" s="256">
        <f t="shared" si="1"/>
        <v>88.470588235294116</v>
      </c>
      <c r="K24" s="54">
        <f t="shared" si="2"/>
        <v>88</v>
      </c>
      <c r="L24" s="54"/>
      <c r="M24" s="54" t="str">
        <f t="shared" si="3"/>
        <v>A-One</v>
      </c>
    </row>
    <row r="25" spans="1:13" s="49" customFormat="1" ht="13.5" thickBot="1" x14ac:dyDescent="0.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3.5" thickBot="1" x14ac:dyDescent="0.25">
      <c r="A26" s="32"/>
      <c r="B26"/>
      <c r="C26"/>
      <c r="D26"/>
      <c r="E26"/>
      <c r="F26"/>
      <c r="G26"/>
      <c r="H26" s="289" t="s">
        <v>357</v>
      </c>
      <c r="I26" s="290"/>
      <c r="J26" s="290"/>
      <c r="K26" s="290"/>
      <c r="L26" s="290"/>
      <c r="M26" s="291"/>
    </row>
    <row r="27" spans="1:13" ht="15.75" thickBot="1" x14ac:dyDescent="0.3">
      <c r="A27" s="32"/>
      <c r="B27" s="52" t="s">
        <v>354</v>
      </c>
      <c r="C27" s="52"/>
      <c r="D27"/>
      <c r="E27"/>
      <c r="F27"/>
      <c r="G27" s="47"/>
      <c r="H27" s="271" t="s">
        <v>363</v>
      </c>
      <c r="I27" s="287"/>
      <c r="J27" s="272"/>
      <c r="K27" s="288" t="s">
        <v>407</v>
      </c>
      <c r="L27" s="287"/>
      <c r="M27" s="272"/>
    </row>
    <row r="28" spans="1:13" ht="23.25" customHeight="1" thickBot="1" x14ac:dyDescent="0.25">
      <c r="A28" s="46" t="s">
        <v>406</v>
      </c>
      <c r="B28" s="277" t="s">
        <v>520</v>
      </c>
      <c r="C28" s="277"/>
      <c r="D28" s="277"/>
      <c r="E28" s="277"/>
      <c r="F28" s="277"/>
      <c r="G28" s="43"/>
      <c r="H28" s="271" t="s">
        <v>364</v>
      </c>
      <c r="I28" s="287"/>
      <c r="J28" s="272"/>
      <c r="K28" s="288" t="s">
        <v>358</v>
      </c>
      <c r="L28" s="287"/>
      <c r="M28" s="272"/>
    </row>
    <row r="29" spans="1:13" ht="19.5" customHeight="1" thickBot="1" x14ac:dyDescent="0.25">
      <c r="A29" s="141" t="s">
        <v>405</v>
      </c>
      <c r="B29" s="43" t="s">
        <v>404</v>
      </c>
      <c r="C29" s="43"/>
      <c r="D29" s="43"/>
      <c r="E29" s="43"/>
      <c r="F29" s="43"/>
      <c r="G29" s="47"/>
      <c r="H29" s="271" t="s">
        <v>365</v>
      </c>
      <c r="I29" s="287"/>
      <c r="J29" s="272"/>
      <c r="K29" s="288" t="s">
        <v>40</v>
      </c>
      <c r="L29" s="287"/>
      <c r="M29" s="272"/>
    </row>
    <row r="30" spans="1:13" ht="19.5" customHeight="1" thickBot="1" x14ac:dyDescent="0.25">
      <c r="A30" s="45" t="s">
        <v>244</v>
      </c>
      <c r="B30" s="277" t="s">
        <v>534</v>
      </c>
      <c r="C30" s="277"/>
      <c r="D30" s="277"/>
      <c r="E30" s="277"/>
      <c r="F30" s="277"/>
      <c r="G30"/>
      <c r="H30" s="271" t="s">
        <v>366</v>
      </c>
      <c r="I30" s="287"/>
      <c r="J30" s="272"/>
      <c r="K30" s="288" t="s">
        <v>351</v>
      </c>
      <c r="L30" s="287"/>
      <c r="M30" s="272"/>
    </row>
    <row r="31" spans="1:13" ht="13.5" customHeight="1" thickBot="1" x14ac:dyDescent="0.3">
      <c r="A31" s="23"/>
      <c r="B31" s="277"/>
      <c r="C31" s="277"/>
      <c r="D31" s="277"/>
      <c r="E31" s="277"/>
      <c r="F31" s="277"/>
      <c r="G31" s="23"/>
      <c r="H31" s="271" t="s">
        <v>367</v>
      </c>
      <c r="I31" s="287"/>
      <c r="J31" s="272"/>
      <c r="K31" s="288" t="s">
        <v>352</v>
      </c>
      <c r="L31" s="287"/>
      <c r="M31" s="272"/>
    </row>
    <row r="32" spans="1:13" ht="23.25" customHeight="1" thickBot="1" x14ac:dyDescent="0.25">
      <c r="B32" s="277"/>
      <c r="C32" s="277"/>
      <c r="D32" s="277"/>
      <c r="E32" s="277"/>
      <c r="F32" s="277"/>
      <c r="G32" s="44"/>
      <c r="H32" s="288" t="s">
        <v>408</v>
      </c>
      <c r="I32" s="287"/>
      <c r="J32" s="272"/>
      <c r="K32" s="288" t="s">
        <v>353</v>
      </c>
      <c r="L32" s="287"/>
      <c r="M32" s="272"/>
    </row>
    <row r="33" spans="1:13" ht="13.5" customHeight="1" thickBot="1" x14ac:dyDescent="0.25">
      <c r="G33" s="43"/>
      <c r="H33" s="288" t="s">
        <v>409</v>
      </c>
      <c r="I33" s="287"/>
      <c r="J33" s="272"/>
      <c r="K33" s="288" t="s">
        <v>410</v>
      </c>
      <c r="L33" s="287"/>
      <c r="M33" s="272"/>
    </row>
    <row r="34" spans="1:13" x14ac:dyDescent="0.2">
      <c r="E34" s="49"/>
      <c r="I34" s="49"/>
      <c r="M34" s="53"/>
    </row>
    <row r="35" spans="1:13" ht="12.75" customHeight="1" x14ac:dyDescent="0.2">
      <c r="A35" s="133"/>
      <c r="B35" s="76"/>
      <c r="M35" s="53"/>
    </row>
    <row r="36" spans="1:13" x14ac:dyDescent="0.2">
      <c r="A36" s="133"/>
    </row>
    <row r="37" spans="1:13" x14ac:dyDescent="0.2">
      <c r="A37" s="133"/>
    </row>
    <row r="38" spans="1:13" x14ac:dyDescent="0.2">
      <c r="A38" s="133"/>
    </row>
    <row r="39" spans="1:13" x14ac:dyDescent="0.2">
      <c r="A39" s="133"/>
    </row>
  </sheetData>
  <mergeCells count="18">
    <mergeCell ref="H33:J33"/>
    <mergeCell ref="K33:M33"/>
    <mergeCell ref="H26:M26"/>
    <mergeCell ref="K27:M27"/>
    <mergeCell ref="K28:M28"/>
    <mergeCell ref="K29:M29"/>
    <mergeCell ref="K30:M30"/>
    <mergeCell ref="K31:M31"/>
    <mergeCell ref="K32:M32"/>
    <mergeCell ref="A1:M1"/>
    <mergeCell ref="B30:F32"/>
    <mergeCell ref="B28:F28"/>
    <mergeCell ref="H28:J28"/>
    <mergeCell ref="H27:J27"/>
    <mergeCell ref="H29:J29"/>
    <mergeCell ref="H30:J30"/>
    <mergeCell ref="H31:J31"/>
    <mergeCell ref="H32:J32"/>
  </mergeCells>
  <phoneticPr fontId="2" type="noConversion"/>
  <pageMargins left="0.75" right="0.75" top="1.5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28"/>
    <pageSetUpPr fitToPage="1"/>
  </sheetPr>
  <dimension ref="A1:K38"/>
  <sheetViews>
    <sheetView workbookViewId="0">
      <selection activeCell="J15" activeCellId="1" sqref="H4:H31 J15"/>
    </sheetView>
  </sheetViews>
  <sheetFormatPr defaultColWidth="9.140625" defaultRowHeight="15" x14ac:dyDescent="0.2"/>
  <cols>
    <col min="1" max="1" width="3.7109375" style="7" customWidth="1"/>
    <col min="2" max="2" width="15.5703125" style="7" customWidth="1"/>
    <col min="3" max="3" width="18.85546875" style="7" bestFit="1" customWidth="1"/>
    <col min="4" max="4" width="9.28515625" style="7" customWidth="1"/>
    <col min="5" max="5" width="9" style="7" customWidth="1"/>
    <col min="6" max="6" width="9.28515625" style="7" customWidth="1"/>
    <col min="7" max="7" width="9.85546875" style="7" customWidth="1"/>
    <col min="8" max="8" width="9.7109375" style="7" bestFit="1" customWidth="1"/>
    <col min="9" max="9" width="10.85546875" style="7" bestFit="1" customWidth="1"/>
    <col min="10" max="16384" width="9.140625" style="7"/>
  </cols>
  <sheetData>
    <row r="1" spans="1:11" ht="33.75" customHeight="1" x14ac:dyDescent="0.2">
      <c r="B1" s="292" t="s">
        <v>535</v>
      </c>
      <c r="C1" s="292"/>
      <c r="D1" s="292"/>
      <c r="E1" s="292"/>
      <c r="F1" s="292"/>
      <c r="G1" s="292"/>
      <c r="H1" s="292"/>
      <c r="I1" s="148"/>
    </row>
    <row r="2" spans="1:11" ht="15.75" thickBot="1" x14ac:dyDescent="0.25"/>
    <row r="3" spans="1:11" ht="29.25" customHeight="1" x14ac:dyDescent="0.25">
      <c r="B3" s="63" t="s">
        <v>75</v>
      </c>
      <c r="C3" s="64" t="s">
        <v>318</v>
      </c>
      <c r="D3" s="70" t="s">
        <v>521</v>
      </c>
      <c r="E3" s="149" t="s">
        <v>417</v>
      </c>
      <c r="F3" s="149" t="s">
        <v>415</v>
      </c>
      <c r="G3" s="70" t="s">
        <v>522</v>
      </c>
      <c r="H3" s="71" t="s">
        <v>416</v>
      </c>
    </row>
    <row r="4" spans="1:11" s="40" customFormat="1" ht="12.75" x14ac:dyDescent="0.2">
      <c r="B4" s="62" t="s">
        <v>402</v>
      </c>
      <c r="C4" s="65" t="s">
        <v>441</v>
      </c>
      <c r="D4" s="65">
        <v>120</v>
      </c>
      <c r="E4" s="65">
        <v>135</v>
      </c>
      <c r="F4" s="65">
        <f>D4*E4</f>
        <v>16200</v>
      </c>
      <c r="G4" s="66">
        <f>F4*7%</f>
        <v>1134</v>
      </c>
      <c r="H4" s="67">
        <f>F4-G4</f>
        <v>15066</v>
      </c>
    </row>
    <row r="5" spans="1:11" s="40" customFormat="1" ht="12.75" x14ac:dyDescent="0.2">
      <c r="B5" s="62" t="s">
        <v>396</v>
      </c>
      <c r="C5" s="65" t="s">
        <v>440</v>
      </c>
      <c r="D5" s="65">
        <v>100</v>
      </c>
      <c r="E5" s="65">
        <v>155</v>
      </c>
      <c r="F5" s="65">
        <f>D5*E5</f>
        <v>15500</v>
      </c>
      <c r="G5" s="66">
        <f t="shared" ref="G5:G31" si="0">F5*7%</f>
        <v>1085</v>
      </c>
      <c r="H5" s="67">
        <f t="shared" ref="H5:H31" si="1">F5-G5</f>
        <v>14415</v>
      </c>
    </row>
    <row r="6" spans="1:11" s="40" customFormat="1" ht="12.75" x14ac:dyDescent="0.2">
      <c r="B6" s="62" t="s">
        <v>397</v>
      </c>
      <c r="C6" s="65" t="s">
        <v>439</v>
      </c>
      <c r="D6" s="65">
        <v>56</v>
      </c>
      <c r="E6" s="65">
        <v>275</v>
      </c>
      <c r="F6" s="65">
        <f t="shared" ref="F6:F31" si="2">D6*E6</f>
        <v>15400</v>
      </c>
      <c r="G6" s="66">
        <f t="shared" si="0"/>
        <v>1078</v>
      </c>
      <c r="H6" s="67">
        <f t="shared" si="1"/>
        <v>14322</v>
      </c>
    </row>
    <row r="7" spans="1:11" s="40" customFormat="1" ht="12.75" x14ac:dyDescent="0.2">
      <c r="A7" s="151"/>
      <c r="B7" s="150" t="s">
        <v>86</v>
      </c>
      <c r="C7" s="65" t="s">
        <v>442</v>
      </c>
      <c r="D7" s="65">
        <v>36</v>
      </c>
      <c r="E7" s="65">
        <v>300</v>
      </c>
      <c r="F7" s="65">
        <f t="shared" si="2"/>
        <v>10800</v>
      </c>
      <c r="G7" s="66">
        <f t="shared" si="0"/>
        <v>756.00000000000011</v>
      </c>
      <c r="H7" s="67">
        <f t="shared" si="1"/>
        <v>10044</v>
      </c>
    </row>
    <row r="8" spans="1:11" s="40" customFormat="1" ht="12.75" x14ac:dyDescent="0.2">
      <c r="A8" s="151"/>
      <c r="B8" s="150" t="s">
        <v>398</v>
      </c>
      <c r="C8" s="65" t="s">
        <v>419</v>
      </c>
      <c r="D8" s="65">
        <v>66</v>
      </c>
      <c r="E8" s="65">
        <v>480</v>
      </c>
      <c r="F8" s="65">
        <f t="shared" si="2"/>
        <v>31680</v>
      </c>
      <c r="G8" s="66">
        <f t="shared" si="0"/>
        <v>2217.6000000000004</v>
      </c>
      <c r="H8" s="67">
        <f t="shared" si="1"/>
        <v>29462.400000000001</v>
      </c>
      <c r="K8" s="247"/>
    </row>
    <row r="9" spans="1:11" s="40" customFormat="1" ht="12.75" x14ac:dyDescent="0.2">
      <c r="A9" s="151"/>
      <c r="B9" s="60" t="s">
        <v>414</v>
      </c>
      <c r="C9" s="65" t="s">
        <v>423</v>
      </c>
      <c r="D9" s="65">
        <v>18</v>
      </c>
      <c r="E9" s="65">
        <v>4500</v>
      </c>
      <c r="F9" s="65">
        <f t="shared" si="2"/>
        <v>81000</v>
      </c>
      <c r="G9" s="66">
        <f t="shared" si="0"/>
        <v>5670.0000000000009</v>
      </c>
      <c r="H9" s="67">
        <f t="shared" si="1"/>
        <v>75330</v>
      </c>
    </row>
    <row r="10" spans="1:11" s="40" customFormat="1" ht="12.75" x14ac:dyDescent="0.2">
      <c r="A10" s="151"/>
      <c r="B10" s="150" t="s">
        <v>400</v>
      </c>
      <c r="C10" s="65" t="s">
        <v>436</v>
      </c>
      <c r="D10" s="65">
        <v>48</v>
      </c>
      <c r="E10" s="65">
        <v>352</v>
      </c>
      <c r="F10" s="65">
        <f t="shared" si="2"/>
        <v>16896</v>
      </c>
      <c r="G10" s="66">
        <f t="shared" si="0"/>
        <v>1182.72</v>
      </c>
      <c r="H10" s="67">
        <f t="shared" si="1"/>
        <v>15713.28</v>
      </c>
    </row>
    <row r="11" spans="1:11" s="40" customFormat="1" ht="12.75" x14ac:dyDescent="0.2">
      <c r="B11" s="62" t="s">
        <v>395</v>
      </c>
      <c r="C11" s="65" t="s">
        <v>425</v>
      </c>
      <c r="D11" s="65">
        <v>36</v>
      </c>
      <c r="E11" s="65">
        <v>390</v>
      </c>
      <c r="F11" s="65">
        <f t="shared" si="2"/>
        <v>14040</v>
      </c>
      <c r="G11" s="66">
        <f t="shared" si="0"/>
        <v>982.80000000000007</v>
      </c>
      <c r="H11" s="67">
        <f t="shared" si="1"/>
        <v>13057.2</v>
      </c>
    </row>
    <row r="12" spans="1:11" s="40" customFormat="1" ht="12.75" x14ac:dyDescent="0.2">
      <c r="B12" s="62" t="s">
        <v>399</v>
      </c>
      <c r="C12" s="65" t="s">
        <v>420</v>
      </c>
      <c r="D12" s="65">
        <v>18</v>
      </c>
      <c r="E12" s="65">
        <v>6700</v>
      </c>
      <c r="F12" s="65">
        <f t="shared" si="2"/>
        <v>120600</v>
      </c>
      <c r="G12" s="66">
        <f t="shared" si="0"/>
        <v>8442</v>
      </c>
      <c r="H12" s="67">
        <f t="shared" si="1"/>
        <v>112158</v>
      </c>
    </row>
    <row r="13" spans="1:11" s="40" customFormat="1" ht="12.75" x14ac:dyDescent="0.2">
      <c r="B13" s="62" t="s">
        <v>76</v>
      </c>
      <c r="C13" s="65" t="s">
        <v>421</v>
      </c>
      <c r="D13" s="65">
        <v>15</v>
      </c>
      <c r="E13" s="65">
        <v>300</v>
      </c>
      <c r="F13" s="65">
        <f t="shared" si="2"/>
        <v>4500</v>
      </c>
      <c r="G13" s="66">
        <f t="shared" si="0"/>
        <v>315.00000000000006</v>
      </c>
      <c r="H13" s="67">
        <f t="shared" si="1"/>
        <v>4185</v>
      </c>
    </row>
    <row r="14" spans="1:11" s="40" customFormat="1" ht="12.75" x14ac:dyDescent="0.2">
      <c r="B14" s="62" t="s">
        <v>77</v>
      </c>
      <c r="C14" s="65" t="s">
        <v>422</v>
      </c>
      <c r="D14" s="65">
        <v>14</v>
      </c>
      <c r="E14" s="65">
        <v>550</v>
      </c>
      <c r="F14" s="65">
        <f t="shared" si="2"/>
        <v>7700</v>
      </c>
      <c r="G14" s="66">
        <f t="shared" si="0"/>
        <v>539</v>
      </c>
      <c r="H14" s="67">
        <f t="shared" si="1"/>
        <v>7161</v>
      </c>
    </row>
    <row r="15" spans="1:11" s="40" customFormat="1" ht="12.75" x14ac:dyDescent="0.2">
      <c r="B15" s="62" t="s">
        <v>78</v>
      </c>
      <c r="C15" s="65" t="s">
        <v>424</v>
      </c>
      <c r="D15" s="65">
        <v>24</v>
      </c>
      <c r="E15" s="65">
        <v>650</v>
      </c>
      <c r="F15" s="65">
        <f t="shared" si="2"/>
        <v>15600</v>
      </c>
      <c r="G15" s="66">
        <f t="shared" si="0"/>
        <v>1092</v>
      </c>
      <c r="H15" s="67">
        <f t="shared" si="1"/>
        <v>14508</v>
      </c>
    </row>
    <row r="16" spans="1:11" s="40" customFormat="1" ht="12.75" x14ac:dyDescent="0.2">
      <c r="B16" s="62" t="s">
        <v>49</v>
      </c>
      <c r="C16" s="65" t="s">
        <v>426</v>
      </c>
      <c r="D16" s="65">
        <v>25</v>
      </c>
      <c r="E16" s="65">
        <v>5250</v>
      </c>
      <c r="F16" s="65">
        <f t="shared" si="2"/>
        <v>131250</v>
      </c>
      <c r="G16" s="66">
        <f t="shared" si="0"/>
        <v>9187.5</v>
      </c>
      <c r="H16" s="67">
        <f t="shared" si="1"/>
        <v>122062.5</v>
      </c>
    </row>
    <row r="17" spans="2:8" s="40" customFormat="1" ht="12.75" x14ac:dyDescent="0.2">
      <c r="B17" s="62" t="s">
        <v>50</v>
      </c>
      <c r="C17" s="65" t="s">
        <v>427</v>
      </c>
      <c r="D17" s="65">
        <v>10</v>
      </c>
      <c r="E17" s="65">
        <v>6750</v>
      </c>
      <c r="F17" s="65">
        <f t="shared" si="2"/>
        <v>67500</v>
      </c>
      <c r="G17" s="66">
        <f t="shared" si="0"/>
        <v>4725</v>
      </c>
      <c r="H17" s="67">
        <f t="shared" si="1"/>
        <v>62775</v>
      </c>
    </row>
    <row r="18" spans="2:8" s="40" customFormat="1" ht="12.75" x14ac:dyDescent="0.2">
      <c r="B18" s="62" t="s">
        <v>51</v>
      </c>
      <c r="C18" s="65" t="s">
        <v>434</v>
      </c>
      <c r="D18" s="65">
        <v>20</v>
      </c>
      <c r="E18" s="65">
        <v>650</v>
      </c>
      <c r="F18" s="65">
        <f t="shared" si="2"/>
        <v>13000</v>
      </c>
      <c r="G18" s="66">
        <f t="shared" si="0"/>
        <v>910.00000000000011</v>
      </c>
      <c r="H18" s="67">
        <f t="shared" si="1"/>
        <v>12090</v>
      </c>
    </row>
    <row r="19" spans="2:8" s="40" customFormat="1" ht="12.75" x14ac:dyDescent="0.2">
      <c r="B19" s="62" t="s">
        <v>52</v>
      </c>
      <c r="C19" s="65" t="s">
        <v>435</v>
      </c>
      <c r="D19" s="65">
        <v>16</v>
      </c>
      <c r="E19" s="65">
        <v>980</v>
      </c>
      <c r="F19" s="65">
        <f t="shared" si="2"/>
        <v>15680</v>
      </c>
      <c r="G19" s="66">
        <f t="shared" si="0"/>
        <v>1097.6000000000001</v>
      </c>
      <c r="H19" s="67">
        <f t="shared" si="1"/>
        <v>14582.4</v>
      </c>
    </row>
    <row r="20" spans="2:8" s="40" customFormat="1" ht="12.75" x14ac:dyDescent="0.2">
      <c r="B20" s="61" t="s">
        <v>49</v>
      </c>
      <c r="C20" s="65" t="s">
        <v>438</v>
      </c>
      <c r="D20" s="65">
        <v>55</v>
      </c>
      <c r="E20" s="65">
        <v>275</v>
      </c>
      <c r="F20" s="65">
        <f t="shared" si="2"/>
        <v>15125</v>
      </c>
      <c r="G20" s="66">
        <f t="shared" si="0"/>
        <v>1058.75</v>
      </c>
      <c r="H20" s="67">
        <f t="shared" si="1"/>
        <v>14066.25</v>
      </c>
    </row>
    <row r="21" spans="2:8" s="40" customFormat="1" ht="12.75" x14ac:dyDescent="0.2">
      <c r="B21" s="61" t="s">
        <v>53</v>
      </c>
      <c r="C21" s="65" t="s">
        <v>436</v>
      </c>
      <c r="D21" s="65">
        <v>18</v>
      </c>
      <c r="E21" s="65">
        <v>39</v>
      </c>
      <c r="F21" s="65">
        <f t="shared" si="2"/>
        <v>702</v>
      </c>
      <c r="G21" s="66">
        <f t="shared" si="0"/>
        <v>49.140000000000008</v>
      </c>
      <c r="H21" s="67">
        <f t="shared" si="1"/>
        <v>652.86</v>
      </c>
    </row>
    <row r="22" spans="2:8" s="40" customFormat="1" ht="12.75" x14ac:dyDescent="0.2">
      <c r="B22" s="61" t="s">
        <v>83</v>
      </c>
      <c r="C22" s="65" t="s">
        <v>433</v>
      </c>
      <c r="D22" s="65">
        <v>19</v>
      </c>
      <c r="E22" s="65">
        <v>1200</v>
      </c>
      <c r="F22" s="65">
        <f t="shared" si="2"/>
        <v>22800</v>
      </c>
      <c r="G22" s="66">
        <f t="shared" si="0"/>
        <v>1596.0000000000002</v>
      </c>
      <c r="H22" s="67">
        <f t="shared" si="1"/>
        <v>21204</v>
      </c>
    </row>
    <row r="23" spans="2:8" s="40" customFormat="1" ht="12.75" x14ac:dyDescent="0.2">
      <c r="B23" s="61" t="s">
        <v>84</v>
      </c>
      <c r="C23" s="65" t="s">
        <v>426</v>
      </c>
      <c r="D23" s="65">
        <v>5</v>
      </c>
      <c r="E23" s="65">
        <v>7400</v>
      </c>
      <c r="F23" s="65">
        <f t="shared" si="2"/>
        <v>37000</v>
      </c>
      <c r="G23" s="66">
        <f t="shared" si="0"/>
        <v>2590.0000000000005</v>
      </c>
      <c r="H23" s="67">
        <f t="shared" si="1"/>
        <v>34410</v>
      </c>
    </row>
    <row r="24" spans="2:8" s="40" customFormat="1" ht="12.75" x14ac:dyDescent="0.2">
      <c r="B24" s="61" t="s">
        <v>91</v>
      </c>
      <c r="C24" s="65" t="s">
        <v>436</v>
      </c>
      <c r="D24" s="65">
        <v>120</v>
      </c>
      <c r="E24" s="65">
        <v>140</v>
      </c>
      <c r="F24" s="65">
        <f t="shared" si="2"/>
        <v>16800</v>
      </c>
      <c r="G24" s="66">
        <f t="shared" si="0"/>
        <v>1176</v>
      </c>
      <c r="H24" s="67">
        <f t="shared" si="1"/>
        <v>15624</v>
      </c>
    </row>
    <row r="25" spans="2:8" s="40" customFormat="1" ht="12.75" x14ac:dyDescent="0.2">
      <c r="B25" s="61" t="s">
        <v>102</v>
      </c>
      <c r="C25" s="65" t="s">
        <v>431</v>
      </c>
      <c r="D25" s="65">
        <v>50</v>
      </c>
      <c r="E25" s="65">
        <v>980</v>
      </c>
      <c r="F25" s="65">
        <f t="shared" si="2"/>
        <v>49000</v>
      </c>
      <c r="G25" s="66">
        <f t="shared" si="0"/>
        <v>3430.0000000000005</v>
      </c>
      <c r="H25" s="67">
        <f t="shared" si="1"/>
        <v>45570</v>
      </c>
    </row>
    <row r="26" spans="2:8" s="40" customFormat="1" ht="12.75" x14ac:dyDescent="0.2">
      <c r="B26" s="61" t="s">
        <v>89</v>
      </c>
      <c r="C26" s="65" t="s">
        <v>432</v>
      </c>
      <c r="D26" s="65">
        <v>56</v>
      </c>
      <c r="E26" s="65">
        <v>480</v>
      </c>
      <c r="F26" s="65">
        <f t="shared" si="2"/>
        <v>26880</v>
      </c>
      <c r="G26" s="66">
        <f t="shared" si="0"/>
        <v>1881.6000000000001</v>
      </c>
      <c r="H26" s="67">
        <f t="shared" si="1"/>
        <v>24998.400000000001</v>
      </c>
    </row>
    <row r="27" spans="2:8" s="40" customFormat="1" ht="12.75" x14ac:dyDescent="0.2">
      <c r="B27" s="61" t="s">
        <v>90</v>
      </c>
      <c r="C27" s="65" t="s">
        <v>430</v>
      </c>
      <c r="D27" s="65">
        <v>100</v>
      </c>
      <c r="E27" s="65">
        <v>180</v>
      </c>
      <c r="F27" s="65">
        <f t="shared" si="2"/>
        <v>18000</v>
      </c>
      <c r="G27" s="66">
        <f t="shared" si="0"/>
        <v>1260.0000000000002</v>
      </c>
      <c r="H27" s="67">
        <f t="shared" si="1"/>
        <v>16740</v>
      </c>
    </row>
    <row r="28" spans="2:8" s="40" customFormat="1" ht="12.75" x14ac:dyDescent="0.2">
      <c r="B28" s="61" t="s">
        <v>85</v>
      </c>
      <c r="C28" s="65" t="s">
        <v>437</v>
      </c>
      <c r="D28" s="65">
        <v>24</v>
      </c>
      <c r="E28" s="65">
        <v>380</v>
      </c>
      <c r="F28" s="65">
        <f t="shared" si="2"/>
        <v>9120</v>
      </c>
      <c r="G28" s="66">
        <f t="shared" si="0"/>
        <v>638.40000000000009</v>
      </c>
      <c r="H28" s="67">
        <f t="shared" si="1"/>
        <v>8481.6</v>
      </c>
    </row>
    <row r="29" spans="2:8" s="40" customFormat="1" ht="12.75" x14ac:dyDescent="0.2">
      <c r="B29" s="61" t="s">
        <v>52</v>
      </c>
      <c r="C29" s="65" t="s">
        <v>103</v>
      </c>
      <c r="D29" s="65">
        <v>36</v>
      </c>
      <c r="E29" s="65">
        <v>600</v>
      </c>
      <c r="F29" s="65">
        <f t="shared" si="2"/>
        <v>21600</v>
      </c>
      <c r="G29" s="66">
        <f t="shared" si="0"/>
        <v>1512.0000000000002</v>
      </c>
      <c r="H29" s="67">
        <f t="shared" si="1"/>
        <v>20088</v>
      </c>
    </row>
    <row r="30" spans="2:8" s="40" customFormat="1" ht="12.75" x14ac:dyDescent="0.2">
      <c r="B30" s="61" t="s">
        <v>104</v>
      </c>
      <c r="C30" s="65" t="s">
        <v>428</v>
      </c>
      <c r="D30" s="65">
        <v>12</v>
      </c>
      <c r="E30" s="65">
        <v>4450</v>
      </c>
      <c r="F30" s="65">
        <f t="shared" si="2"/>
        <v>53400</v>
      </c>
      <c r="G30" s="66">
        <f t="shared" si="0"/>
        <v>3738.0000000000005</v>
      </c>
      <c r="H30" s="67">
        <f t="shared" si="1"/>
        <v>49662</v>
      </c>
    </row>
    <row r="31" spans="2:8" s="40" customFormat="1" ht="13.5" thickBot="1" x14ac:dyDescent="0.25">
      <c r="B31" s="68" t="s">
        <v>86</v>
      </c>
      <c r="C31" s="69" t="s">
        <v>429</v>
      </c>
      <c r="D31" s="69">
        <v>18</v>
      </c>
      <c r="E31" s="69">
        <v>780</v>
      </c>
      <c r="F31" s="65">
        <f t="shared" si="2"/>
        <v>14040</v>
      </c>
      <c r="G31" s="66">
        <f t="shared" si="0"/>
        <v>982.80000000000007</v>
      </c>
      <c r="H31" s="67">
        <f t="shared" si="1"/>
        <v>13057.2</v>
      </c>
    </row>
    <row r="32" spans="2:8" ht="15.75" x14ac:dyDescent="0.25">
      <c r="C32" s="24"/>
      <c r="D32" s="24"/>
      <c r="E32" s="24"/>
      <c r="F32" s="24"/>
      <c r="G32" s="24"/>
      <c r="H32" s="24"/>
    </row>
    <row r="33" spans="2:9" ht="15.75" x14ac:dyDescent="0.25">
      <c r="C33" s="24"/>
      <c r="D33" s="24"/>
      <c r="E33" s="24"/>
      <c r="F33" s="24"/>
      <c r="G33" s="24"/>
      <c r="H33" s="24"/>
    </row>
    <row r="34" spans="2:9" ht="15.75" x14ac:dyDescent="0.25">
      <c r="B34" s="52" t="s">
        <v>354</v>
      </c>
      <c r="C34" s="52"/>
      <c r="E34"/>
      <c r="F34" s="24"/>
      <c r="G34" s="24"/>
      <c r="H34" s="24"/>
    </row>
    <row r="35" spans="2:9" ht="15.75" x14ac:dyDescent="0.25">
      <c r="B35"/>
      <c r="C35"/>
      <c r="D35"/>
      <c r="E35"/>
      <c r="F35" s="24"/>
      <c r="G35" s="24"/>
      <c r="H35" s="24"/>
    </row>
    <row r="36" spans="2:9" ht="15.6" customHeight="1" x14ac:dyDescent="0.2">
      <c r="B36" s="293" t="s">
        <v>536</v>
      </c>
      <c r="C36" s="293"/>
      <c r="D36" s="293"/>
      <c r="E36" s="293"/>
      <c r="F36" s="293"/>
      <c r="G36" s="293"/>
      <c r="H36" s="144"/>
      <c r="I36" s="144"/>
    </row>
    <row r="37" spans="2:9" x14ac:dyDescent="0.2">
      <c r="B37" s="294" t="s">
        <v>537</v>
      </c>
      <c r="C37" s="294"/>
      <c r="D37" s="294"/>
      <c r="E37" s="294"/>
      <c r="F37" s="294"/>
      <c r="G37" s="294"/>
      <c r="H37" s="144"/>
      <c r="I37" s="144"/>
    </row>
    <row r="38" spans="2:9" x14ac:dyDescent="0.2">
      <c r="B38" s="294" t="s">
        <v>538</v>
      </c>
      <c r="C38" s="294"/>
      <c r="D38" s="294"/>
      <c r="E38" s="294"/>
      <c r="F38" s="294"/>
      <c r="G38" s="294"/>
      <c r="H38" s="144"/>
      <c r="I38" s="144"/>
    </row>
  </sheetData>
  <mergeCells count="4">
    <mergeCell ref="B1:H1"/>
    <mergeCell ref="B36:G36"/>
    <mergeCell ref="B37:G37"/>
    <mergeCell ref="B38:G38"/>
  </mergeCells>
  <phoneticPr fontId="0" type="noConversion"/>
  <pageMargins left="0.5" right="0.2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4"/>
  </sheetPr>
  <dimension ref="A1:N42"/>
  <sheetViews>
    <sheetView workbookViewId="0">
      <selection activeCell="M4" sqref="M4:N35"/>
    </sheetView>
  </sheetViews>
  <sheetFormatPr defaultColWidth="9.140625" defaultRowHeight="12.75" x14ac:dyDescent="0.2"/>
  <cols>
    <col min="1" max="1" width="11.5703125" style="29" customWidth="1"/>
    <col min="2" max="2" width="12.42578125" style="29" bestFit="1" customWidth="1"/>
    <col min="3" max="3" width="14.28515625" style="29" bestFit="1" customWidth="1"/>
    <col min="4" max="4" width="6.5703125" style="29" customWidth="1"/>
    <col min="5" max="5" width="5.28515625" style="29" customWidth="1"/>
    <col min="6" max="6" width="5" style="29" bestFit="1" customWidth="1"/>
    <col min="7" max="7" width="5.85546875" style="29" customWidth="1"/>
    <col min="8" max="8" width="3.7109375" style="29" customWidth="1"/>
    <col min="9" max="9" width="5" style="29" bestFit="1" customWidth="1"/>
    <col min="10" max="10" width="4" style="29" bestFit="1" customWidth="1"/>
    <col min="11" max="11" width="5" style="29" bestFit="1" customWidth="1"/>
    <col min="12" max="12" width="10.42578125" style="29" customWidth="1"/>
    <col min="13" max="13" width="11.28515625" style="29" customWidth="1"/>
    <col min="14" max="14" width="9" style="29" customWidth="1"/>
    <col min="15" max="16384" width="9.140625" style="29"/>
  </cols>
  <sheetData>
    <row r="1" spans="1:14" ht="15" customHeight="1" x14ac:dyDescent="0.2">
      <c r="A1" s="46" t="s">
        <v>378</v>
      </c>
      <c r="B1" s="292" t="s">
        <v>524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</row>
    <row r="2" spans="1:14" ht="18.75" customHeight="1" thickBot="1" x14ac:dyDescent="0.25"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</row>
    <row r="3" spans="1:14" s="30" customFormat="1" ht="78.75" thickBot="1" x14ac:dyDescent="0.25">
      <c r="A3" s="237" t="s">
        <v>347</v>
      </c>
      <c r="B3" s="136" t="s">
        <v>340</v>
      </c>
      <c r="C3" s="136" t="s">
        <v>348</v>
      </c>
      <c r="D3" s="136" t="s">
        <v>272</v>
      </c>
      <c r="E3" s="136" t="s">
        <v>349</v>
      </c>
      <c r="F3" s="136" t="s">
        <v>341</v>
      </c>
      <c r="G3" s="136" t="s">
        <v>342</v>
      </c>
      <c r="H3" s="143" t="s">
        <v>523</v>
      </c>
      <c r="I3" s="136" t="s">
        <v>343</v>
      </c>
      <c r="J3" s="143" t="s">
        <v>593</v>
      </c>
      <c r="K3" s="136" t="s">
        <v>276</v>
      </c>
      <c r="L3" s="136" t="s">
        <v>344</v>
      </c>
      <c r="M3" s="136" t="s">
        <v>345</v>
      </c>
      <c r="N3" s="137" t="s">
        <v>346</v>
      </c>
    </row>
    <row r="4" spans="1:14" ht="13.5" thickBot="1" x14ac:dyDescent="0.25">
      <c r="A4" s="138" t="s">
        <v>443</v>
      </c>
      <c r="B4" s="139" t="s">
        <v>124</v>
      </c>
      <c r="C4" s="139" t="s">
        <v>125</v>
      </c>
      <c r="D4" s="139">
        <v>30000</v>
      </c>
      <c r="E4" s="139">
        <f>D4*15%</f>
        <v>4500</v>
      </c>
      <c r="F4" s="139">
        <f>D4*10%</f>
        <v>3000</v>
      </c>
      <c r="G4" s="254">
        <f>D4*25%</f>
        <v>7500</v>
      </c>
      <c r="H4" s="139">
        <v>75</v>
      </c>
      <c r="I4" s="139">
        <v>500</v>
      </c>
      <c r="J4" s="139">
        <v>0</v>
      </c>
      <c r="K4" s="139">
        <v>2000</v>
      </c>
      <c r="L4" s="139">
        <f>IF(D4&gt;20000,D4*10%,0)</f>
        <v>3000</v>
      </c>
      <c r="M4" s="139">
        <f>D4+E4+F4+G4-H4-I4-J4-K4-L4</f>
        <v>39425</v>
      </c>
      <c r="N4" s="142">
        <f>SUM(D4:G4)-SUM(H4:L4)</f>
        <v>39425</v>
      </c>
    </row>
    <row r="5" spans="1:14" ht="13.5" thickBot="1" x14ac:dyDescent="0.25">
      <c r="A5" s="15" t="s">
        <v>398</v>
      </c>
      <c r="B5" s="31" t="s">
        <v>93</v>
      </c>
      <c r="C5" s="31" t="s">
        <v>117</v>
      </c>
      <c r="D5" s="31">
        <v>28000</v>
      </c>
      <c r="E5" s="139">
        <f t="shared" ref="E5:E35" si="0">D5*15%</f>
        <v>4200</v>
      </c>
      <c r="F5" s="139">
        <f t="shared" ref="F5:F35" si="1">D5*10%</f>
        <v>2800</v>
      </c>
      <c r="G5" s="254">
        <f t="shared" ref="G5:G35" si="2">D5*25%</f>
        <v>7000</v>
      </c>
      <c r="H5" s="31">
        <v>75</v>
      </c>
      <c r="I5" s="31">
        <v>0</v>
      </c>
      <c r="J5" s="31">
        <v>500</v>
      </c>
      <c r="K5" s="31">
        <v>0</v>
      </c>
      <c r="L5" s="139">
        <f t="shared" ref="L5:L35" si="3">IF(D5&gt;20000,D5*10%,0)</f>
        <v>2800</v>
      </c>
      <c r="M5" s="139">
        <f t="shared" ref="M5:M35" si="4">D5+E5+F5+G5-H5-I5-J5-K5-L5</f>
        <v>38625</v>
      </c>
      <c r="N5" s="142">
        <f t="shared" ref="N5:N35" si="5">SUM(D5:G5)-SUM(H5:L5)</f>
        <v>38625</v>
      </c>
    </row>
    <row r="6" spans="1:14" ht="13.5" thickBot="1" x14ac:dyDescent="0.25">
      <c r="A6" s="15" t="s">
        <v>399</v>
      </c>
      <c r="B6" s="31" t="s">
        <v>96</v>
      </c>
      <c r="C6" s="31" t="s">
        <v>97</v>
      </c>
      <c r="D6" s="31">
        <v>25000</v>
      </c>
      <c r="E6" s="139">
        <f t="shared" si="0"/>
        <v>3750</v>
      </c>
      <c r="F6" s="139">
        <f t="shared" si="1"/>
        <v>2500</v>
      </c>
      <c r="G6" s="254">
        <f t="shared" si="2"/>
        <v>6250</v>
      </c>
      <c r="H6" s="31">
        <v>75</v>
      </c>
      <c r="I6" s="31">
        <v>0</v>
      </c>
      <c r="J6" s="31">
        <v>0</v>
      </c>
      <c r="K6" s="31">
        <v>0</v>
      </c>
      <c r="L6" s="139">
        <f t="shared" si="3"/>
        <v>2500</v>
      </c>
      <c r="M6" s="139">
        <f t="shared" si="4"/>
        <v>34925</v>
      </c>
      <c r="N6" s="142">
        <f t="shared" si="5"/>
        <v>34925</v>
      </c>
    </row>
    <row r="7" spans="1:14" ht="13.5" thickBot="1" x14ac:dyDescent="0.25">
      <c r="A7" s="15" t="s">
        <v>400</v>
      </c>
      <c r="B7" s="31" t="s">
        <v>120</v>
      </c>
      <c r="C7" s="31" t="s">
        <v>121</v>
      </c>
      <c r="D7" s="31">
        <v>18000</v>
      </c>
      <c r="E7" s="139">
        <f t="shared" si="0"/>
        <v>2700</v>
      </c>
      <c r="F7" s="139">
        <f t="shared" si="1"/>
        <v>1800</v>
      </c>
      <c r="G7" s="254">
        <f t="shared" si="2"/>
        <v>4500</v>
      </c>
      <c r="H7" s="31">
        <v>75</v>
      </c>
      <c r="I7" s="31">
        <v>0</v>
      </c>
      <c r="J7" s="31">
        <v>200</v>
      </c>
      <c r="K7" s="31">
        <v>0</v>
      </c>
      <c r="L7" s="139">
        <f t="shared" si="3"/>
        <v>0</v>
      </c>
      <c r="M7" s="139">
        <f t="shared" si="4"/>
        <v>26725</v>
      </c>
      <c r="N7" s="142">
        <f t="shared" si="5"/>
        <v>26725</v>
      </c>
    </row>
    <row r="8" spans="1:14" ht="13.5" thickBot="1" x14ac:dyDescent="0.25">
      <c r="A8" s="15" t="s">
        <v>401</v>
      </c>
      <c r="B8" s="31" t="s">
        <v>101</v>
      </c>
      <c r="C8" s="31" t="s">
        <v>97</v>
      </c>
      <c r="D8" s="31">
        <v>12000</v>
      </c>
      <c r="E8" s="139">
        <f t="shared" si="0"/>
        <v>1800</v>
      </c>
      <c r="F8" s="139">
        <f t="shared" si="1"/>
        <v>1200</v>
      </c>
      <c r="G8" s="254">
        <f t="shared" si="2"/>
        <v>3000</v>
      </c>
      <c r="H8" s="31">
        <v>75</v>
      </c>
      <c r="I8" s="31">
        <v>0</v>
      </c>
      <c r="J8" s="31">
        <v>0</v>
      </c>
      <c r="K8" s="31">
        <v>0</v>
      </c>
      <c r="L8" s="139">
        <f t="shared" si="3"/>
        <v>0</v>
      </c>
      <c r="M8" s="139">
        <f t="shared" si="4"/>
        <v>17925</v>
      </c>
      <c r="N8" s="142">
        <f t="shared" si="5"/>
        <v>17925</v>
      </c>
    </row>
    <row r="9" spans="1:14" ht="13.5" thickBot="1" x14ac:dyDescent="0.25">
      <c r="A9" s="77" t="s">
        <v>86</v>
      </c>
      <c r="B9" s="31" t="s">
        <v>99</v>
      </c>
      <c r="C9" s="31" t="s">
        <v>97</v>
      </c>
      <c r="D9" s="31">
        <v>11000</v>
      </c>
      <c r="E9" s="139">
        <f t="shared" si="0"/>
        <v>1650</v>
      </c>
      <c r="F9" s="139">
        <f t="shared" si="1"/>
        <v>1100</v>
      </c>
      <c r="G9" s="254">
        <f t="shared" si="2"/>
        <v>2750</v>
      </c>
      <c r="H9" s="31">
        <v>75</v>
      </c>
      <c r="I9" s="31">
        <v>3000</v>
      </c>
      <c r="J9" s="31">
        <v>0</v>
      </c>
      <c r="K9" s="31">
        <v>0</v>
      </c>
      <c r="L9" s="139">
        <f t="shared" si="3"/>
        <v>0</v>
      </c>
      <c r="M9" s="139">
        <f t="shared" si="4"/>
        <v>13425</v>
      </c>
      <c r="N9" s="142">
        <f t="shared" si="5"/>
        <v>13425</v>
      </c>
    </row>
    <row r="10" spans="1:14" ht="13.5" thickBot="1" x14ac:dyDescent="0.25">
      <c r="A10" s="15" t="s">
        <v>76</v>
      </c>
      <c r="B10" s="31" t="s">
        <v>93</v>
      </c>
      <c r="C10" s="31" t="s">
        <v>338</v>
      </c>
      <c r="D10" s="31">
        <v>8000</v>
      </c>
      <c r="E10" s="139">
        <f t="shared" si="0"/>
        <v>1200</v>
      </c>
      <c r="F10" s="139">
        <f t="shared" si="1"/>
        <v>800</v>
      </c>
      <c r="G10" s="254">
        <f t="shared" si="2"/>
        <v>2000</v>
      </c>
      <c r="H10" s="31">
        <v>75</v>
      </c>
      <c r="I10" s="31">
        <v>0</v>
      </c>
      <c r="J10" s="31">
        <v>0</v>
      </c>
      <c r="K10" s="31">
        <v>2000</v>
      </c>
      <c r="L10" s="139">
        <f t="shared" si="3"/>
        <v>0</v>
      </c>
      <c r="M10" s="139">
        <f t="shared" si="4"/>
        <v>9925</v>
      </c>
      <c r="N10" s="142">
        <f t="shared" si="5"/>
        <v>9925</v>
      </c>
    </row>
    <row r="11" spans="1:14" ht="13.5" thickBot="1" x14ac:dyDescent="0.25">
      <c r="A11" s="15" t="s">
        <v>77</v>
      </c>
      <c r="B11" s="31" t="s">
        <v>93</v>
      </c>
      <c r="C11" s="31" t="s">
        <v>329</v>
      </c>
      <c r="D11" s="31">
        <v>9000</v>
      </c>
      <c r="E11" s="139">
        <f t="shared" si="0"/>
        <v>1350</v>
      </c>
      <c r="F11" s="139">
        <f t="shared" si="1"/>
        <v>900</v>
      </c>
      <c r="G11" s="254">
        <f t="shared" si="2"/>
        <v>2250</v>
      </c>
      <c r="H11" s="31">
        <v>75</v>
      </c>
      <c r="I11" s="31">
        <v>0</v>
      </c>
      <c r="J11" s="31">
        <v>0</v>
      </c>
      <c r="K11" s="31">
        <v>0</v>
      </c>
      <c r="L11" s="139">
        <f t="shared" si="3"/>
        <v>0</v>
      </c>
      <c r="M11" s="139">
        <f t="shared" si="4"/>
        <v>13425</v>
      </c>
      <c r="N11" s="142">
        <f t="shared" si="5"/>
        <v>13425</v>
      </c>
    </row>
    <row r="12" spans="1:14" ht="13.5" thickBot="1" x14ac:dyDescent="0.25">
      <c r="A12" s="15" t="s">
        <v>78</v>
      </c>
      <c r="B12" s="31" t="s">
        <v>93</v>
      </c>
      <c r="C12" s="31" t="s">
        <v>329</v>
      </c>
      <c r="D12" s="31">
        <v>9000</v>
      </c>
      <c r="E12" s="139">
        <f t="shared" si="0"/>
        <v>1350</v>
      </c>
      <c r="F12" s="139">
        <f t="shared" si="1"/>
        <v>900</v>
      </c>
      <c r="G12" s="254">
        <f t="shared" si="2"/>
        <v>2250</v>
      </c>
      <c r="H12" s="31">
        <v>75</v>
      </c>
      <c r="I12" s="31">
        <v>0</v>
      </c>
      <c r="J12" s="31">
        <v>0</v>
      </c>
      <c r="K12" s="31">
        <v>6000</v>
      </c>
      <c r="L12" s="139">
        <f t="shared" si="3"/>
        <v>0</v>
      </c>
      <c r="M12" s="139">
        <f t="shared" si="4"/>
        <v>7425</v>
      </c>
      <c r="N12" s="142">
        <f t="shared" si="5"/>
        <v>7425</v>
      </c>
    </row>
    <row r="13" spans="1:14" ht="13.5" thickBot="1" x14ac:dyDescent="0.25">
      <c r="A13" s="15" t="s">
        <v>413</v>
      </c>
      <c r="B13" s="31" t="s">
        <v>109</v>
      </c>
      <c r="C13" s="31" t="s">
        <v>110</v>
      </c>
      <c r="D13" s="31">
        <v>15000</v>
      </c>
      <c r="E13" s="139">
        <f t="shared" si="0"/>
        <v>2250</v>
      </c>
      <c r="F13" s="139">
        <f t="shared" si="1"/>
        <v>1500</v>
      </c>
      <c r="G13" s="254">
        <f t="shared" si="2"/>
        <v>3750</v>
      </c>
      <c r="H13" s="31">
        <v>75</v>
      </c>
      <c r="I13" s="31">
        <v>0</v>
      </c>
      <c r="J13" s="31">
        <v>0</v>
      </c>
      <c r="K13" s="31">
        <v>0</v>
      </c>
      <c r="L13" s="139">
        <f t="shared" si="3"/>
        <v>0</v>
      </c>
      <c r="M13" s="139">
        <f t="shared" si="4"/>
        <v>22425</v>
      </c>
      <c r="N13" s="142">
        <f t="shared" si="5"/>
        <v>22425</v>
      </c>
    </row>
    <row r="14" spans="1:14" ht="13.5" thickBot="1" x14ac:dyDescent="0.25">
      <c r="A14" s="15" t="s">
        <v>80</v>
      </c>
      <c r="B14" s="31" t="s">
        <v>330</v>
      </c>
      <c r="C14" s="31" t="s">
        <v>331</v>
      </c>
      <c r="D14" s="31">
        <v>12000</v>
      </c>
      <c r="E14" s="139">
        <f t="shared" si="0"/>
        <v>1800</v>
      </c>
      <c r="F14" s="139">
        <f t="shared" si="1"/>
        <v>1200</v>
      </c>
      <c r="G14" s="254">
        <f t="shared" si="2"/>
        <v>3000</v>
      </c>
      <c r="H14" s="31">
        <v>75</v>
      </c>
      <c r="I14" s="31">
        <v>0</v>
      </c>
      <c r="J14" s="31">
        <v>0</v>
      </c>
      <c r="K14" s="31">
        <v>0</v>
      </c>
      <c r="L14" s="139">
        <f t="shared" si="3"/>
        <v>0</v>
      </c>
      <c r="M14" s="139">
        <f t="shared" si="4"/>
        <v>17925</v>
      </c>
      <c r="N14" s="142">
        <f t="shared" si="5"/>
        <v>17925</v>
      </c>
    </row>
    <row r="15" spans="1:14" ht="13.5" thickBot="1" x14ac:dyDescent="0.25">
      <c r="A15" s="15" t="s">
        <v>411</v>
      </c>
      <c r="B15" s="31" t="s">
        <v>93</v>
      </c>
      <c r="C15" s="31" t="s">
        <v>128</v>
      </c>
      <c r="D15" s="31">
        <v>32000</v>
      </c>
      <c r="E15" s="139">
        <f t="shared" si="0"/>
        <v>4800</v>
      </c>
      <c r="F15" s="139">
        <f t="shared" si="1"/>
        <v>3200</v>
      </c>
      <c r="G15" s="254">
        <f t="shared" si="2"/>
        <v>8000</v>
      </c>
      <c r="H15" s="31">
        <v>75</v>
      </c>
      <c r="I15" s="31">
        <v>0</v>
      </c>
      <c r="J15" s="31">
        <v>0</v>
      </c>
      <c r="K15" s="31">
        <v>0</v>
      </c>
      <c r="L15" s="139">
        <f t="shared" si="3"/>
        <v>3200</v>
      </c>
      <c r="M15" s="139">
        <f t="shared" si="4"/>
        <v>44725</v>
      </c>
      <c r="N15" s="142">
        <f t="shared" si="5"/>
        <v>44725</v>
      </c>
    </row>
    <row r="16" spans="1:14" ht="13.5" thickBot="1" x14ac:dyDescent="0.25">
      <c r="A16" s="15" t="s">
        <v>86</v>
      </c>
      <c r="B16" s="31" t="s">
        <v>93</v>
      </c>
      <c r="C16" s="31" t="s">
        <v>328</v>
      </c>
      <c r="D16" s="31">
        <v>20000</v>
      </c>
      <c r="E16" s="139">
        <f t="shared" si="0"/>
        <v>3000</v>
      </c>
      <c r="F16" s="139">
        <f t="shared" si="1"/>
        <v>2000</v>
      </c>
      <c r="G16" s="254">
        <f t="shared" si="2"/>
        <v>5000</v>
      </c>
      <c r="H16" s="31">
        <v>75</v>
      </c>
      <c r="I16" s="31">
        <v>0</v>
      </c>
      <c r="J16" s="31">
        <v>0</v>
      </c>
      <c r="K16" s="31">
        <v>1500</v>
      </c>
      <c r="L16" s="139">
        <f t="shared" si="3"/>
        <v>0</v>
      </c>
      <c r="M16" s="139">
        <f t="shared" si="4"/>
        <v>28425</v>
      </c>
      <c r="N16" s="142">
        <f t="shared" si="5"/>
        <v>28425</v>
      </c>
    </row>
    <row r="17" spans="1:14" ht="13.5" thickBot="1" x14ac:dyDescent="0.25">
      <c r="A17" s="15" t="s">
        <v>50</v>
      </c>
      <c r="B17" s="31" t="s">
        <v>93</v>
      </c>
      <c r="C17" s="31" t="s">
        <v>106</v>
      </c>
      <c r="D17" s="31">
        <v>20000</v>
      </c>
      <c r="E17" s="139">
        <f t="shared" si="0"/>
        <v>3000</v>
      </c>
      <c r="F17" s="139">
        <f t="shared" si="1"/>
        <v>2000</v>
      </c>
      <c r="G17" s="254">
        <f t="shared" si="2"/>
        <v>5000</v>
      </c>
      <c r="H17" s="31">
        <v>75</v>
      </c>
      <c r="I17" s="31">
        <v>1000</v>
      </c>
      <c r="J17" s="31">
        <v>0</v>
      </c>
      <c r="K17" s="31">
        <v>0</v>
      </c>
      <c r="L17" s="139">
        <f t="shared" si="3"/>
        <v>0</v>
      </c>
      <c r="M17" s="139">
        <f t="shared" si="4"/>
        <v>28925</v>
      </c>
      <c r="N17" s="142">
        <f t="shared" si="5"/>
        <v>28925</v>
      </c>
    </row>
    <row r="18" spans="1:14" ht="13.5" thickBot="1" x14ac:dyDescent="0.25">
      <c r="A18" s="15" t="s">
        <v>51</v>
      </c>
      <c r="B18" s="31" t="s">
        <v>107</v>
      </c>
      <c r="C18" s="31" t="s">
        <v>108</v>
      </c>
      <c r="D18" s="31">
        <v>8000</v>
      </c>
      <c r="E18" s="139">
        <f t="shared" si="0"/>
        <v>1200</v>
      </c>
      <c r="F18" s="139">
        <f t="shared" si="1"/>
        <v>800</v>
      </c>
      <c r="G18" s="254">
        <f t="shared" si="2"/>
        <v>2000</v>
      </c>
      <c r="H18" s="31">
        <v>75</v>
      </c>
      <c r="I18" s="31">
        <v>0</v>
      </c>
      <c r="J18" s="31">
        <v>0</v>
      </c>
      <c r="K18" s="31">
        <v>0</v>
      </c>
      <c r="L18" s="139">
        <f t="shared" si="3"/>
        <v>0</v>
      </c>
      <c r="M18" s="139">
        <f t="shared" si="4"/>
        <v>11925</v>
      </c>
      <c r="N18" s="142">
        <f t="shared" si="5"/>
        <v>11925</v>
      </c>
    </row>
    <row r="19" spans="1:14" ht="13.5" thickBot="1" x14ac:dyDescent="0.25">
      <c r="A19" s="15" t="s">
        <v>52</v>
      </c>
      <c r="B19" s="31" t="s">
        <v>334</v>
      </c>
      <c r="C19" s="31" t="s">
        <v>331</v>
      </c>
      <c r="D19" s="31">
        <v>8000</v>
      </c>
      <c r="E19" s="139">
        <f t="shared" si="0"/>
        <v>1200</v>
      </c>
      <c r="F19" s="139">
        <f t="shared" si="1"/>
        <v>800</v>
      </c>
      <c r="G19" s="254">
        <f t="shared" si="2"/>
        <v>2000</v>
      </c>
      <c r="H19" s="31">
        <v>75</v>
      </c>
      <c r="I19" s="31">
        <v>0</v>
      </c>
      <c r="J19" s="31">
        <v>0</v>
      </c>
      <c r="K19" s="31">
        <v>0</v>
      </c>
      <c r="L19" s="139">
        <f t="shared" si="3"/>
        <v>0</v>
      </c>
      <c r="M19" s="139">
        <f t="shared" si="4"/>
        <v>11925</v>
      </c>
      <c r="N19" s="142">
        <f t="shared" si="5"/>
        <v>11925</v>
      </c>
    </row>
    <row r="20" spans="1:14" ht="13.5" thickBot="1" x14ac:dyDescent="0.25">
      <c r="A20" s="15" t="s">
        <v>53</v>
      </c>
      <c r="B20" s="31" t="s">
        <v>93</v>
      </c>
      <c r="C20" s="31" t="s">
        <v>94</v>
      </c>
      <c r="D20" s="31">
        <v>22000</v>
      </c>
      <c r="E20" s="139">
        <f t="shared" si="0"/>
        <v>3300</v>
      </c>
      <c r="F20" s="139">
        <f t="shared" si="1"/>
        <v>2200</v>
      </c>
      <c r="G20" s="254">
        <f t="shared" si="2"/>
        <v>5500</v>
      </c>
      <c r="H20" s="31">
        <v>75</v>
      </c>
      <c r="I20" s="31">
        <v>0</v>
      </c>
      <c r="J20" s="31">
        <v>200</v>
      </c>
      <c r="K20" s="31">
        <v>0</v>
      </c>
      <c r="L20" s="139">
        <f t="shared" si="3"/>
        <v>2200</v>
      </c>
      <c r="M20" s="139">
        <f t="shared" si="4"/>
        <v>30525</v>
      </c>
      <c r="N20" s="142">
        <f t="shared" si="5"/>
        <v>30525</v>
      </c>
    </row>
    <row r="21" spans="1:14" ht="13.5" thickBot="1" x14ac:dyDescent="0.25">
      <c r="A21" s="15" t="s">
        <v>54</v>
      </c>
      <c r="B21" s="31" t="s">
        <v>93</v>
      </c>
      <c r="C21" s="31" t="s">
        <v>95</v>
      </c>
      <c r="D21" s="31">
        <v>16000</v>
      </c>
      <c r="E21" s="139">
        <f t="shared" si="0"/>
        <v>2400</v>
      </c>
      <c r="F21" s="139">
        <f t="shared" si="1"/>
        <v>1600</v>
      </c>
      <c r="G21" s="254">
        <f t="shared" si="2"/>
        <v>4000</v>
      </c>
      <c r="H21" s="31">
        <v>75</v>
      </c>
      <c r="I21" s="31">
        <v>0</v>
      </c>
      <c r="J21" s="31">
        <v>0</v>
      </c>
      <c r="K21" s="31">
        <v>1200</v>
      </c>
      <c r="L21" s="139">
        <f t="shared" si="3"/>
        <v>0</v>
      </c>
      <c r="M21" s="139">
        <f t="shared" si="4"/>
        <v>22725</v>
      </c>
      <c r="N21" s="142">
        <f t="shared" si="5"/>
        <v>22725</v>
      </c>
    </row>
    <row r="22" spans="1:14" ht="13.5" thickBot="1" x14ac:dyDescent="0.25">
      <c r="A22" s="15" t="s">
        <v>55</v>
      </c>
      <c r="B22" s="31" t="s">
        <v>107</v>
      </c>
      <c r="C22" s="31" t="s">
        <v>112</v>
      </c>
      <c r="D22" s="31">
        <v>12000</v>
      </c>
      <c r="E22" s="139">
        <f t="shared" si="0"/>
        <v>1800</v>
      </c>
      <c r="F22" s="139">
        <f t="shared" si="1"/>
        <v>1200</v>
      </c>
      <c r="G22" s="254">
        <f t="shared" si="2"/>
        <v>3000</v>
      </c>
      <c r="H22" s="31">
        <v>75</v>
      </c>
      <c r="I22" s="31">
        <v>0</v>
      </c>
      <c r="J22" s="31">
        <v>0</v>
      </c>
      <c r="K22" s="31">
        <v>0</v>
      </c>
      <c r="L22" s="139">
        <f t="shared" si="3"/>
        <v>0</v>
      </c>
      <c r="M22" s="139">
        <f t="shared" si="4"/>
        <v>17925</v>
      </c>
      <c r="N22" s="142">
        <f t="shared" si="5"/>
        <v>17925</v>
      </c>
    </row>
    <row r="23" spans="1:14" ht="13.5" thickBot="1" x14ac:dyDescent="0.25">
      <c r="A23" s="15" t="s">
        <v>56</v>
      </c>
      <c r="B23" s="31" t="s">
        <v>332</v>
      </c>
      <c r="C23" s="31" t="s">
        <v>333</v>
      </c>
      <c r="D23" s="31">
        <v>10000</v>
      </c>
      <c r="E23" s="139">
        <f t="shared" si="0"/>
        <v>1500</v>
      </c>
      <c r="F23" s="139">
        <f t="shared" si="1"/>
        <v>1000</v>
      </c>
      <c r="G23" s="254">
        <f t="shared" si="2"/>
        <v>2500</v>
      </c>
      <c r="H23" s="31">
        <v>75</v>
      </c>
      <c r="I23" s="31">
        <v>0</v>
      </c>
      <c r="J23" s="31">
        <v>0</v>
      </c>
      <c r="K23" s="31">
        <v>1000</v>
      </c>
      <c r="L23" s="139">
        <f t="shared" si="3"/>
        <v>0</v>
      </c>
      <c r="M23" s="139">
        <f t="shared" si="4"/>
        <v>13925</v>
      </c>
      <c r="N23" s="142">
        <f t="shared" si="5"/>
        <v>13925</v>
      </c>
    </row>
    <row r="24" spans="1:14" ht="13.5" thickBot="1" x14ac:dyDescent="0.25">
      <c r="A24" s="15" t="s">
        <v>57</v>
      </c>
      <c r="B24" s="31" t="s">
        <v>336</v>
      </c>
      <c r="C24" s="31" t="s">
        <v>337</v>
      </c>
      <c r="D24" s="31">
        <v>40000</v>
      </c>
      <c r="E24" s="139">
        <f t="shared" si="0"/>
        <v>6000</v>
      </c>
      <c r="F24" s="139">
        <f t="shared" si="1"/>
        <v>4000</v>
      </c>
      <c r="G24" s="254">
        <f t="shared" si="2"/>
        <v>10000</v>
      </c>
      <c r="H24" s="31">
        <v>75</v>
      </c>
      <c r="I24" s="31">
        <v>0</v>
      </c>
      <c r="J24" s="31">
        <v>0</v>
      </c>
      <c r="K24" s="31">
        <v>0</v>
      </c>
      <c r="L24" s="139">
        <f t="shared" si="3"/>
        <v>4000</v>
      </c>
      <c r="M24" s="139">
        <f t="shared" si="4"/>
        <v>55925</v>
      </c>
      <c r="N24" s="142">
        <f t="shared" si="5"/>
        <v>55925</v>
      </c>
    </row>
    <row r="25" spans="1:14" ht="13.5" thickBot="1" x14ac:dyDescent="0.25">
      <c r="A25" s="15" t="s">
        <v>76</v>
      </c>
      <c r="B25" s="31" t="s">
        <v>93</v>
      </c>
      <c r="C25" s="31" t="s">
        <v>119</v>
      </c>
      <c r="D25" s="31">
        <v>23000</v>
      </c>
      <c r="E25" s="139">
        <f t="shared" si="0"/>
        <v>3450</v>
      </c>
      <c r="F25" s="139">
        <f t="shared" si="1"/>
        <v>2300</v>
      </c>
      <c r="G25" s="254">
        <f t="shared" si="2"/>
        <v>5750</v>
      </c>
      <c r="H25" s="31">
        <v>75</v>
      </c>
      <c r="I25" s="31">
        <v>0</v>
      </c>
      <c r="J25" s="31">
        <v>0</v>
      </c>
      <c r="K25" s="31">
        <v>5000</v>
      </c>
      <c r="L25" s="139">
        <f t="shared" si="3"/>
        <v>2300</v>
      </c>
      <c r="M25" s="139">
        <f t="shared" si="4"/>
        <v>27125</v>
      </c>
      <c r="N25" s="142">
        <f t="shared" si="5"/>
        <v>27125</v>
      </c>
    </row>
    <row r="26" spans="1:14" ht="13.5" thickBot="1" x14ac:dyDescent="0.25">
      <c r="A26" s="15" t="s">
        <v>77</v>
      </c>
      <c r="B26" s="31" t="s">
        <v>126</v>
      </c>
      <c r="C26" s="31" t="s">
        <v>123</v>
      </c>
      <c r="D26" s="31">
        <v>9000</v>
      </c>
      <c r="E26" s="139">
        <f t="shared" si="0"/>
        <v>1350</v>
      </c>
      <c r="F26" s="139">
        <f t="shared" si="1"/>
        <v>900</v>
      </c>
      <c r="G26" s="254">
        <f t="shared" si="2"/>
        <v>2250</v>
      </c>
      <c r="H26" s="31">
        <v>75</v>
      </c>
      <c r="I26" s="31">
        <v>0</v>
      </c>
      <c r="J26" s="31">
        <v>0</v>
      </c>
      <c r="K26" s="31">
        <v>0</v>
      </c>
      <c r="L26" s="139">
        <f t="shared" si="3"/>
        <v>0</v>
      </c>
      <c r="M26" s="139">
        <f t="shared" si="4"/>
        <v>13425</v>
      </c>
      <c r="N26" s="142">
        <f t="shared" si="5"/>
        <v>13425</v>
      </c>
    </row>
    <row r="27" spans="1:14" ht="13.5" thickBot="1" x14ac:dyDescent="0.25">
      <c r="A27" s="15" t="s">
        <v>78</v>
      </c>
      <c r="B27" s="31" t="s">
        <v>120</v>
      </c>
      <c r="C27" s="31" t="s">
        <v>130</v>
      </c>
      <c r="D27" s="31">
        <v>9000</v>
      </c>
      <c r="E27" s="139">
        <f t="shared" si="0"/>
        <v>1350</v>
      </c>
      <c r="F27" s="139">
        <f t="shared" si="1"/>
        <v>900</v>
      </c>
      <c r="G27" s="254">
        <f t="shared" si="2"/>
        <v>2250</v>
      </c>
      <c r="H27" s="31">
        <v>75</v>
      </c>
      <c r="I27" s="31">
        <v>0</v>
      </c>
      <c r="J27" s="31">
        <v>200</v>
      </c>
      <c r="K27" s="31">
        <v>0</v>
      </c>
      <c r="L27" s="139">
        <f t="shared" si="3"/>
        <v>0</v>
      </c>
      <c r="M27" s="139">
        <f t="shared" si="4"/>
        <v>13225</v>
      </c>
      <c r="N27" s="142">
        <f t="shared" si="5"/>
        <v>13225</v>
      </c>
    </row>
    <row r="28" spans="1:14" ht="13.5" thickBot="1" x14ac:dyDescent="0.25">
      <c r="A28" s="15" t="s">
        <v>79</v>
      </c>
      <c r="B28" s="31" t="s">
        <v>114</v>
      </c>
      <c r="C28" s="31" t="s">
        <v>115</v>
      </c>
      <c r="D28" s="31">
        <v>6000</v>
      </c>
      <c r="E28" s="139">
        <f t="shared" si="0"/>
        <v>900</v>
      </c>
      <c r="F28" s="139">
        <f t="shared" si="1"/>
        <v>600</v>
      </c>
      <c r="G28" s="254">
        <f t="shared" si="2"/>
        <v>1500</v>
      </c>
      <c r="H28" s="31">
        <v>75</v>
      </c>
      <c r="I28" s="31">
        <v>0</v>
      </c>
      <c r="J28" s="31">
        <v>150</v>
      </c>
      <c r="K28" s="31">
        <v>0</v>
      </c>
      <c r="L28" s="139">
        <f t="shared" si="3"/>
        <v>0</v>
      </c>
      <c r="M28" s="139">
        <f t="shared" si="4"/>
        <v>8775</v>
      </c>
      <c r="N28" s="142">
        <f t="shared" si="5"/>
        <v>8775</v>
      </c>
    </row>
    <row r="29" spans="1:14" ht="13.5" thickBot="1" x14ac:dyDescent="0.25">
      <c r="A29" s="15" t="s">
        <v>80</v>
      </c>
      <c r="B29" s="31" t="s">
        <v>93</v>
      </c>
      <c r="C29" s="31" t="s">
        <v>129</v>
      </c>
      <c r="D29" s="31">
        <v>32000</v>
      </c>
      <c r="E29" s="139">
        <f t="shared" si="0"/>
        <v>4800</v>
      </c>
      <c r="F29" s="139">
        <f t="shared" si="1"/>
        <v>3200</v>
      </c>
      <c r="G29" s="254">
        <f t="shared" si="2"/>
        <v>8000</v>
      </c>
      <c r="H29" s="31">
        <v>75</v>
      </c>
      <c r="I29" s="31">
        <v>0</v>
      </c>
      <c r="J29" s="31">
        <v>0</v>
      </c>
      <c r="K29" s="31">
        <v>0</v>
      </c>
      <c r="L29" s="139">
        <f t="shared" si="3"/>
        <v>3200</v>
      </c>
      <c r="M29" s="139">
        <f t="shared" si="4"/>
        <v>44725</v>
      </c>
      <c r="N29" s="142">
        <f t="shared" si="5"/>
        <v>44725</v>
      </c>
    </row>
    <row r="30" spans="1:14" ht="13.5" thickBot="1" x14ac:dyDescent="0.25">
      <c r="A30" s="15" t="s">
        <v>85</v>
      </c>
      <c r="B30" s="31" t="s">
        <v>126</v>
      </c>
      <c r="C30" s="31" t="s">
        <v>127</v>
      </c>
      <c r="D30" s="31">
        <v>5000</v>
      </c>
      <c r="E30" s="139">
        <f t="shared" si="0"/>
        <v>750</v>
      </c>
      <c r="F30" s="139">
        <f t="shared" si="1"/>
        <v>500</v>
      </c>
      <c r="G30" s="254">
        <f t="shared" si="2"/>
        <v>1250</v>
      </c>
      <c r="H30" s="31">
        <v>75</v>
      </c>
      <c r="I30" s="31">
        <v>0</v>
      </c>
      <c r="J30" s="31">
        <v>0</v>
      </c>
      <c r="K30" s="31">
        <v>0</v>
      </c>
      <c r="L30" s="139">
        <f t="shared" si="3"/>
        <v>0</v>
      </c>
      <c r="M30" s="139">
        <f t="shared" si="4"/>
        <v>7425</v>
      </c>
      <c r="N30" s="142">
        <f t="shared" si="5"/>
        <v>7425</v>
      </c>
    </row>
    <row r="31" spans="1:14" ht="13.5" thickBot="1" x14ac:dyDescent="0.25">
      <c r="A31" s="15" t="s">
        <v>86</v>
      </c>
      <c r="B31" s="31" t="s">
        <v>93</v>
      </c>
      <c r="C31" s="31" t="s">
        <v>116</v>
      </c>
      <c r="D31" s="31">
        <v>25000</v>
      </c>
      <c r="E31" s="139">
        <f t="shared" si="0"/>
        <v>3750</v>
      </c>
      <c r="F31" s="139">
        <f t="shared" si="1"/>
        <v>2500</v>
      </c>
      <c r="G31" s="254">
        <f t="shared" si="2"/>
        <v>6250</v>
      </c>
      <c r="H31" s="31">
        <v>75</v>
      </c>
      <c r="I31" s="31">
        <v>0</v>
      </c>
      <c r="J31" s="31">
        <v>0</v>
      </c>
      <c r="K31" s="31">
        <v>0</v>
      </c>
      <c r="L31" s="139">
        <f t="shared" si="3"/>
        <v>2500</v>
      </c>
      <c r="M31" s="139">
        <f t="shared" si="4"/>
        <v>34925</v>
      </c>
      <c r="N31" s="142">
        <f t="shared" si="5"/>
        <v>34925</v>
      </c>
    </row>
    <row r="32" spans="1:14" ht="13.5" thickBot="1" x14ac:dyDescent="0.25">
      <c r="A32" s="15" t="s">
        <v>87</v>
      </c>
      <c r="B32" s="31" t="s">
        <v>93</v>
      </c>
      <c r="C32" s="31" t="s">
        <v>129</v>
      </c>
      <c r="D32" s="31">
        <v>23000</v>
      </c>
      <c r="E32" s="139">
        <f t="shared" si="0"/>
        <v>3450</v>
      </c>
      <c r="F32" s="139">
        <f t="shared" si="1"/>
        <v>2300</v>
      </c>
      <c r="G32" s="254">
        <f t="shared" si="2"/>
        <v>5750</v>
      </c>
      <c r="H32" s="31">
        <v>75</v>
      </c>
      <c r="I32" s="31">
        <v>500</v>
      </c>
      <c r="J32" s="31">
        <v>0</v>
      </c>
      <c r="K32" s="31">
        <v>3000</v>
      </c>
      <c r="L32" s="139">
        <f t="shared" si="3"/>
        <v>2300</v>
      </c>
      <c r="M32" s="139">
        <f t="shared" si="4"/>
        <v>28625</v>
      </c>
      <c r="N32" s="142">
        <f t="shared" si="5"/>
        <v>28625</v>
      </c>
    </row>
    <row r="33" spans="1:14" ht="13.5" thickBot="1" x14ac:dyDescent="0.25">
      <c r="A33" s="15" t="s">
        <v>88</v>
      </c>
      <c r="B33" s="31" t="s">
        <v>93</v>
      </c>
      <c r="C33" s="31" t="s">
        <v>335</v>
      </c>
      <c r="D33" s="31">
        <v>20000</v>
      </c>
      <c r="E33" s="139">
        <f t="shared" si="0"/>
        <v>3000</v>
      </c>
      <c r="F33" s="139">
        <f t="shared" si="1"/>
        <v>2000</v>
      </c>
      <c r="G33" s="254">
        <f t="shared" si="2"/>
        <v>5000</v>
      </c>
      <c r="H33" s="31">
        <v>75</v>
      </c>
      <c r="I33" s="31">
        <v>0</v>
      </c>
      <c r="J33" s="31">
        <v>200</v>
      </c>
      <c r="K33" s="31">
        <v>0</v>
      </c>
      <c r="L33" s="139">
        <f t="shared" si="3"/>
        <v>0</v>
      </c>
      <c r="M33" s="139">
        <f t="shared" si="4"/>
        <v>29725</v>
      </c>
      <c r="N33" s="142">
        <f t="shared" si="5"/>
        <v>29725</v>
      </c>
    </row>
    <row r="34" spans="1:14" ht="13.5" thickBot="1" x14ac:dyDescent="0.25">
      <c r="A34" s="15" t="s">
        <v>89</v>
      </c>
      <c r="B34" s="31" t="s">
        <v>93</v>
      </c>
      <c r="C34" s="31" t="s">
        <v>118</v>
      </c>
      <c r="D34" s="31">
        <v>12000</v>
      </c>
      <c r="E34" s="139">
        <f t="shared" si="0"/>
        <v>1800</v>
      </c>
      <c r="F34" s="139">
        <f t="shared" si="1"/>
        <v>1200</v>
      </c>
      <c r="G34" s="254">
        <f t="shared" si="2"/>
        <v>3000</v>
      </c>
      <c r="H34" s="31">
        <v>75</v>
      </c>
      <c r="I34" s="31">
        <v>0</v>
      </c>
      <c r="J34" s="31">
        <v>0</v>
      </c>
      <c r="K34" s="31">
        <v>0</v>
      </c>
      <c r="L34" s="139">
        <f t="shared" si="3"/>
        <v>0</v>
      </c>
      <c r="M34" s="139">
        <f t="shared" si="4"/>
        <v>17925</v>
      </c>
      <c r="N34" s="142">
        <f t="shared" si="5"/>
        <v>17925</v>
      </c>
    </row>
    <row r="35" spans="1:14" ht="13.5" thickBot="1" x14ac:dyDescent="0.25">
      <c r="A35" s="16" t="s">
        <v>350</v>
      </c>
      <c r="B35" s="17" t="s">
        <v>122</v>
      </c>
      <c r="C35" s="17" t="s">
        <v>123</v>
      </c>
      <c r="D35" s="17">
        <v>12000</v>
      </c>
      <c r="E35" s="139">
        <f t="shared" si="0"/>
        <v>1800</v>
      </c>
      <c r="F35" s="139">
        <f t="shared" si="1"/>
        <v>1200</v>
      </c>
      <c r="G35" s="254">
        <f t="shared" si="2"/>
        <v>3000</v>
      </c>
      <c r="H35" s="17">
        <v>75</v>
      </c>
      <c r="I35" s="17">
        <v>0</v>
      </c>
      <c r="J35" s="17">
        <v>600</v>
      </c>
      <c r="K35" s="17">
        <v>0</v>
      </c>
      <c r="L35" s="139">
        <f t="shared" si="3"/>
        <v>0</v>
      </c>
      <c r="M35" s="139">
        <f t="shared" si="4"/>
        <v>17325</v>
      </c>
      <c r="N35" s="142">
        <f t="shared" si="5"/>
        <v>17325</v>
      </c>
    </row>
    <row r="37" spans="1:14" ht="15" x14ac:dyDescent="0.25">
      <c r="A37" s="130" t="s">
        <v>354</v>
      </c>
      <c r="C37" s="130"/>
    </row>
    <row r="38" spans="1:14" x14ac:dyDescent="0.2">
      <c r="A38" s="131" t="s">
        <v>239</v>
      </c>
      <c r="B38" s="144" t="s">
        <v>525</v>
      </c>
      <c r="E38" s="144"/>
      <c r="F38" s="144"/>
      <c r="G38" s="144"/>
      <c r="H38" s="144"/>
      <c r="I38" s="144"/>
      <c r="J38" s="144"/>
    </row>
    <row r="39" spans="1:14" x14ac:dyDescent="0.2">
      <c r="A39" s="131" t="s">
        <v>240</v>
      </c>
      <c r="B39" s="144" t="s">
        <v>526</v>
      </c>
      <c r="E39" s="144"/>
      <c r="F39" s="144"/>
      <c r="G39" s="144"/>
      <c r="H39" s="144"/>
      <c r="I39" s="144"/>
      <c r="J39" s="144"/>
    </row>
    <row r="40" spans="1:14" x14ac:dyDescent="0.2">
      <c r="A40" s="131" t="s">
        <v>244</v>
      </c>
      <c r="B40" s="133" t="s">
        <v>539</v>
      </c>
    </row>
    <row r="41" spans="1:14" x14ac:dyDescent="0.2">
      <c r="A41" s="131" t="s">
        <v>245</v>
      </c>
      <c r="B41" s="144" t="s">
        <v>527</v>
      </c>
      <c r="E41" s="144"/>
      <c r="F41" s="144"/>
      <c r="G41" s="144"/>
      <c r="H41" s="144"/>
      <c r="I41" s="144"/>
      <c r="J41" s="144"/>
    </row>
    <row r="42" spans="1:14" x14ac:dyDescent="0.2">
      <c r="A42" s="131" t="s">
        <v>390</v>
      </c>
      <c r="B42" s="144" t="s">
        <v>528</v>
      </c>
      <c r="E42" s="144"/>
      <c r="F42" s="144"/>
      <c r="G42" s="144"/>
      <c r="H42" s="144"/>
      <c r="I42" s="144"/>
      <c r="J42" s="144"/>
    </row>
  </sheetData>
  <mergeCells count="1">
    <mergeCell ref="B1:N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60"/>
  </sheetPr>
  <dimension ref="A1:AB39"/>
  <sheetViews>
    <sheetView workbookViewId="0">
      <selection activeCell="E38" sqref="E38"/>
    </sheetView>
  </sheetViews>
  <sheetFormatPr defaultColWidth="9.140625" defaultRowHeight="12.75" x14ac:dyDescent="0.2"/>
  <cols>
    <col min="1" max="5" width="9.140625" style="76"/>
    <col min="6" max="6" width="8.28515625" style="76" bestFit="1" customWidth="1"/>
    <col min="7" max="7" width="6.7109375" style="76" bestFit="1" customWidth="1"/>
    <col min="8" max="13" width="8" style="76" customWidth="1"/>
    <col min="14" max="14" width="5" style="76" bestFit="1" customWidth="1"/>
    <col min="15" max="15" width="7.5703125" style="76" bestFit="1" customWidth="1"/>
    <col min="16" max="16" width="6.28515625" style="76" bestFit="1" customWidth="1"/>
    <col min="17" max="17" width="8.140625" style="76" bestFit="1" customWidth="1"/>
    <col min="18" max="16384" width="9.140625" style="76"/>
  </cols>
  <sheetData>
    <row r="1" spans="1:28" ht="12.75" customHeight="1" x14ac:dyDescent="0.2">
      <c r="A1" s="46" t="s">
        <v>378</v>
      </c>
      <c r="B1" s="299" t="s">
        <v>449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95"/>
      <c r="S1" s="95"/>
      <c r="T1" s="95"/>
    </row>
    <row r="2" spans="1:28" ht="13.5" thickBot="1" x14ac:dyDescent="0.25">
      <c r="A2" s="46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8" x14ac:dyDescent="0.2">
      <c r="A3" s="87" t="s">
        <v>458</v>
      </c>
      <c r="B3" s="88" t="s">
        <v>131</v>
      </c>
      <c r="C3" s="88" t="s">
        <v>132</v>
      </c>
      <c r="D3" s="88" t="s">
        <v>133</v>
      </c>
      <c r="E3" s="88" t="s">
        <v>134</v>
      </c>
      <c r="F3" s="88" t="s">
        <v>135</v>
      </c>
      <c r="G3" s="88" t="s">
        <v>136</v>
      </c>
      <c r="H3" s="88" t="s">
        <v>137</v>
      </c>
      <c r="I3" s="88" t="s">
        <v>138</v>
      </c>
      <c r="J3" s="88" t="s">
        <v>139</v>
      </c>
      <c r="K3" s="88" t="s">
        <v>140</v>
      </c>
      <c r="L3" s="88" t="s">
        <v>141</v>
      </c>
      <c r="M3" s="88" t="s">
        <v>142</v>
      </c>
      <c r="N3" s="88" t="s">
        <v>7</v>
      </c>
      <c r="O3" s="88" t="s">
        <v>143</v>
      </c>
      <c r="P3" s="88" t="s">
        <v>144</v>
      </c>
      <c r="Q3" s="89" t="s">
        <v>145</v>
      </c>
    </row>
    <row r="4" spans="1:28" x14ac:dyDescent="0.2">
      <c r="A4" s="90" t="s">
        <v>446</v>
      </c>
      <c r="B4" s="78">
        <v>15</v>
      </c>
      <c r="C4" s="78">
        <v>31</v>
      </c>
      <c r="D4" s="78">
        <v>30</v>
      </c>
      <c r="E4" s="78">
        <v>14</v>
      </c>
      <c r="F4" s="78">
        <v>13</v>
      </c>
      <c r="G4" s="78">
        <v>29</v>
      </c>
      <c r="H4" s="78">
        <v>28</v>
      </c>
      <c r="I4" s="78">
        <v>12</v>
      </c>
      <c r="J4" s="78">
        <v>11</v>
      </c>
      <c r="K4" s="78">
        <v>27</v>
      </c>
      <c r="L4" s="78">
        <v>26</v>
      </c>
      <c r="M4" s="78">
        <v>10</v>
      </c>
      <c r="N4" s="78">
        <f>SUM(B4:M4)</f>
        <v>246</v>
      </c>
      <c r="O4" s="78">
        <f>AVERAGE(B4:M4)</f>
        <v>20.5</v>
      </c>
      <c r="P4" s="78">
        <f>ROUND(O4,0)</f>
        <v>21</v>
      </c>
      <c r="Q4" s="79" t="str">
        <f>IF(N4&gt;=240,"A",IF(N4&gt;200,"B",IF(N4&lt;200,"C")))</f>
        <v>A</v>
      </c>
    </row>
    <row r="5" spans="1:28" x14ac:dyDescent="0.2">
      <c r="A5" s="90" t="s">
        <v>146</v>
      </c>
      <c r="B5" s="78">
        <v>22</v>
      </c>
      <c r="C5" s="78">
        <v>21</v>
      </c>
      <c r="D5" s="78">
        <v>20</v>
      </c>
      <c r="E5" s="78">
        <v>19</v>
      </c>
      <c r="F5" s="78">
        <v>18</v>
      </c>
      <c r="G5" s="78">
        <v>17</v>
      </c>
      <c r="H5" s="78">
        <v>16</v>
      </c>
      <c r="I5" s="78">
        <v>15</v>
      </c>
      <c r="J5" s="78">
        <v>14</v>
      </c>
      <c r="K5" s="78">
        <v>13</v>
      </c>
      <c r="L5" s="78">
        <v>12</v>
      </c>
      <c r="M5" s="78">
        <v>11</v>
      </c>
      <c r="N5" s="78">
        <f t="shared" ref="N5:N7" si="0">SUM(B5:M5)</f>
        <v>198</v>
      </c>
      <c r="O5" s="78">
        <f t="shared" ref="O5:O7" si="1">AVERAGE(B5:M5)</f>
        <v>16.5</v>
      </c>
      <c r="P5" s="78">
        <f t="shared" ref="P5:P7" si="2">ROUND(O5,0)</f>
        <v>17</v>
      </c>
      <c r="Q5" s="79" t="str">
        <f t="shared" ref="Q5:Q7" si="3">IF(N5&gt;=240,"A",IF(N5&gt;200,"B",IF(N5&lt;200,"C")))</f>
        <v>C</v>
      </c>
    </row>
    <row r="6" spans="1:28" x14ac:dyDescent="0.2">
      <c r="A6" s="90" t="s">
        <v>53</v>
      </c>
      <c r="B6" s="78">
        <v>13</v>
      </c>
      <c r="C6" s="78">
        <v>17</v>
      </c>
      <c r="D6" s="78">
        <v>14</v>
      </c>
      <c r="E6" s="78">
        <v>18</v>
      </c>
      <c r="F6" s="78">
        <v>15</v>
      </c>
      <c r="G6" s="78">
        <v>19</v>
      </c>
      <c r="H6" s="78">
        <v>16</v>
      </c>
      <c r="I6" s="78">
        <v>20</v>
      </c>
      <c r="J6" s="78">
        <v>17</v>
      </c>
      <c r="K6" s="78">
        <v>21</v>
      </c>
      <c r="L6" s="78">
        <v>18</v>
      </c>
      <c r="M6" s="78">
        <v>22</v>
      </c>
      <c r="N6" s="78">
        <f t="shared" si="0"/>
        <v>210</v>
      </c>
      <c r="O6" s="78">
        <f t="shared" si="1"/>
        <v>17.5</v>
      </c>
      <c r="P6" s="78">
        <f t="shared" si="2"/>
        <v>18</v>
      </c>
      <c r="Q6" s="79" t="str">
        <f t="shared" si="3"/>
        <v>B</v>
      </c>
    </row>
    <row r="7" spans="1:28" x14ac:dyDescent="0.2">
      <c r="A7" s="90" t="s">
        <v>447</v>
      </c>
      <c r="B7" s="78">
        <v>10</v>
      </c>
      <c r="C7" s="78">
        <v>12</v>
      </c>
      <c r="D7" s="78">
        <v>14</v>
      </c>
      <c r="E7" s="78">
        <v>16</v>
      </c>
      <c r="F7" s="78">
        <v>18</v>
      </c>
      <c r="G7" s="78">
        <v>20</v>
      </c>
      <c r="H7" s="78">
        <v>24</v>
      </c>
      <c r="I7" s="78">
        <v>24</v>
      </c>
      <c r="J7" s="78">
        <v>26</v>
      </c>
      <c r="K7" s="78">
        <v>28</v>
      </c>
      <c r="L7" s="78">
        <v>13</v>
      </c>
      <c r="M7" s="78">
        <v>30</v>
      </c>
      <c r="N7" s="78">
        <f t="shared" si="0"/>
        <v>235</v>
      </c>
      <c r="O7" s="78">
        <f t="shared" si="1"/>
        <v>19.583333333333332</v>
      </c>
      <c r="P7" s="78">
        <f t="shared" si="2"/>
        <v>20</v>
      </c>
      <c r="Q7" s="79" t="str">
        <f t="shared" si="3"/>
        <v>B</v>
      </c>
    </row>
    <row r="8" spans="1:28" x14ac:dyDescent="0.2">
      <c r="A8" s="90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9"/>
    </row>
    <row r="9" spans="1:28" x14ac:dyDescent="0.2">
      <c r="A9" s="90" t="s">
        <v>7</v>
      </c>
      <c r="B9" s="78">
        <f>SUM(B4:B7)</f>
        <v>60</v>
      </c>
      <c r="C9" s="78">
        <f t="shared" ref="C9:M9" si="4">SUM(C4:C7)</f>
        <v>81</v>
      </c>
      <c r="D9" s="78">
        <f t="shared" si="4"/>
        <v>78</v>
      </c>
      <c r="E9" s="78">
        <f t="shared" si="4"/>
        <v>67</v>
      </c>
      <c r="F9" s="78">
        <f t="shared" si="4"/>
        <v>64</v>
      </c>
      <c r="G9" s="78">
        <f t="shared" si="4"/>
        <v>85</v>
      </c>
      <c r="H9" s="78">
        <f t="shared" si="4"/>
        <v>84</v>
      </c>
      <c r="I9" s="78">
        <f t="shared" si="4"/>
        <v>71</v>
      </c>
      <c r="J9" s="78">
        <f t="shared" si="4"/>
        <v>68</v>
      </c>
      <c r="K9" s="78">
        <f t="shared" si="4"/>
        <v>89</v>
      </c>
      <c r="L9" s="78">
        <f t="shared" si="4"/>
        <v>69</v>
      </c>
      <c r="M9" s="78">
        <f t="shared" si="4"/>
        <v>73</v>
      </c>
      <c r="N9" s="78"/>
      <c r="O9" s="78"/>
      <c r="P9" s="78"/>
      <c r="Q9" s="79"/>
    </row>
    <row r="10" spans="1:28" x14ac:dyDescent="0.2">
      <c r="A10" s="90" t="s">
        <v>143</v>
      </c>
      <c r="B10" s="78">
        <f>AVERAGE(B4:B7)</f>
        <v>15</v>
      </c>
      <c r="C10" s="78">
        <f t="shared" ref="C10:M10" si="5">AVERAGE(C4:C7)</f>
        <v>20.25</v>
      </c>
      <c r="D10" s="78">
        <f t="shared" si="5"/>
        <v>19.5</v>
      </c>
      <c r="E10" s="78">
        <f t="shared" si="5"/>
        <v>16.75</v>
      </c>
      <c r="F10" s="78">
        <f t="shared" si="5"/>
        <v>16</v>
      </c>
      <c r="G10" s="78">
        <f t="shared" si="5"/>
        <v>21.25</v>
      </c>
      <c r="H10" s="78">
        <f t="shared" si="5"/>
        <v>21</v>
      </c>
      <c r="I10" s="78">
        <f t="shared" si="5"/>
        <v>17.75</v>
      </c>
      <c r="J10" s="78">
        <f t="shared" si="5"/>
        <v>17</v>
      </c>
      <c r="K10" s="78">
        <f t="shared" si="5"/>
        <v>22.25</v>
      </c>
      <c r="L10" s="78">
        <f t="shared" si="5"/>
        <v>17.25</v>
      </c>
      <c r="M10" s="78">
        <f t="shared" si="5"/>
        <v>18.25</v>
      </c>
      <c r="N10" s="78"/>
      <c r="O10" s="78"/>
      <c r="P10" s="78"/>
      <c r="Q10" s="79"/>
    </row>
    <row r="11" spans="1:28" ht="13.5" thickBot="1" x14ac:dyDescent="0.25">
      <c r="A11" s="91" t="s">
        <v>144</v>
      </c>
      <c r="B11" s="81">
        <f>ROUND(B10,0)</f>
        <v>15</v>
      </c>
      <c r="C11" s="81">
        <f t="shared" ref="C11:M11" si="6">ROUND(C10,0)</f>
        <v>20</v>
      </c>
      <c r="D11" s="81">
        <f t="shared" si="6"/>
        <v>20</v>
      </c>
      <c r="E11" s="81">
        <f t="shared" si="6"/>
        <v>17</v>
      </c>
      <c r="F11" s="81">
        <f t="shared" si="6"/>
        <v>16</v>
      </c>
      <c r="G11" s="81">
        <f t="shared" si="6"/>
        <v>21</v>
      </c>
      <c r="H11" s="81">
        <f t="shared" si="6"/>
        <v>21</v>
      </c>
      <c r="I11" s="81">
        <f t="shared" si="6"/>
        <v>18</v>
      </c>
      <c r="J11" s="81">
        <f t="shared" si="6"/>
        <v>17</v>
      </c>
      <c r="K11" s="81">
        <f t="shared" si="6"/>
        <v>22</v>
      </c>
      <c r="L11" s="81">
        <f t="shared" si="6"/>
        <v>17</v>
      </c>
      <c r="M11" s="81">
        <f t="shared" si="6"/>
        <v>18</v>
      </c>
      <c r="N11" s="81"/>
      <c r="O11" s="81"/>
      <c r="P11" s="81"/>
      <c r="Q11" s="82"/>
    </row>
    <row r="13" spans="1:28" ht="13.5" thickBot="1" x14ac:dyDescent="0.25">
      <c r="A13" s="296" t="s">
        <v>448</v>
      </c>
      <c r="B13" s="296"/>
      <c r="C13" s="296"/>
      <c r="D13" s="296"/>
      <c r="E13" s="296"/>
      <c r="F13" s="296"/>
      <c r="G13" s="296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spans="1:28" ht="13.5" thickBot="1" x14ac:dyDescent="0.25">
      <c r="A14" s="92"/>
      <c r="B14" s="93" t="s">
        <v>147</v>
      </c>
      <c r="C14" s="93" t="s">
        <v>148</v>
      </c>
      <c r="D14" s="93" t="s">
        <v>149</v>
      </c>
      <c r="E14" s="93" t="s">
        <v>150</v>
      </c>
      <c r="F14" s="93" t="s">
        <v>151</v>
      </c>
      <c r="G14" s="94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spans="1:28" x14ac:dyDescent="0.2">
      <c r="A15" s="73">
        <v>1</v>
      </c>
      <c r="B15" s="74"/>
      <c r="C15" s="77" t="s">
        <v>447</v>
      </c>
      <c r="D15" s="74"/>
      <c r="E15" s="84" t="s">
        <v>446</v>
      </c>
      <c r="F15" s="84" t="s">
        <v>446</v>
      </c>
      <c r="G15" s="75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</row>
    <row r="16" spans="1:28" x14ac:dyDescent="0.2">
      <c r="A16" s="77">
        <v>2</v>
      </c>
      <c r="B16" s="84" t="s">
        <v>446</v>
      </c>
      <c r="C16" s="84" t="s">
        <v>446</v>
      </c>
      <c r="D16" s="77" t="s">
        <v>146</v>
      </c>
      <c r="E16" s="77" t="s">
        <v>146</v>
      </c>
      <c r="F16" s="84" t="s">
        <v>446</v>
      </c>
      <c r="G16" s="79"/>
      <c r="I16" s="39"/>
      <c r="J16" s="298" t="s">
        <v>354</v>
      </c>
      <c r="K16" s="298"/>
      <c r="L16" s="29"/>
      <c r="M16" s="29"/>
      <c r="Q16" s="29"/>
      <c r="R16" s="49"/>
      <c r="S16" s="49"/>
      <c r="T16" s="49"/>
      <c r="U16" s="49"/>
      <c r="V16" s="98"/>
      <c r="W16" s="98"/>
      <c r="X16" s="98"/>
      <c r="Y16" s="98"/>
      <c r="Z16" s="98"/>
      <c r="AA16" s="98"/>
      <c r="AB16" s="49"/>
    </row>
    <row r="17" spans="1:28" x14ac:dyDescent="0.2">
      <c r="A17" s="77">
        <v>3</v>
      </c>
      <c r="B17" s="77" t="s">
        <v>146</v>
      </c>
      <c r="C17" s="84" t="s">
        <v>446</v>
      </c>
      <c r="D17" s="77" t="s">
        <v>53</v>
      </c>
      <c r="E17" s="77" t="s">
        <v>53</v>
      </c>
      <c r="F17" s="77" t="s">
        <v>146</v>
      </c>
      <c r="G17" s="79"/>
      <c r="I17" s="46" t="s">
        <v>406</v>
      </c>
      <c r="J17" s="102" t="s">
        <v>451</v>
      </c>
      <c r="K17" s="102"/>
      <c r="L17" s="102"/>
      <c r="M17" s="102"/>
      <c r="Q17" s="102"/>
      <c r="R17" s="102"/>
      <c r="S17" s="102"/>
      <c r="T17" s="102"/>
      <c r="U17" s="102"/>
      <c r="V17" s="51"/>
      <c r="W17" s="51"/>
      <c r="X17" s="51"/>
      <c r="Y17" s="51"/>
      <c r="Z17" s="51"/>
      <c r="AA17" s="51"/>
      <c r="AB17" s="49"/>
    </row>
    <row r="18" spans="1:28" x14ac:dyDescent="0.2">
      <c r="A18" s="77">
        <v>4</v>
      </c>
      <c r="B18" s="77" t="s">
        <v>53</v>
      </c>
      <c r="C18" s="77" t="s">
        <v>146</v>
      </c>
      <c r="D18" s="77" t="s">
        <v>447</v>
      </c>
      <c r="E18" s="77" t="s">
        <v>447</v>
      </c>
      <c r="F18" s="77" t="s">
        <v>146</v>
      </c>
      <c r="G18" s="79"/>
      <c r="I18" s="46" t="s">
        <v>240</v>
      </c>
      <c r="J18" s="309" t="s">
        <v>452</v>
      </c>
      <c r="K18" s="309"/>
      <c r="L18" s="309"/>
      <c r="M18" s="309"/>
      <c r="N18" s="309"/>
      <c r="O18" s="309"/>
      <c r="P18" s="309"/>
      <c r="Q18" s="309"/>
      <c r="R18" s="104"/>
      <c r="S18" s="104"/>
      <c r="T18" s="104"/>
      <c r="U18" s="102"/>
      <c r="V18" s="51"/>
      <c r="W18" s="51"/>
      <c r="X18" s="51"/>
      <c r="Y18" s="51"/>
      <c r="Z18" s="51"/>
      <c r="AA18" s="51"/>
      <c r="AB18" s="49"/>
    </row>
    <row r="19" spans="1:28" x14ac:dyDescent="0.2">
      <c r="A19" s="77">
        <v>5</v>
      </c>
      <c r="B19" s="77" t="s">
        <v>447</v>
      </c>
      <c r="C19" s="77" t="s">
        <v>146</v>
      </c>
      <c r="D19" s="84" t="s">
        <v>446</v>
      </c>
      <c r="E19" s="77" t="s">
        <v>53</v>
      </c>
      <c r="F19" s="77" t="s">
        <v>53</v>
      </c>
      <c r="G19" s="79"/>
      <c r="I19" s="46"/>
      <c r="J19" s="309"/>
      <c r="K19" s="309"/>
      <c r="L19" s="309"/>
      <c r="M19" s="309"/>
      <c r="N19" s="309"/>
      <c r="O19" s="309"/>
      <c r="P19" s="309"/>
      <c r="Q19" s="309"/>
      <c r="R19" s="105"/>
      <c r="S19" s="102"/>
      <c r="T19" s="102"/>
      <c r="U19" s="102"/>
      <c r="V19" s="51"/>
      <c r="W19" s="51"/>
      <c r="X19" s="51"/>
      <c r="Y19" s="51"/>
      <c r="Z19" s="51"/>
      <c r="AA19" s="51"/>
      <c r="AB19" s="49"/>
    </row>
    <row r="20" spans="1:28" x14ac:dyDescent="0.2">
      <c r="A20" s="77">
        <v>6</v>
      </c>
      <c r="B20" s="77" t="s">
        <v>53</v>
      </c>
      <c r="C20" s="77" t="s">
        <v>53</v>
      </c>
      <c r="D20" s="77" t="s">
        <v>146</v>
      </c>
      <c r="E20" s="77" t="s">
        <v>447</v>
      </c>
      <c r="F20" s="77" t="s">
        <v>447</v>
      </c>
      <c r="G20" s="79"/>
      <c r="I20" s="46" t="s">
        <v>244</v>
      </c>
      <c r="J20" s="105" t="s">
        <v>456</v>
      </c>
      <c r="K20" s="105"/>
      <c r="L20" s="105"/>
      <c r="M20" s="105"/>
      <c r="N20" s="105"/>
      <c r="O20" s="105"/>
      <c r="P20" s="105"/>
      <c r="Q20" s="105"/>
      <c r="R20" s="105"/>
      <c r="S20" s="102"/>
      <c r="T20" s="102"/>
      <c r="U20" s="49"/>
      <c r="V20" s="51"/>
      <c r="W20" s="51"/>
      <c r="X20" s="51"/>
      <c r="Y20" s="51"/>
      <c r="Z20" s="51"/>
      <c r="AA20" s="51"/>
      <c r="AB20" s="49"/>
    </row>
    <row r="21" spans="1:28" x14ac:dyDescent="0.2">
      <c r="A21" s="77">
        <v>7</v>
      </c>
      <c r="B21" s="77" t="s">
        <v>447</v>
      </c>
      <c r="C21" s="78"/>
      <c r="D21" s="77" t="s">
        <v>146</v>
      </c>
      <c r="E21" s="84" t="s">
        <v>446</v>
      </c>
      <c r="F21" s="77" t="s">
        <v>53</v>
      </c>
      <c r="G21" s="79"/>
      <c r="I21" s="46" t="s">
        <v>390</v>
      </c>
      <c r="J21" s="105" t="s">
        <v>457</v>
      </c>
      <c r="K21" s="105"/>
      <c r="L21" s="105"/>
      <c r="M21" s="105"/>
      <c r="N21" s="105"/>
      <c r="O21" s="105"/>
      <c r="P21" s="105"/>
      <c r="Q21" s="105"/>
      <c r="R21" s="105"/>
      <c r="S21" s="102"/>
      <c r="T21" s="102"/>
      <c r="U21" s="49"/>
      <c r="V21" s="51"/>
      <c r="W21" s="51"/>
      <c r="X21" s="51"/>
      <c r="Y21" s="51"/>
      <c r="Z21" s="51"/>
      <c r="AA21" s="51"/>
      <c r="AB21" s="49"/>
    </row>
    <row r="22" spans="1:28" ht="13.5" thickBot="1" x14ac:dyDescent="0.25">
      <c r="A22" s="80">
        <v>8</v>
      </c>
      <c r="B22" s="81"/>
      <c r="C22" s="81"/>
      <c r="D22" s="77" t="s">
        <v>53</v>
      </c>
      <c r="E22" s="81"/>
      <c r="F22" s="81"/>
      <c r="G22" s="82"/>
      <c r="J22" s="105"/>
      <c r="K22" s="105"/>
      <c r="L22" s="105"/>
      <c r="M22" s="105"/>
      <c r="N22" s="105"/>
      <c r="O22" s="105"/>
      <c r="P22" s="105"/>
      <c r="Q22" s="105"/>
      <c r="R22" s="105"/>
      <c r="S22" s="102"/>
      <c r="T22" s="102"/>
      <c r="U22" s="106"/>
      <c r="V22" s="51"/>
      <c r="W22" s="51"/>
      <c r="X22" s="51"/>
      <c r="Y22" s="51"/>
      <c r="Z22" s="51"/>
      <c r="AA22" s="51"/>
      <c r="AB22" s="49"/>
    </row>
    <row r="23" spans="1:28" ht="18.75" thickBot="1" x14ac:dyDescent="0.3">
      <c r="A23" s="83"/>
      <c r="B23" s="83"/>
      <c r="C23" s="83"/>
      <c r="D23" s="83"/>
      <c r="E23" s="83"/>
      <c r="F23" s="83"/>
      <c r="G23" s="83"/>
      <c r="I23" s="46"/>
      <c r="J23" s="300" t="s">
        <v>357</v>
      </c>
      <c r="K23" s="301"/>
      <c r="L23" s="302"/>
      <c r="M23" s="96"/>
      <c r="N23" s="96"/>
      <c r="O23" s="96"/>
      <c r="P23" s="96"/>
      <c r="Q23" s="96"/>
      <c r="R23" s="96"/>
      <c r="S23" s="43"/>
      <c r="T23" s="43"/>
      <c r="U23" s="43"/>
      <c r="V23" s="20"/>
      <c r="W23" s="20"/>
      <c r="X23" s="20"/>
      <c r="Y23" s="20"/>
      <c r="Z23" s="20"/>
      <c r="AA23" s="20"/>
      <c r="AB23" s="99"/>
    </row>
    <row r="24" spans="1:28" ht="18" customHeight="1" thickBot="1" x14ac:dyDescent="0.3">
      <c r="A24" s="297" t="s">
        <v>445</v>
      </c>
      <c r="B24" s="297"/>
      <c r="C24" s="297"/>
      <c r="D24" s="297"/>
      <c r="E24" s="297"/>
      <c r="F24" s="297"/>
      <c r="G24" s="297"/>
      <c r="H24" s="83"/>
      <c r="I24" s="46"/>
      <c r="J24" s="303" t="s">
        <v>453</v>
      </c>
      <c r="K24" s="304"/>
      <c r="L24" s="100" t="s">
        <v>40</v>
      </c>
      <c r="M24" s="96"/>
      <c r="N24" s="96"/>
      <c r="O24" s="96"/>
      <c r="P24" s="96"/>
      <c r="Q24" s="96"/>
      <c r="R24" s="96"/>
      <c r="S24" s="53"/>
      <c r="T24" s="53"/>
      <c r="U24" s="53"/>
      <c r="V24" s="53"/>
      <c r="W24" s="53"/>
      <c r="X24" s="53"/>
      <c r="Y24" s="53"/>
      <c r="Z24" s="53"/>
      <c r="AA24" s="53"/>
      <c r="AB24" s="99"/>
    </row>
    <row r="25" spans="1:28" ht="18.75" thickBot="1" x14ac:dyDescent="0.3">
      <c r="A25" s="92"/>
      <c r="B25" s="93" t="s">
        <v>147</v>
      </c>
      <c r="C25" s="93" t="s">
        <v>148</v>
      </c>
      <c r="D25" s="93" t="s">
        <v>149</v>
      </c>
      <c r="E25" s="93" t="s">
        <v>150</v>
      </c>
      <c r="F25" s="93" t="s">
        <v>151</v>
      </c>
      <c r="G25" s="94" t="s">
        <v>38</v>
      </c>
      <c r="I25" s="46"/>
      <c r="J25" s="305" t="s">
        <v>454</v>
      </c>
      <c r="K25" s="306"/>
      <c r="L25" s="101" t="s">
        <v>351</v>
      </c>
      <c r="M25" s="96"/>
      <c r="N25" s="96"/>
      <c r="O25" s="96"/>
      <c r="P25" s="96"/>
      <c r="Q25" s="96"/>
      <c r="R25" s="96"/>
      <c r="S25" s="97"/>
      <c r="T25" s="97"/>
      <c r="U25" s="97"/>
      <c r="V25" s="99"/>
      <c r="W25" s="99"/>
      <c r="X25" s="99"/>
      <c r="Y25" s="99"/>
      <c r="Z25" s="99"/>
      <c r="AA25" s="99"/>
      <c r="AB25" s="99"/>
    </row>
    <row r="26" spans="1:28" ht="13.5" thickBot="1" x14ac:dyDescent="0.25">
      <c r="A26" s="84" t="s">
        <v>446</v>
      </c>
      <c r="B26" s="85">
        <f>COUNTIF(B15:B22,"kashif")</f>
        <v>1</v>
      </c>
      <c r="C26" s="85">
        <f t="shared" ref="C26:F26" si="7">COUNTIF(C15:C22,"kashif")</f>
        <v>2</v>
      </c>
      <c r="D26" s="85">
        <f t="shared" si="7"/>
        <v>1</v>
      </c>
      <c r="E26" s="85">
        <f t="shared" si="7"/>
        <v>2</v>
      </c>
      <c r="F26" s="85">
        <f t="shared" si="7"/>
        <v>2</v>
      </c>
      <c r="G26" s="86">
        <f>SUM(B26:F26)</f>
        <v>8</v>
      </c>
      <c r="H26" s="83"/>
      <c r="I26" s="46"/>
      <c r="J26" s="307" t="s">
        <v>455</v>
      </c>
      <c r="K26" s="308"/>
      <c r="L26" s="103" t="s">
        <v>352</v>
      </c>
      <c r="M26" s="96"/>
      <c r="N26" s="96"/>
      <c r="O26" s="96"/>
      <c r="P26" s="96"/>
      <c r="Q26" s="96"/>
      <c r="R26" s="96"/>
      <c r="S26" s="83"/>
      <c r="T26" s="83"/>
      <c r="U26" s="83"/>
      <c r="V26" s="83"/>
      <c r="W26" s="83"/>
      <c r="X26" s="83"/>
      <c r="Y26" s="83"/>
      <c r="Z26" s="83"/>
      <c r="AA26" s="83"/>
      <c r="AB26" s="83"/>
    </row>
    <row r="27" spans="1:28" x14ac:dyDescent="0.2">
      <c r="A27" s="77" t="s">
        <v>146</v>
      </c>
      <c r="B27" s="78">
        <f>COUNTIF(B15:B22,"suleman")</f>
        <v>1</v>
      </c>
      <c r="C27" s="78">
        <f t="shared" ref="C27:F27" si="8">COUNTIF(C15:C22,"suleman")</f>
        <v>2</v>
      </c>
      <c r="D27" s="78">
        <f t="shared" si="8"/>
        <v>3</v>
      </c>
      <c r="E27" s="78">
        <f t="shared" si="8"/>
        <v>1</v>
      </c>
      <c r="F27" s="78">
        <f t="shared" si="8"/>
        <v>2</v>
      </c>
      <c r="G27" s="86">
        <f>SUM(B27:F27)</f>
        <v>9</v>
      </c>
      <c r="H27" s="83"/>
      <c r="J27" s="96"/>
      <c r="K27" s="96"/>
      <c r="L27" s="96"/>
      <c r="M27" s="96"/>
      <c r="N27" s="96"/>
      <c r="O27" s="96"/>
      <c r="P27" s="96"/>
      <c r="Q27" s="96"/>
      <c r="R27" s="96"/>
    </row>
    <row r="28" spans="1:28" x14ac:dyDescent="0.2">
      <c r="A28" s="77" t="s">
        <v>53</v>
      </c>
      <c r="B28" s="78">
        <f>COUNTIF(B15:B22,"zeeshan")</f>
        <v>2</v>
      </c>
      <c r="C28" s="78">
        <f t="shared" ref="C28:F28" si="9">COUNTIF(C15:C22,"zeeshan")</f>
        <v>1</v>
      </c>
      <c r="D28" s="78">
        <f t="shared" si="9"/>
        <v>2</v>
      </c>
      <c r="E28" s="78">
        <f t="shared" si="9"/>
        <v>2</v>
      </c>
      <c r="F28" s="78">
        <f t="shared" si="9"/>
        <v>2</v>
      </c>
      <c r="G28" s="86">
        <f>SUM(B28:F28)</f>
        <v>9</v>
      </c>
      <c r="H28" s="83"/>
      <c r="J28" s="96"/>
      <c r="K28" s="96"/>
      <c r="L28" s="96"/>
      <c r="M28" s="96"/>
      <c r="N28" s="96"/>
      <c r="O28" s="96"/>
      <c r="P28" s="96"/>
      <c r="Q28" s="96"/>
      <c r="R28" s="96"/>
    </row>
    <row r="29" spans="1:28" x14ac:dyDescent="0.2">
      <c r="A29" s="77" t="s">
        <v>447</v>
      </c>
      <c r="B29" s="78">
        <f>COUNTIF(B15:B22,"harry")</f>
        <v>2</v>
      </c>
      <c r="C29" s="78">
        <f t="shared" ref="C29:F29" si="10">COUNTIF(C15:C22,"harry")</f>
        <v>1</v>
      </c>
      <c r="D29" s="78">
        <f t="shared" si="10"/>
        <v>1</v>
      </c>
      <c r="E29" s="78">
        <f t="shared" si="10"/>
        <v>2</v>
      </c>
      <c r="F29" s="78">
        <f t="shared" si="10"/>
        <v>1</v>
      </c>
      <c r="G29" s="86">
        <f>SUM(B29:F29)</f>
        <v>7</v>
      </c>
      <c r="H29" s="83"/>
      <c r="J29" s="96"/>
      <c r="K29" s="96"/>
      <c r="L29" s="96"/>
      <c r="M29" s="96"/>
      <c r="N29" s="96"/>
      <c r="O29" s="96"/>
      <c r="P29" s="96"/>
      <c r="Q29" s="96"/>
      <c r="R29" s="96"/>
    </row>
    <row r="30" spans="1:28" ht="13.5" thickBot="1" x14ac:dyDescent="0.25">
      <c r="A30" s="80" t="s">
        <v>7</v>
      </c>
      <c r="B30" s="81">
        <f>SUM(B26:B29)</f>
        <v>6</v>
      </c>
      <c r="C30" s="81">
        <f t="shared" ref="C30:F30" si="11">SUM(C26:C29)</f>
        <v>6</v>
      </c>
      <c r="D30" s="81">
        <f t="shared" si="11"/>
        <v>7</v>
      </c>
      <c r="E30" s="81">
        <f t="shared" si="11"/>
        <v>7</v>
      </c>
      <c r="F30" s="81">
        <f t="shared" si="11"/>
        <v>7</v>
      </c>
      <c r="G30" s="260"/>
      <c r="J30" s="96"/>
      <c r="K30" s="96"/>
      <c r="L30" s="96"/>
      <c r="M30" s="96"/>
      <c r="N30" s="96"/>
      <c r="O30" s="96"/>
      <c r="P30" s="96"/>
      <c r="Q30" s="96"/>
      <c r="R30" s="96"/>
    </row>
    <row r="31" spans="1:28" x14ac:dyDescent="0.2">
      <c r="A31" s="296" t="s">
        <v>444</v>
      </c>
      <c r="B31" s="296"/>
      <c r="C31" s="296"/>
      <c r="D31" s="296"/>
      <c r="E31" s="296"/>
      <c r="F31" s="296"/>
      <c r="G31" s="296"/>
      <c r="J31" s="96"/>
      <c r="K31" s="96"/>
      <c r="L31" s="96"/>
      <c r="M31" s="96"/>
      <c r="N31" s="96"/>
      <c r="O31" s="96"/>
      <c r="P31" s="96"/>
      <c r="Q31" s="96"/>
      <c r="R31" s="96"/>
    </row>
    <row r="32" spans="1:28" ht="13.5" thickBot="1" x14ac:dyDescent="0.25">
      <c r="R32" s="96"/>
    </row>
    <row r="33" spans="1:18" ht="13.5" thickBot="1" x14ac:dyDescent="0.25">
      <c r="A33" s="92"/>
      <c r="B33" s="93" t="s">
        <v>147</v>
      </c>
      <c r="C33" s="93" t="s">
        <v>148</v>
      </c>
      <c r="D33" s="93" t="s">
        <v>149</v>
      </c>
      <c r="E33" s="93" t="s">
        <v>150</v>
      </c>
      <c r="F33" s="93" t="s">
        <v>151</v>
      </c>
      <c r="G33" s="94" t="s">
        <v>38</v>
      </c>
      <c r="R33" s="96"/>
    </row>
    <row r="34" spans="1:18" x14ac:dyDescent="0.2">
      <c r="A34" s="84" t="s">
        <v>446</v>
      </c>
      <c r="B34" s="85">
        <f>B26*850</f>
        <v>850</v>
      </c>
      <c r="C34" s="85">
        <f>C26*850</f>
        <v>1700</v>
      </c>
      <c r="D34" s="85">
        <f>D26*850</f>
        <v>850</v>
      </c>
      <c r="E34" s="85">
        <f>E26*850</f>
        <v>1700</v>
      </c>
      <c r="F34" s="85">
        <f>F26*850</f>
        <v>1700</v>
      </c>
      <c r="G34" s="86">
        <f>SUM(B34:F34)</f>
        <v>6800</v>
      </c>
    </row>
    <row r="35" spans="1:18" x14ac:dyDescent="0.2">
      <c r="A35" s="77" t="s">
        <v>146</v>
      </c>
      <c r="B35" s="85">
        <f t="shared" ref="B35:B38" si="12">B27*850</f>
        <v>850</v>
      </c>
      <c r="C35" s="85">
        <f t="shared" ref="C35:F37" si="13">C27*850</f>
        <v>1700</v>
      </c>
      <c r="D35" s="85">
        <f t="shared" si="13"/>
        <v>2550</v>
      </c>
      <c r="E35" s="85">
        <f t="shared" si="13"/>
        <v>850</v>
      </c>
      <c r="F35" s="85">
        <f t="shared" si="13"/>
        <v>1700</v>
      </c>
      <c r="G35" s="86">
        <f t="shared" ref="G35:G37" si="14">SUM(B35:F35)</f>
        <v>7650</v>
      </c>
    </row>
    <row r="36" spans="1:18" x14ac:dyDescent="0.2">
      <c r="A36" s="77" t="s">
        <v>53</v>
      </c>
      <c r="B36" s="85">
        <f t="shared" si="12"/>
        <v>1700</v>
      </c>
      <c r="C36" s="85">
        <f t="shared" si="13"/>
        <v>850</v>
      </c>
      <c r="D36" s="85">
        <f t="shared" si="13"/>
        <v>1700</v>
      </c>
      <c r="E36" s="85">
        <f t="shared" si="13"/>
        <v>1700</v>
      </c>
      <c r="F36" s="85">
        <f t="shared" si="13"/>
        <v>1700</v>
      </c>
      <c r="G36" s="86">
        <f t="shared" si="14"/>
        <v>7650</v>
      </c>
    </row>
    <row r="37" spans="1:18" x14ac:dyDescent="0.2">
      <c r="A37" s="77" t="s">
        <v>447</v>
      </c>
      <c r="B37" s="85">
        <f t="shared" si="12"/>
        <v>1700</v>
      </c>
      <c r="C37" s="85">
        <f t="shared" si="13"/>
        <v>850</v>
      </c>
      <c r="D37" s="85">
        <f t="shared" si="13"/>
        <v>850</v>
      </c>
      <c r="E37" s="85">
        <f t="shared" si="13"/>
        <v>1700</v>
      </c>
      <c r="F37" s="85">
        <f t="shared" si="13"/>
        <v>850</v>
      </c>
      <c r="G37" s="86">
        <f t="shared" si="14"/>
        <v>5950</v>
      </c>
    </row>
    <row r="38" spans="1:18" ht="13.5" thickBot="1" x14ac:dyDescent="0.25">
      <c r="A38" s="80" t="s">
        <v>7</v>
      </c>
      <c r="B38" s="85">
        <f t="shared" si="12"/>
        <v>5100</v>
      </c>
      <c r="C38" s="85">
        <f t="shared" ref="C38:F38" si="15">C30*850</f>
        <v>5100</v>
      </c>
      <c r="D38" s="85">
        <f t="shared" si="15"/>
        <v>5950</v>
      </c>
      <c r="E38" s="85">
        <f t="shared" si="15"/>
        <v>5950</v>
      </c>
      <c r="F38" s="85">
        <f t="shared" si="15"/>
        <v>5950</v>
      </c>
      <c r="G38" s="86"/>
    </row>
    <row r="39" spans="1:18" x14ac:dyDescent="0.2">
      <c r="B39" s="85"/>
    </row>
  </sheetData>
  <mergeCells count="10">
    <mergeCell ref="A31:G31"/>
    <mergeCell ref="A24:G24"/>
    <mergeCell ref="A13:G13"/>
    <mergeCell ref="J16:K16"/>
    <mergeCell ref="B1:Q1"/>
    <mergeCell ref="J23:L23"/>
    <mergeCell ref="J24:K24"/>
    <mergeCell ref="J25:K25"/>
    <mergeCell ref="J26:K26"/>
    <mergeCell ref="J18:Q19"/>
  </mergeCells>
  <phoneticPr fontId="0" type="noConversion"/>
  <pageMargins left="0.75" right="0.75" top="0.75" bottom="0.75" header="0.5" footer="0.5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62"/>
  </sheetPr>
  <dimension ref="A1:Q37"/>
  <sheetViews>
    <sheetView workbookViewId="0">
      <selection activeCell="E32" sqref="E32"/>
    </sheetView>
  </sheetViews>
  <sheetFormatPr defaultColWidth="9.140625" defaultRowHeight="23.25" x14ac:dyDescent="0.35"/>
  <cols>
    <col min="1" max="1" width="9.140625" style="25"/>
    <col min="2" max="2" width="16.28515625" style="25" bestFit="1" customWidth="1"/>
    <col min="3" max="3" width="12.28515625" style="25" customWidth="1"/>
    <col min="4" max="4" width="12" style="25" bestFit="1" customWidth="1"/>
    <col min="5" max="5" width="13.7109375" style="25" customWidth="1"/>
    <col min="6" max="6" width="12.140625" style="25" bestFit="1" customWidth="1"/>
    <col min="7" max="7" width="21" style="25" customWidth="1"/>
    <col min="8" max="8" width="22.28515625" style="25" customWidth="1"/>
    <col min="9" max="16384" width="9.140625" style="25"/>
  </cols>
  <sheetData>
    <row r="1" spans="1:17" ht="30.75" customHeight="1" thickBot="1" x14ac:dyDescent="0.4">
      <c r="A1" s="46" t="s">
        <v>378</v>
      </c>
      <c r="B1" s="310" t="s">
        <v>529</v>
      </c>
      <c r="C1" s="310"/>
      <c r="D1" s="310"/>
      <c r="E1" s="310"/>
      <c r="F1" s="310"/>
      <c r="G1" s="310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17.25" customHeight="1" thickBot="1" x14ac:dyDescent="0.4">
      <c r="B2" s="127" t="s">
        <v>530</v>
      </c>
      <c r="C2" s="127" t="s">
        <v>531</v>
      </c>
      <c r="D2" s="127" t="s">
        <v>532</v>
      </c>
      <c r="E2" s="127" t="s">
        <v>152</v>
      </c>
      <c r="F2" s="152" t="s">
        <v>462</v>
      </c>
      <c r="G2" s="153" t="s">
        <v>542</v>
      </c>
    </row>
    <row r="3" spans="1:17" ht="15" customHeight="1" x14ac:dyDescent="0.35">
      <c r="B3" s="154" t="s">
        <v>153</v>
      </c>
      <c r="C3" s="155">
        <v>145000</v>
      </c>
      <c r="D3" s="155">
        <v>120000</v>
      </c>
      <c r="E3" s="155" t="str">
        <f>IF(C3&gt;=D3,"Achive","NOT Achive")</f>
        <v>Achive</v>
      </c>
      <c r="F3" s="155">
        <f>IF(C3&gt;D3,C3-D3,0)</f>
        <v>25000</v>
      </c>
      <c r="G3" s="156">
        <f>F3*7%</f>
        <v>1750.0000000000002</v>
      </c>
      <c r="H3" s="257" t="s">
        <v>600</v>
      </c>
    </row>
    <row r="4" spans="1:17" ht="15" customHeight="1" x14ac:dyDescent="0.35">
      <c r="B4" s="157" t="s">
        <v>154</v>
      </c>
      <c r="C4" s="158">
        <v>85000</v>
      </c>
      <c r="D4" s="158">
        <v>90000</v>
      </c>
      <c r="E4" s="155" t="str">
        <f t="shared" ref="E4:E30" si="0">IF(C4&gt;=D4,"Achive","NOT Achive")</f>
        <v>NOT Achive</v>
      </c>
      <c r="F4" s="155">
        <f t="shared" ref="F4:F30" si="1">IF(C4&gt;D4,C4-D4,0)</f>
        <v>0</v>
      </c>
      <c r="G4" s="156">
        <f t="shared" ref="G4:G30" si="2">F4*7%</f>
        <v>0</v>
      </c>
      <c r="H4" s="257" t="s">
        <v>601</v>
      </c>
    </row>
    <row r="5" spans="1:17" ht="15" customHeight="1" x14ac:dyDescent="0.35">
      <c r="B5" s="157" t="s">
        <v>155</v>
      </c>
      <c r="C5" s="158">
        <v>110000</v>
      </c>
      <c r="D5" s="158">
        <v>15000</v>
      </c>
      <c r="E5" s="155" t="str">
        <f t="shared" si="0"/>
        <v>Achive</v>
      </c>
      <c r="F5" s="155">
        <f t="shared" si="1"/>
        <v>95000</v>
      </c>
      <c r="G5" s="156">
        <f t="shared" si="2"/>
        <v>6650.0000000000009</v>
      </c>
      <c r="H5" s="258" t="s">
        <v>602</v>
      </c>
    </row>
    <row r="6" spans="1:17" ht="15" customHeight="1" x14ac:dyDescent="0.35">
      <c r="B6" s="157" t="s">
        <v>156</v>
      </c>
      <c r="C6" s="158">
        <v>125000</v>
      </c>
      <c r="D6" s="158">
        <v>100000</v>
      </c>
      <c r="E6" s="155" t="str">
        <f t="shared" si="0"/>
        <v>Achive</v>
      </c>
      <c r="F6" s="155">
        <f t="shared" si="1"/>
        <v>25000</v>
      </c>
      <c r="G6" s="156">
        <f t="shared" si="2"/>
        <v>1750.0000000000002</v>
      </c>
    </row>
    <row r="7" spans="1:17" ht="15" customHeight="1" x14ac:dyDescent="0.35">
      <c r="B7" s="157" t="s">
        <v>157</v>
      </c>
      <c r="C7" s="158">
        <v>65000</v>
      </c>
      <c r="D7" s="158">
        <v>5000</v>
      </c>
      <c r="E7" s="155" t="str">
        <f t="shared" si="0"/>
        <v>Achive</v>
      </c>
      <c r="F7" s="155">
        <f t="shared" si="1"/>
        <v>60000</v>
      </c>
      <c r="G7" s="156">
        <f t="shared" si="2"/>
        <v>4200</v>
      </c>
    </row>
    <row r="8" spans="1:17" ht="15" customHeight="1" x14ac:dyDescent="0.35">
      <c r="B8" s="157" t="s">
        <v>41</v>
      </c>
      <c r="C8" s="158">
        <v>135000</v>
      </c>
      <c r="D8" s="158">
        <v>130000</v>
      </c>
      <c r="E8" s="155" t="str">
        <f t="shared" si="0"/>
        <v>Achive</v>
      </c>
      <c r="F8" s="155">
        <f t="shared" si="1"/>
        <v>5000</v>
      </c>
      <c r="G8" s="156">
        <f t="shared" si="2"/>
        <v>350.00000000000006</v>
      </c>
    </row>
    <row r="9" spans="1:17" ht="15" customHeight="1" x14ac:dyDescent="0.35">
      <c r="B9" s="157" t="s">
        <v>80</v>
      </c>
      <c r="C9" s="158">
        <v>12000</v>
      </c>
      <c r="D9" s="158">
        <v>110000</v>
      </c>
      <c r="E9" s="155" t="str">
        <f t="shared" si="0"/>
        <v>NOT Achive</v>
      </c>
      <c r="F9" s="155">
        <f t="shared" si="1"/>
        <v>0</v>
      </c>
      <c r="G9" s="156">
        <f t="shared" si="2"/>
        <v>0</v>
      </c>
    </row>
    <row r="10" spans="1:17" ht="15" customHeight="1" x14ac:dyDescent="0.35">
      <c r="B10" s="157" t="s">
        <v>79</v>
      </c>
      <c r="C10" s="158">
        <v>90000</v>
      </c>
      <c r="D10" s="158">
        <v>125000</v>
      </c>
      <c r="E10" s="155" t="str">
        <f t="shared" si="0"/>
        <v>NOT Achive</v>
      </c>
      <c r="F10" s="155">
        <f t="shared" si="1"/>
        <v>0</v>
      </c>
      <c r="G10" s="156">
        <f t="shared" si="2"/>
        <v>0</v>
      </c>
    </row>
    <row r="11" spans="1:17" ht="15" customHeight="1" x14ac:dyDescent="0.35">
      <c r="B11" s="157" t="s">
        <v>78</v>
      </c>
      <c r="C11" s="158">
        <v>15000</v>
      </c>
      <c r="D11" s="158">
        <v>65000</v>
      </c>
      <c r="E11" s="155" t="str">
        <f t="shared" si="0"/>
        <v>NOT Achive</v>
      </c>
      <c r="F11" s="155">
        <f t="shared" si="1"/>
        <v>0</v>
      </c>
      <c r="G11" s="156">
        <f t="shared" si="2"/>
        <v>0</v>
      </c>
    </row>
    <row r="12" spans="1:17" ht="15" customHeight="1" x14ac:dyDescent="0.35">
      <c r="B12" s="157" t="s">
        <v>98</v>
      </c>
      <c r="C12" s="158">
        <v>100000</v>
      </c>
      <c r="D12" s="158">
        <v>135000</v>
      </c>
      <c r="E12" s="155" t="str">
        <f t="shared" si="0"/>
        <v>NOT Achive</v>
      </c>
      <c r="F12" s="155">
        <f t="shared" si="1"/>
        <v>0</v>
      </c>
      <c r="G12" s="156">
        <f t="shared" si="2"/>
        <v>0</v>
      </c>
    </row>
    <row r="13" spans="1:17" ht="15" customHeight="1" x14ac:dyDescent="0.35">
      <c r="B13" s="157" t="s">
        <v>100</v>
      </c>
      <c r="C13" s="158">
        <v>5000</v>
      </c>
      <c r="D13" s="158">
        <v>90000</v>
      </c>
      <c r="E13" s="155" t="str">
        <f t="shared" si="0"/>
        <v>NOT Achive</v>
      </c>
      <c r="F13" s="155">
        <f t="shared" si="1"/>
        <v>0</v>
      </c>
      <c r="G13" s="156">
        <f t="shared" si="2"/>
        <v>0</v>
      </c>
    </row>
    <row r="14" spans="1:17" ht="15" customHeight="1" x14ac:dyDescent="0.35">
      <c r="B14" s="157" t="s">
        <v>105</v>
      </c>
      <c r="C14" s="158">
        <v>110000</v>
      </c>
      <c r="D14" s="158">
        <v>15000</v>
      </c>
      <c r="E14" s="155" t="str">
        <f t="shared" si="0"/>
        <v>Achive</v>
      </c>
      <c r="F14" s="155">
        <f t="shared" si="1"/>
        <v>95000</v>
      </c>
      <c r="G14" s="156">
        <f t="shared" si="2"/>
        <v>6650.0000000000009</v>
      </c>
    </row>
    <row r="15" spans="1:17" ht="15" customHeight="1" x14ac:dyDescent="0.35">
      <c r="B15" s="157" t="s">
        <v>49</v>
      </c>
      <c r="C15" s="158">
        <v>125000</v>
      </c>
      <c r="D15" s="158">
        <v>100000</v>
      </c>
      <c r="E15" s="155" t="str">
        <f t="shared" si="0"/>
        <v>Achive</v>
      </c>
      <c r="F15" s="155">
        <f t="shared" si="1"/>
        <v>25000</v>
      </c>
      <c r="G15" s="156">
        <f t="shared" si="2"/>
        <v>1750.0000000000002</v>
      </c>
    </row>
    <row r="16" spans="1:17" ht="15" customHeight="1" x14ac:dyDescent="0.35">
      <c r="B16" s="157" t="s">
        <v>50</v>
      </c>
      <c r="C16" s="158">
        <v>65000</v>
      </c>
      <c r="D16" s="158">
        <v>5000</v>
      </c>
      <c r="E16" s="155" t="str">
        <f t="shared" si="0"/>
        <v>Achive</v>
      </c>
      <c r="F16" s="155">
        <f t="shared" si="1"/>
        <v>60000</v>
      </c>
      <c r="G16" s="156">
        <f t="shared" si="2"/>
        <v>4200</v>
      </c>
    </row>
    <row r="17" spans="2:7" ht="15" customHeight="1" x14ac:dyDescent="0.35">
      <c r="B17" s="157" t="s">
        <v>111</v>
      </c>
      <c r="C17" s="158">
        <v>135000</v>
      </c>
      <c r="D17" s="158">
        <v>130000</v>
      </c>
      <c r="E17" s="155" t="str">
        <f t="shared" si="0"/>
        <v>Achive</v>
      </c>
      <c r="F17" s="155">
        <f t="shared" si="1"/>
        <v>5000</v>
      </c>
      <c r="G17" s="156">
        <f t="shared" si="2"/>
        <v>350.00000000000006</v>
      </c>
    </row>
    <row r="18" spans="2:7" ht="15" customHeight="1" x14ac:dyDescent="0.35">
      <c r="B18" s="157" t="s">
        <v>113</v>
      </c>
      <c r="C18" s="158">
        <v>130000</v>
      </c>
      <c r="D18" s="158">
        <v>110000</v>
      </c>
      <c r="E18" s="155" t="str">
        <f t="shared" si="0"/>
        <v>Achive</v>
      </c>
      <c r="F18" s="155">
        <f t="shared" si="1"/>
        <v>20000</v>
      </c>
      <c r="G18" s="156">
        <f t="shared" si="2"/>
        <v>1400.0000000000002</v>
      </c>
    </row>
    <row r="19" spans="2:7" ht="15" customHeight="1" x14ac:dyDescent="0.35">
      <c r="B19" s="157" t="s">
        <v>51</v>
      </c>
      <c r="C19" s="158">
        <v>110000</v>
      </c>
      <c r="D19" s="158">
        <v>125000</v>
      </c>
      <c r="E19" s="155" t="str">
        <f t="shared" si="0"/>
        <v>NOT Achive</v>
      </c>
      <c r="F19" s="155">
        <f t="shared" si="1"/>
        <v>0</v>
      </c>
      <c r="G19" s="156">
        <f t="shared" si="2"/>
        <v>0</v>
      </c>
    </row>
    <row r="20" spans="2:7" ht="15" customHeight="1" x14ac:dyDescent="0.35">
      <c r="B20" s="157" t="s">
        <v>82</v>
      </c>
      <c r="C20" s="158">
        <v>125000</v>
      </c>
      <c r="D20" s="158">
        <v>65000</v>
      </c>
      <c r="E20" s="155" t="str">
        <f t="shared" si="0"/>
        <v>Achive</v>
      </c>
      <c r="F20" s="155">
        <f t="shared" si="1"/>
        <v>60000</v>
      </c>
      <c r="G20" s="156">
        <f t="shared" si="2"/>
        <v>4200</v>
      </c>
    </row>
    <row r="21" spans="2:7" ht="15" customHeight="1" x14ac:dyDescent="0.35">
      <c r="B21" s="157" t="s">
        <v>81</v>
      </c>
      <c r="C21" s="158">
        <v>65000</v>
      </c>
      <c r="D21" s="158">
        <v>135000</v>
      </c>
      <c r="E21" s="155" t="str">
        <f t="shared" si="0"/>
        <v>NOT Achive</v>
      </c>
      <c r="F21" s="155">
        <f t="shared" si="1"/>
        <v>0</v>
      </c>
      <c r="G21" s="156">
        <f t="shared" si="2"/>
        <v>0</v>
      </c>
    </row>
    <row r="22" spans="2:7" ht="15" customHeight="1" x14ac:dyDescent="0.35">
      <c r="B22" s="157" t="s">
        <v>73</v>
      </c>
      <c r="C22" s="158">
        <v>135000</v>
      </c>
      <c r="D22" s="158">
        <v>12000</v>
      </c>
      <c r="E22" s="155" t="str">
        <f t="shared" si="0"/>
        <v>Achive</v>
      </c>
      <c r="F22" s="155">
        <f t="shared" si="1"/>
        <v>123000</v>
      </c>
      <c r="G22" s="156">
        <f t="shared" si="2"/>
        <v>8610</v>
      </c>
    </row>
    <row r="23" spans="2:7" ht="15" customHeight="1" x14ac:dyDescent="0.35">
      <c r="B23" s="157" t="s">
        <v>71</v>
      </c>
      <c r="C23" s="158">
        <v>90000</v>
      </c>
      <c r="D23" s="158">
        <v>90000</v>
      </c>
      <c r="E23" s="155" t="str">
        <f t="shared" si="0"/>
        <v>Achive</v>
      </c>
      <c r="F23" s="155">
        <f t="shared" si="1"/>
        <v>0</v>
      </c>
      <c r="G23" s="156">
        <f t="shared" si="2"/>
        <v>0</v>
      </c>
    </row>
    <row r="24" spans="2:7" ht="15" customHeight="1" x14ac:dyDescent="0.35">
      <c r="B24" s="157" t="s">
        <v>43</v>
      </c>
      <c r="C24" s="158">
        <v>15000</v>
      </c>
      <c r="D24" s="158">
        <v>15000</v>
      </c>
      <c r="E24" s="155" t="str">
        <f t="shared" si="0"/>
        <v>Achive</v>
      </c>
      <c r="F24" s="155">
        <f t="shared" si="1"/>
        <v>0</v>
      </c>
      <c r="G24" s="156">
        <f t="shared" si="2"/>
        <v>0</v>
      </c>
    </row>
    <row r="25" spans="2:7" ht="15" customHeight="1" x14ac:dyDescent="0.35">
      <c r="B25" s="157" t="s">
        <v>70</v>
      </c>
      <c r="C25" s="158">
        <v>100000</v>
      </c>
      <c r="D25" s="158">
        <v>100000</v>
      </c>
      <c r="E25" s="155" t="str">
        <f t="shared" si="0"/>
        <v>Achive</v>
      </c>
      <c r="F25" s="155">
        <f t="shared" si="1"/>
        <v>0</v>
      </c>
      <c r="G25" s="156">
        <f t="shared" si="2"/>
        <v>0</v>
      </c>
    </row>
    <row r="26" spans="2:7" ht="15" customHeight="1" x14ac:dyDescent="0.35">
      <c r="B26" s="157" t="s">
        <v>72</v>
      </c>
      <c r="C26" s="158">
        <v>5000</v>
      </c>
      <c r="D26" s="158">
        <v>5000</v>
      </c>
      <c r="E26" s="155" t="str">
        <f t="shared" si="0"/>
        <v>Achive</v>
      </c>
      <c r="F26" s="155">
        <f t="shared" si="1"/>
        <v>0</v>
      </c>
      <c r="G26" s="156">
        <f t="shared" si="2"/>
        <v>0</v>
      </c>
    </row>
    <row r="27" spans="2:7" ht="15" customHeight="1" x14ac:dyDescent="0.35">
      <c r="B27" s="157" t="s">
        <v>74</v>
      </c>
      <c r="C27" s="158">
        <v>130000</v>
      </c>
      <c r="D27" s="158">
        <v>110000</v>
      </c>
      <c r="E27" s="155" t="str">
        <f t="shared" si="0"/>
        <v>Achive</v>
      </c>
      <c r="F27" s="155">
        <f t="shared" si="1"/>
        <v>20000</v>
      </c>
      <c r="G27" s="156">
        <f t="shared" si="2"/>
        <v>1400.0000000000002</v>
      </c>
    </row>
    <row r="28" spans="2:7" ht="15" customHeight="1" x14ac:dyDescent="0.35">
      <c r="B28" s="157" t="s">
        <v>69</v>
      </c>
      <c r="C28" s="158">
        <v>100000</v>
      </c>
      <c r="D28" s="158">
        <v>15000</v>
      </c>
      <c r="E28" s="155" t="str">
        <f t="shared" si="0"/>
        <v>Achive</v>
      </c>
      <c r="F28" s="155">
        <f t="shared" si="1"/>
        <v>85000</v>
      </c>
      <c r="G28" s="156">
        <f t="shared" si="2"/>
        <v>5950.0000000000009</v>
      </c>
    </row>
    <row r="29" spans="2:7" ht="15" customHeight="1" x14ac:dyDescent="0.35">
      <c r="B29" s="157" t="s">
        <v>67</v>
      </c>
      <c r="C29" s="158">
        <v>5000</v>
      </c>
      <c r="D29" s="158">
        <v>100000</v>
      </c>
      <c r="E29" s="155" t="str">
        <f t="shared" si="0"/>
        <v>NOT Achive</v>
      </c>
      <c r="F29" s="155">
        <f t="shared" si="1"/>
        <v>0</v>
      </c>
      <c r="G29" s="156">
        <f t="shared" si="2"/>
        <v>0</v>
      </c>
    </row>
    <row r="30" spans="2:7" ht="15" customHeight="1" thickBot="1" x14ac:dyDescent="0.4">
      <c r="B30" s="159" t="s">
        <v>68</v>
      </c>
      <c r="C30" s="160">
        <v>110000</v>
      </c>
      <c r="D30" s="160">
        <v>5000</v>
      </c>
      <c r="E30" s="155" t="str">
        <f t="shared" si="0"/>
        <v>Achive</v>
      </c>
      <c r="F30" s="155">
        <f t="shared" si="1"/>
        <v>105000</v>
      </c>
      <c r="G30" s="156">
        <f t="shared" si="2"/>
        <v>7350.0000000000009</v>
      </c>
    </row>
    <row r="31" spans="2:7" x14ac:dyDescent="0.35">
      <c r="B31" s="52" t="s">
        <v>354</v>
      </c>
      <c r="C31" s="52"/>
      <c r="D31" s="7"/>
      <c r="E31"/>
      <c r="F31" s="24"/>
      <c r="G31" s="156"/>
    </row>
    <row r="32" spans="2:7" x14ac:dyDescent="0.35">
      <c r="B32"/>
      <c r="C32"/>
      <c r="D32"/>
      <c r="E32"/>
      <c r="F32" s="24"/>
      <c r="G32" s="24"/>
    </row>
    <row r="33" spans="2:7" x14ac:dyDescent="0.35">
      <c r="B33" s="311" t="s">
        <v>540</v>
      </c>
      <c r="C33" s="294"/>
      <c r="D33" s="294"/>
      <c r="E33" s="294"/>
      <c r="F33" s="294"/>
      <c r="G33" s="294"/>
    </row>
    <row r="34" spans="2:7" ht="15.75" customHeight="1" x14ac:dyDescent="0.35">
      <c r="B34" s="133" t="s">
        <v>544</v>
      </c>
      <c r="C34" s="21"/>
      <c r="D34" s="21"/>
      <c r="E34" s="21"/>
      <c r="F34" s="21"/>
      <c r="G34" s="21"/>
    </row>
    <row r="35" spans="2:7" ht="17.25" customHeight="1" x14ac:dyDescent="0.35">
      <c r="B35" s="133" t="s">
        <v>545</v>
      </c>
      <c r="C35" s="21"/>
      <c r="D35" s="21"/>
      <c r="E35" s="21"/>
      <c r="F35" s="21"/>
      <c r="G35" s="21"/>
    </row>
    <row r="36" spans="2:7" ht="15.75" customHeight="1" x14ac:dyDescent="0.35">
      <c r="B36" s="311" t="s">
        <v>541</v>
      </c>
      <c r="C36" s="294"/>
      <c r="D36" s="294"/>
      <c r="E36" s="294"/>
      <c r="F36" s="294"/>
      <c r="G36" s="294"/>
    </row>
    <row r="37" spans="2:7" ht="14.25" customHeight="1" x14ac:dyDescent="0.35">
      <c r="B37" s="311" t="s">
        <v>543</v>
      </c>
      <c r="C37" s="294"/>
      <c r="D37" s="294"/>
      <c r="E37" s="294"/>
      <c r="F37" s="294"/>
      <c r="G37" s="294"/>
    </row>
  </sheetData>
  <mergeCells count="4">
    <mergeCell ref="B1:G1"/>
    <mergeCell ref="B33:G33"/>
    <mergeCell ref="B36:G36"/>
    <mergeCell ref="B37:G37"/>
  </mergeCells>
  <phoneticPr fontId="0" type="noConversion"/>
  <pageMargins left="0.25" right="0.25" top="0.75" bottom="0.75" header="0.3" footer="0.3"/>
  <pageSetup paperSize="9" orientation="portrait" r:id="rId1"/>
  <headerFooter alignWithMargins="0">
    <oddHeader>&amp;LSHEET 10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18"/>
  </sheetPr>
  <dimension ref="A1:G28"/>
  <sheetViews>
    <sheetView workbookViewId="0">
      <selection activeCell="B4" sqref="B4"/>
    </sheetView>
  </sheetViews>
  <sheetFormatPr defaultColWidth="9.140625" defaultRowHeight="20.25" x14ac:dyDescent="0.3"/>
  <cols>
    <col min="1" max="1" width="20.140625" style="26" bestFit="1" customWidth="1"/>
    <col min="2" max="2" width="16.5703125" style="26" bestFit="1" customWidth="1"/>
    <col min="3" max="3" width="24.42578125" style="26" bestFit="1" customWidth="1"/>
    <col min="4" max="4" width="18.7109375" style="26" bestFit="1" customWidth="1"/>
    <col min="5" max="5" width="24" style="26" bestFit="1" customWidth="1"/>
    <col min="6" max="6" width="15.140625" style="26" bestFit="1" customWidth="1"/>
    <col min="7" max="7" width="24" style="107" bestFit="1" customWidth="1"/>
    <col min="8" max="16384" width="9.140625" style="26"/>
  </cols>
  <sheetData>
    <row r="1" spans="1:7" x14ac:dyDescent="0.3">
      <c r="A1" s="234" t="s">
        <v>459</v>
      </c>
      <c r="B1" s="234" t="s">
        <v>152</v>
      </c>
      <c r="G1" s="108"/>
    </row>
    <row r="2" spans="1:7" x14ac:dyDescent="0.3">
      <c r="A2" s="235">
        <v>4</v>
      </c>
      <c r="B2" s="234" t="str">
        <f>CHOOSE(A2,"ebad","taha","moin","talha")</f>
        <v>talha</v>
      </c>
    </row>
    <row r="3" spans="1:7" x14ac:dyDescent="0.3">
      <c r="A3" s="235">
        <v>1</v>
      </c>
      <c r="B3" s="234" t="str">
        <f t="shared" ref="B3:B5" si="0">CHOOSE(A3,"ebad","taha","moin","talha")</f>
        <v>ebad</v>
      </c>
    </row>
    <row r="4" spans="1:7" x14ac:dyDescent="0.3">
      <c r="A4" s="235">
        <v>2</v>
      </c>
      <c r="B4" s="234" t="str">
        <f t="shared" si="0"/>
        <v>taha</v>
      </c>
      <c r="F4" s="27"/>
    </row>
    <row r="5" spans="1:7" x14ac:dyDescent="0.3">
      <c r="A5" s="235">
        <v>3</v>
      </c>
      <c r="B5" s="234" t="str">
        <f t="shared" si="0"/>
        <v>moin</v>
      </c>
    </row>
    <row r="7" spans="1:7" x14ac:dyDescent="0.3">
      <c r="A7" s="234" t="s">
        <v>158</v>
      </c>
      <c r="B7" s="234" t="s">
        <v>159</v>
      </c>
      <c r="C7" s="234" t="s">
        <v>160</v>
      </c>
      <c r="D7" s="234" t="s">
        <v>161</v>
      </c>
    </row>
    <row r="8" spans="1:7" x14ac:dyDescent="0.3">
      <c r="A8" s="234">
        <v>1996</v>
      </c>
      <c r="B8" s="234">
        <v>7</v>
      </c>
      <c r="C8" s="234">
        <v>26</v>
      </c>
      <c r="D8" s="236">
        <f>DATE(A8,B8,C8)</f>
        <v>35272</v>
      </c>
    </row>
    <row r="9" spans="1:7" x14ac:dyDescent="0.3">
      <c r="A9" s="234">
        <v>1990</v>
      </c>
      <c r="B9" s="234">
        <v>10</v>
      </c>
      <c r="C9" s="234">
        <v>10</v>
      </c>
      <c r="D9" s="236">
        <f t="shared" ref="D9:D10" si="1">DATE(A9,B9,C9)</f>
        <v>33156</v>
      </c>
    </row>
    <row r="10" spans="1:7" x14ac:dyDescent="0.3">
      <c r="A10" s="234">
        <v>1947</v>
      </c>
      <c r="B10" s="234">
        <v>8</v>
      </c>
      <c r="C10" s="234">
        <v>14</v>
      </c>
      <c r="D10" s="236">
        <f t="shared" si="1"/>
        <v>17393</v>
      </c>
    </row>
    <row r="13" spans="1:7" x14ac:dyDescent="0.3">
      <c r="A13" s="234" t="s">
        <v>162</v>
      </c>
      <c r="B13" s="234" t="s">
        <v>163</v>
      </c>
      <c r="C13" s="234" t="s">
        <v>164</v>
      </c>
      <c r="D13" s="27">
        <f ca="1">TODAY()</f>
        <v>45135</v>
      </c>
      <c r="E13" s="261">
        <f ca="1">NOW()</f>
        <v>45135.752263310183</v>
      </c>
    </row>
    <row r="14" spans="1:7" x14ac:dyDescent="0.3">
      <c r="A14" s="236">
        <v>17393</v>
      </c>
      <c r="B14" s="236">
        <f ca="1">TODAY()</f>
        <v>45135</v>
      </c>
      <c r="C14" s="234">
        <f ca="1">DAYS360(A14,B14)</f>
        <v>27344</v>
      </c>
    </row>
    <row r="15" spans="1:7" x14ac:dyDescent="0.3">
      <c r="A15" s="236">
        <v>33156</v>
      </c>
      <c r="B15" s="236">
        <v>40248</v>
      </c>
      <c r="C15" s="234">
        <f>DAYS360(A15,B15)</f>
        <v>6991</v>
      </c>
    </row>
    <row r="16" spans="1:7" x14ac:dyDescent="0.3">
      <c r="G16" s="108"/>
    </row>
    <row r="17" spans="1:7" x14ac:dyDescent="0.3">
      <c r="A17" s="234" t="s">
        <v>165</v>
      </c>
      <c r="B17" s="234" t="s">
        <v>166</v>
      </c>
      <c r="C17" s="234" t="s">
        <v>167</v>
      </c>
      <c r="D17" s="234" t="s">
        <v>16</v>
      </c>
      <c r="G17" s="108"/>
    </row>
    <row r="18" spans="1:7" x14ac:dyDescent="0.3">
      <c r="A18" s="234">
        <v>14</v>
      </c>
      <c r="B18" s="234">
        <v>35</v>
      </c>
      <c r="C18" s="234">
        <v>55</v>
      </c>
      <c r="D18" s="262">
        <f>TIME(A18,B18,C18)</f>
        <v>0.60827546296296298</v>
      </c>
    </row>
    <row r="19" spans="1:7" x14ac:dyDescent="0.3">
      <c r="A19" s="234">
        <v>9</v>
      </c>
      <c r="B19" s="234">
        <v>23</v>
      </c>
      <c r="C19" s="234">
        <v>15</v>
      </c>
      <c r="D19" s="262">
        <f t="shared" ref="D19:D21" si="2">TIME(A19,B19,C19)</f>
        <v>0.3911458333333333</v>
      </c>
    </row>
    <row r="20" spans="1:7" x14ac:dyDescent="0.3">
      <c r="A20" s="234">
        <v>19</v>
      </c>
      <c r="B20" s="234">
        <v>55</v>
      </c>
      <c r="C20" s="234">
        <v>13</v>
      </c>
      <c r="D20" s="262">
        <f t="shared" si="2"/>
        <v>0.830011574074074</v>
      </c>
    </row>
    <row r="21" spans="1:7" x14ac:dyDescent="0.3">
      <c r="A21" s="234">
        <v>11</v>
      </c>
      <c r="B21" s="234">
        <v>26</v>
      </c>
      <c r="C21" s="234">
        <v>57</v>
      </c>
      <c r="D21" s="262">
        <f t="shared" si="2"/>
        <v>0.47704861111111113</v>
      </c>
    </row>
    <row r="24" spans="1:7" x14ac:dyDescent="0.3">
      <c r="A24" s="234" t="s">
        <v>161</v>
      </c>
      <c r="B24" s="234" t="s">
        <v>158</v>
      </c>
      <c r="C24" s="234" t="s">
        <v>159</v>
      </c>
      <c r="D24" s="234" t="s">
        <v>160</v>
      </c>
    </row>
    <row r="25" spans="1:7" x14ac:dyDescent="0.3">
      <c r="A25" s="236">
        <v>40127</v>
      </c>
      <c r="B25" s="234">
        <f>YEAR(A25)</f>
        <v>2009</v>
      </c>
      <c r="C25" s="234">
        <f>MONTH(A25)</f>
        <v>11</v>
      </c>
      <c r="D25" s="234">
        <f>DAY(A25)</f>
        <v>10</v>
      </c>
    </row>
    <row r="26" spans="1:7" x14ac:dyDescent="0.3">
      <c r="A26" s="236">
        <v>35927</v>
      </c>
      <c r="B26" s="234">
        <f t="shared" ref="B26:B28" si="3">YEAR(A26)</f>
        <v>1998</v>
      </c>
      <c r="C26" s="234">
        <f t="shared" ref="C26:C28" si="4">MONTH(A26)</f>
        <v>5</v>
      </c>
      <c r="D26" s="234">
        <f t="shared" ref="D26:D28" si="5">DAY(A26)</f>
        <v>12</v>
      </c>
    </row>
    <row r="27" spans="1:7" x14ac:dyDescent="0.3">
      <c r="A27" s="236">
        <v>37980</v>
      </c>
      <c r="B27" s="234">
        <f t="shared" si="3"/>
        <v>2003</v>
      </c>
      <c r="C27" s="234">
        <f t="shared" si="4"/>
        <v>12</v>
      </c>
      <c r="D27" s="234">
        <f t="shared" si="5"/>
        <v>25</v>
      </c>
    </row>
    <row r="28" spans="1:7" x14ac:dyDescent="0.3">
      <c r="A28" s="236">
        <v>36704</v>
      </c>
      <c r="B28" s="234">
        <f t="shared" si="3"/>
        <v>2000</v>
      </c>
      <c r="C28" s="234">
        <f t="shared" si="4"/>
        <v>6</v>
      </c>
      <c r="D28" s="234">
        <f t="shared" si="5"/>
        <v>27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suleman</dc:creator>
  <cp:lastModifiedBy>Ebad</cp:lastModifiedBy>
  <cp:lastPrinted>2016-02-22T15:47:56Z</cp:lastPrinted>
  <dcterms:created xsi:type="dcterms:W3CDTF">2010-05-14T01:15:15Z</dcterms:created>
  <dcterms:modified xsi:type="dcterms:W3CDTF">2023-07-28T13:03:22Z</dcterms:modified>
</cp:coreProperties>
</file>