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32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tables/table12.xml" ContentType="application/vnd.openxmlformats-officedocument.spreadsheetml.table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tables/table15.xml" ContentType="application/vnd.openxmlformats-officedocument.spreadsheetml.table+xml"/>
  <Override PartName="/xl/drawings/drawing13.xml" ContentType="application/vnd.openxmlformats-officedocument.drawing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16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18.xml" ContentType="application/vnd.openxmlformats-officedocument.drawing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tables/table22.xml" ContentType="application/vnd.openxmlformats-officedocument.spreadsheetml.table+xml"/>
  <Override PartName="/xl/drawings/drawing20.xml" ContentType="application/vnd.openxmlformats-officedocument.drawing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pmch\Downloads\KT DOCS_ SAPURA\Kaedah Excel Templates\"/>
    </mc:Choice>
  </mc:AlternateContent>
  <xr:revisionPtr revIDLastSave="0" documentId="13_ncr:1_{9AA15CBE-F1E2-4423-AB08-D03760C16608}" xr6:coauthVersionLast="47" xr6:coauthVersionMax="47" xr10:uidLastSave="{00000000-0000-0000-0000-000000000000}"/>
  <bookViews>
    <workbookView xWindow="-108" yWindow="-108" windowWidth="23256" windowHeight="12576" xr2:uid="{AA2F53B4-0DE4-47CD-B318-E4E66E69C1F7}"/>
  </bookViews>
  <sheets>
    <sheet name="Summary Template" sheetId="30" r:id="rId1"/>
    <sheet name="Faktor Pelarasan (VP) vs IG" sheetId="23" r:id="rId2"/>
    <sheet name="VP Kemaskini Faktor Pelarasan" sheetId="17" r:id="rId3"/>
    <sheet name="VP Insurans" sheetId="29" r:id="rId4"/>
    <sheet name="VP Landing Page (Addendum)" sheetId="31" r:id="rId5"/>
    <sheet name="VP Landing Page" sheetId="1" r:id="rId6"/>
    <sheet name="VP Tanah" sheetId="3" r:id="rId7"/>
    <sheet name="VP Keseluruhan Tanah" sheetId="8" r:id="rId8"/>
    <sheet name="VP Keseluruhan Bangunan" sheetId="10" r:id="rId9"/>
    <sheet name="VP Landing Page (2)" sheetId="27" r:id="rId10"/>
    <sheet name="VP Tanah (2)" sheetId="26" r:id="rId11"/>
    <sheet name="VP Landing Tanah dan Bgn" sheetId="28" r:id="rId12"/>
    <sheet name="VP Tanah dan Bangunan" sheetId="25" r:id="rId13"/>
    <sheet name="VP Landing Page Pertanian" sheetId="18" r:id="rId14"/>
    <sheet name="VP Pertanian" sheetId="5" r:id="rId15"/>
    <sheet name="VP-LandingPg-Sewaan (Addendum)" sheetId="32" r:id="rId16"/>
    <sheet name="VP-Landing Page - Sewaan" sheetId="15" r:id="rId17"/>
    <sheet name="VP Sewaan" sheetId="14" r:id="rId18"/>
    <sheet name="VP Landing Page - Sewaan PBO" sheetId="20" r:id="rId19"/>
    <sheet name="VP Sewaan PBO" sheetId="19" r:id="rId20"/>
    <sheet name="VP Landing Page - Tanah Kosong" sheetId="22" r:id="rId21"/>
    <sheet name="VP Sewaan Tanah Kosong" sheetId="21" r:id="rId22"/>
    <sheet name="Item List" sheetId="2" r:id="rId23"/>
  </sheets>
  <definedNames>
    <definedName name="_xlnm.Print_Area" localSheetId="8">'VP Keseluruhan Bangunan'!$A$1:$N$111</definedName>
    <definedName name="_xlnm.Print_Area" localSheetId="7">'VP Keseluruhan Tanah'!$A:$N</definedName>
    <definedName name="_xlnm.Print_Area" localSheetId="11">'VP Landing Tanah dan Bgn'!$A:$J</definedName>
    <definedName name="_xlnm.Print_Area" localSheetId="14">'VP Pertanian'!$A$1:$N$81</definedName>
    <definedName name="_xlnm.Print_Area" localSheetId="17">'VP Sewaan'!$A$1:$N$90</definedName>
    <definedName name="_xlnm.Print_Area" localSheetId="19">'VP Sewaan PBO'!$A$1:$N$86</definedName>
    <definedName name="_xlnm.Print_Area" localSheetId="21">'VP Sewaan Tanah Kosong'!$A:$N</definedName>
    <definedName name="_xlnm.Print_Area" localSheetId="6">'VP Tanah'!$A:$N</definedName>
    <definedName name="_xlnm.Print_Area" localSheetId="10">'VP Tanah (2)'!$A:$N</definedName>
    <definedName name="_xlnm.Print_Area" localSheetId="12">'VP Tanah dan Bangunan'!$A$1:$N$154</definedName>
    <definedName name="_xlnm.Print_Titles" localSheetId="1">'Faktor Pelarasan (VP) vs IG'!$4:$4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15" i="1"/>
  <c r="F57" i="32"/>
  <c r="G40" i="32"/>
  <c r="D40" i="32"/>
  <c r="G39" i="32"/>
  <c r="F29" i="32"/>
  <c r="G15" i="32"/>
  <c r="D15" i="32"/>
  <c r="G14" i="32"/>
  <c r="F78" i="31"/>
  <c r="I55" i="31"/>
  <c r="I61" i="31"/>
  <c r="G60" i="31"/>
  <c r="G54" i="31"/>
  <c r="F125" i="31"/>
  <c r="G112" i="31"/>
  <c r="D112" i="31"/>
  <c r="G111" i="31"/>
  <c r="F101" i="31"/>
  <c r="G88" i="31"/>
  <c r="D88" i="31"/>
  <c r="G87" i="31"/>
  <c r="F45" i="31"/>
  <c r="G32" i="31"/>
  <c r="I32" i="31" s="1"/>
  <c r="I42" i="31" s="1"/>
  <c r="G31" i="31"/>
  <c r="F28" i="31"/>
  <c r="G15" i="31"/>
  <c r="I15" i="31" s="1"/>
  <c r="G14" i="31"/>
  <c r="J10" i="29"/>
  <c r="I25" i="31" l="1"/>
  <c r="I27" i="31" s="1"/>
  <c r="I28" i="31" s="1"/>
  <c r="I44" i="31"/>
  <c r="I45" i="31" s="1"/>
  <c r="I15" i="32"/>
  <c r="I40" i="32"/>
  <c r="I57" i="31"/>
  <c r="I62" i="31"/>
  <c r="I64" i="31" s="1"/>
  <c r="I88" i="31"/>
  <c r="I112" i="31"/>
  <c r="H8" i="29"/>
  <c r="I75" i="31" l="1"/>
  <c r="I54" i="32"/>
  <c r="I56" i="32" s="1"/>
  <c r="I57" i="32" s="1"/>
  <c r="L15" i="32"/>
  <c r="I26" i="32"/>
  <c r="I122" i="31"/>
  <c r="I124" i="31" s="1"/>
  <c r="I125" i="31" s="1"/>
  <c r="I98" i="31"/>
  <c r="I100" i="31" s="1"/>
  <c r="I101" i="31" s="1"/>
  <c r="I28" i="32"/>
  <c r="I29" i="32" s="1"/>
  <c r="L40" i="32"/>
  <c r="I77" i="31"/>
  <c r="I78" i="31" s="1"/>
  <c r="J9" i="29"/>
  <c r="J13" i="29" s="1"/>
  <c r="J15" i="29" s="1"/>
  <c r="I100" i="25"/>
  <c r="L54" i="32" l="1"/>
  <c r="L56" i="32" s="1"/>
  <c r="L57" i="32" s="1"/>
  <c r="L26" i="32"/>
  <c r="L28" i="32" s="1"/>
  <c r="L29" i="32" s="1"/>
  <c r="J17" i="29"/>
  <c r="J19" i="29" s="1"/>
  <c r="M100" i="25"/>
  <c r="J21" i="29" l="1"/>
  <c r="J25" i="29" s="1"/>
  <c r="J27" i="29" s="1"/>
  <c r="G30" i="25"/>
  <c r="D108" i="25" l="1"/>
  <c r="G30" i="26"/>
  <c r="K43" i="25" l="1"/>
  <c r="G43" i="25"/>
  <c r="K102" i="25"/>
  <c r="G102" i="25"/>
  <c r="G22" i="28" l="1"/>
  <c r="G23" i="28" s="1"/>
  <c r="D23" i="28"/>
  <c r="D22" i="28"/>
  <c r="K108" i="25"/>
  <c r="G108" i="25"/>
  <c r="K103" i="25"/>
  <c r="D103" i="25"/>
  <c r="G103" i="25"/>
  <c r="K91" i="25"/>
  <c r="K95" i="25" s="1"/>
  <c r="G91" i="25"/>
  <c r="G95" i="25" s="1"/>
  <c r="G21" i="28"/>
  <c r="G15" i="28"/>
  <c r="D15" i="28"/>
  <c r="F35" i="28"/>
  <c r="G14" i="28"/>
  <c r="K30" i="25"/>
  <c r="K33" i="25" s="1"/>
  <c r="K35" i="25" s="1"/>
  <c r="K37" i="26"/>
  <c r="G37" i="26"/>
  <c r="G41" i="26" s="1"/>
  <c r="G43" i="26" l="1"/>
  <c r="G42" i="26"/>
  <c r="G44" i="26" s="1"/>
  <c r="I22" i="28"/>
  <c r="I23" i="28"/>
  <c r="I15" i="28"/>
  <c r="I18" i="28" s="1"/>
  <c r="K32" i="25"/>
  <c r="K34" i="25" s="1"/>
  <c r="I30" i="28" l="1"/>
  <c r="I32" i="28" s="1"/>
  <c r="I34" i="28" s="1"/>
  <c r="I35" i="28" s="1"/>
  <c r="D15" i="27"/>
  <c r="G15" i="27"/>
  <c r="F21" i="27"/>
  <c r="G14" i="27"/>
  <c r="K58" i="26"/>
  <c r="K30" i="26"/>
  <c r="G45" i="26"/>
  <c r="D44" i="26"/>
  <c r="M77" i="26"/>
  <c r="I77" i="26"/>
  <c r="M70" i="26"/>
  <c r="I70" i="26"/>
  <c r="G58" i="26"/>
  <c r="D58" i="26"/>
  <c r="K53" i="26"/>
  <c r="G53" i="26"/>
  <c r="D53" i="26"/>
  <c r="K52" i="26"/>
  <c r="K54" i="26" s="1"/>
  <c r="G52" i="26"/>
  <c r="G54" i="26" s="1"/>
  <c r="G32" i="25"/>
  <c r="G34" i="25" s="1"/>
  <c r="M121" i="25"/>
  <c r="I121" i="25"/>
  <c r="M115" i="25"/>
  <c r="I115" i="25"/>
  <c r="M105" i="25"/>
  <c r="I105" i="25"/>
  <c r="K41" i="26" l="1"/>
  <c r="I116" i="25"/>
  <c r="I122" i="25" s="1"/>
  <c r="I125" i="25" s="1"/>
  <c r="M116" i="25"/>
  <c r="M122" i="25" s="1"/>
  <c r="M125" i="25" s="1"/>
  <c r="C131" i="25" s="1"/>
  <c r="G33" i="25"/>
  <c r="G35" i="25" s="1"/>
  <c r="I15" i="27"/>
  <c r="I18" i="27" s="1"/>
  <c r="I20" i="27" s="1"/>
  <c r="I21" i="27" s="1"/>
  <c r="I50" i="26"/>
  <c r="I55" i="26" s="1"/>
  <c r="I71" i="26" s="1"/>
  <c r="I78" i="26" s="1"/>
  <c r="I81" i="26" s="1"/>
  <c r="K43" i="26" l="1"/>
  <c r="K45" i="26" s="1"/>
  <c r="K42" i="26"/>
  <c r="K44" i="26" s="1"/>
  <c r="C130" i="25"/>
  <c r="I40" i="25"/>
  <c r="M65" i="25"/>
  <c r="I65" i="25"/>
  <c r="M58" i="25"/>
  <c r="I58" i="25"/>
  <c r="K50" i="25"/>
  <c r="G50" i="25"/>
  <c r="D50" i="25"/>
  <c r="K48" i="25"/>
  <c r="G48" i="25"/>
  <c r="D48" i="25"/>
  <c r="D43" i="25"/>
  <c r="K42" i="25"/>
  <c r="G42" i="25"/>
  <c r="M50" i="26" l="1"/>
  <c r="M55" i="26" s="1"/>
  <c r="M71" i="26" s="1"/>
  <c r="M78" i="26" s="1"/>
  <c r="M81" i="26" s="1"/>
  <c r="C87" i="26" s="1"/>
  <c r="G44" i="25"/>
  <c r="G104" i="25"/>
  <c r="K104" i="25"/>
  <c r="K44" i="25"/>
  <c r="M40" i="25"/>
  <c r="M45" i="25" s="1"/>
  <c r="M59" i="25" s="1"/>
  <c r="M66" i="25" s="1"/>
  <c r="M69" i="25" s="1"/>
  <c r="I45" i="25"/>
  <c r="I59" i="25" s="1"/>
  <c r="I66" i="25" s="1"/>
  <c r="I69" i="25" s="1"/>
  <c r="C75" i="25" l="1"/>
  <c r="C86" i="26"/>
  <c r="C74" i="25"/>
  <c r="F33" i="1" l="1"/>
  <c r="G25" i="1"/>
  <c r="I30" i="1" s="1"/>
  <c r="G24" i="1"/>
  <c r="I32" i="1" l="1"/>
  <c r="I33" i="1" s="1"/>
  <c r="K31" i="21" l="1"/>
  <c r="G31" i="21"/>
  <c r="K34" i="19"/>
  <c r="G34" i="19"/>
  <c r="K38" i="14"/>
  <c r="G38" i="14"/>
  <c r="K44" i="5"/>
  <c r="G44" i="5"/>
  <c r="D44" i="5"/>
  <c r="K35" i="5"/>
  <c r="G35" i="5"/>
  <c r="K40" i="10"/>
  <c r="G40" i="10"/>
  <c r="K39" i="8"/>
  <c r="G39" i="8"/>
  <c r="G32" i="20" l="1"/>
  <c r="G14" i="20"/>
  <c r="G31" i="15"/>
  <c r="G14" i="15"/>
  <c r="F21" i="22"/>
  <c r="F43" i="20"/>
  <c r="F23" i="20"/>
  <c r="F42" i="15"/>
  <c r="F21" i="15"/>
  <c r="F21" i="18"/>
  <c r="F66" i="1"/>
  <c r="F49" i="1"/>
  <c r="F21" i="1"/>
  <c r="K34" i="3" l="1"/>
  <c r="G34" i="3"/>
  <c r="M31" i="19" l="1"/>
  <c r="I31" i="19"/>
  <c r="G31" i="14"/>
  <c r="I35" i="14" s="1"/>
  <c r="G14" i="22" l="1"/>
  <c r="G14" i="18"/>
  <c r="G59" i="1"/>
  <c r="G42" i="1"/>
  <c r="G14" i="1"/>
  <c r="K30" i="21"/>
  <c r="K32" i="21" s="1"/>
  <c r="G30" i="21"/>
  <c r="G32" i="21" s="1"/>
  <c r="K33" i="19"/>
  <c r="K35" i="19" s="1"/>
  <c r="G33" i="19"/>
  <c r="G35" i="19" s="1"/>
  <c r="K37" i="14"/>
  <c r="K39" i="14" s="1"/>
  <c r="G37" i="14"/>
  <c r="G39" i="14" s="1"/>
  <c r="K34" i="5"/>
  <c r="K36" i="5" s="1"/>
  <c r="G34" i="5"/>
  <c r="G36" i="5" s="1"/>
  <c r="K39" i="10"/>
  <c r="K41" i="10" s="1"/>
  <c r="G39" i="10"/>
  <c r="G41" i="10" s="1"/>
  <c r="K38" i="8"/>
  <c r="K40" i="8" s="1"/>
  <c r="G38" i="8"/>
  <c r="G40" i="8" s="1"/>
  <c r="K33" i="3"/>
  <c r="K35" i="3" s="1"/>
  <c r="G33" i="3" l="1"/>
  <c r="G35" i="3" s="1"/>
  <c r="D25" i="3" l="1"/>
  <c r="D26" i="5" l="1"/>
  <c r="D15" i="22" l="1"/>
  <c r="G15" i="22"/>
  <c r="K38" i="21"/>
  <c r="G38" i="21"/>
  <c r="D38" i="21"/>
  <c r="K24" i="21"/>
  <c r="G24" i="21"/>
  <c r="M52" i="21"/>
  <c r="I52" i="21"/>
  <c r="C49" i="21"/>
  <c r="M45" i="21"/>
  <c r="I45" i="21"/>
  <c r="K36" i="21"/>
  <c r="G36" i="21"/>
  <c r="D36" i="21"/>
  <c r="D31" i="21"/>
  <c r="D15" i="15"/>
  <c r="G15" i="20"/>
  <c r="D15" i="20"/>
  <c r="D33" i="20"/>
  <c r="G33" i="20"/>
  <c r="D32" i="15"/>
  <c r="D45" i="14"/>
  <c r="K45" i="14"/>
  <c r="G45" i="14"/>
  <c r="D43" i="14"/>
  <c r="I15" i="22" l="1"/>
  <c r="I18" i="22" s="1"/>
  <c r="I20" i="22" s="1"/>
  <c r="I21" i="22" s="1"/>
  <c r="I28" i="21"/>
  <c r="I33" i="21" s="1"/>
  <c r="I46" i="21" s="1"/>
  <c r="I53" i="21" s="1"/>
  <c r="I56" i="21" s="1"/>
  <c r="C62" i="21" s="1"/>
  <c r="M28" i="21"/>
  <c r="M33" i="21" s="1"/>
  <c r="M46" i="21" s="1"/>
  <c r="M53" i="21" s="1"/>
  <c r="M56" i="21" s="1"/>
  <c r="I15" i="20"/>
  <c r="I33" i="20"/>
  <c r="L15" i="22" l="1"/>
  <c r="L18" i="22" s="1"/>
  <c r="L20" i="22" s="1"/>
  <c r="L21" i="22" s="1"/>
  <c r="I20" i="20"/>
  <c r="I22" i="20" s="1"/>
  <c r="I23" i="20" s="1"/>
  <c r="L15" i="20"/>
  <c r="L20" i="20" s="1"/>
  <c r="L22" i="20" s="1"/>
  <c r="L23" i="20" s="1"/>
  <c r="I40" i="20"/>
  <c r="I42" i="20" s="1"/>
  <c r="I43" i="20" s="1"/>
  <c r="L33" i="20"/>
  <c r="L40" i="20" s="1"/>
  <c r="L42" i="20" s="1"/>
  <c r="L43" i="20" s="1"/>
  <c r="C61" i="21"/>
  <c r="M68" i="19" l="1"/>
  <c r="I68" i="19"/>
  <c r="C65" i="19"/>
  <c r="M61" i="19"/>
  <c r="I61" i="19"/>
  <c r="D34" i="19"/>
  <c r="M36" i="19"/>
  <c r="I36" i="19"/>
  <c r="D34" i="3"/>
  <c r="M62" i="19" l="1"/>
  <c r="M69" i="19" s="1"/>
  <c r="M72" i="19" s="1"/>
  <c r="C78" i="19" s="1"/>
  <c r="I62" i="19"/>
  <c r="I69" i="19" s="1"/>
  <c r="I72" i="19" s="1"/>
  <c r="C77" i="19" l="1"/>
  <c r="D15" i="18" l="1"/>
  <c r="G15" i="18"/>
  <c r="I15" i="18" s="1"/>
  <c r="I18" i="18" s="1"/>
  <c r="I20" i="18" s="1"/>
  <c r="I21" i="18" s="1"/>
  <c r="G42" i="5"/>
  <c r="K48" i="10"/>
  <c r="G48" i="10"/>
  <c r="D48" i="10"/>
  <c r="K31" i="10"/>
  <c r="M37" i="10" s="1"/>
  <c r="D31" i="10"/>
  <c r="I57" i="3" l="1"/>
  <c r="G60" i="1" l="1"/>
  <c r="D60" i="1"/>
  <c r="D43" i="1"/>
  <c r="G43" i="1"/>
  <c r="M57" i="3" l="1"/>
  <c r="K39" i="3"/>
  <c r="G39" i="3"/>
  <c r="D39" i="3"/>
  <c r="G25" i="3"/>
  <c r="I31" i="3" s="1"/>
  <c r="G32" i="15" l="1"/>
  <c r="I32" i="15" s="1"/>
  <c r="G15" i="15"/>
  <c r="I15" i="15" s="1"/>
  <c r="K31" i="14"/>
  <c r="M35" i="14" s="1"/>
  <c r="I18" i="15" l="1"/>
  <c r="I20" i="15" s="1"/>
  <c r="I21" i="15" s="1"/>
  <c r="L15" i="15"/>
  <c r="L18" i="15" s="1"/>
  <c r="L20" i="15" s="1"/>
  <c r="L21" i="15" s="1"/>
  <c r="I39" i="15"/>
  <c r="I41" i="15" s="1"/>
  <c r="I42" i="15" s="1"/>
  <c r="L32" i="15"/>
  <c r="L39" i="15" s="1"/>
  <c r="L41" i="15" s="1"/>
  <c r="L42" i="15" s="1"/>
  <c r="M72" i="14"/>
  <c r="I72" i="14"/>
  <c r="C69" i="14"/>
  <c r="M65" i="14"/>
  <c r="I65" i="14"/>
  <c r="K43" i="14"/>
  <c r="G43" i="14"/>
  <c r="M40" i="14"/>
  <c r="D38" i="14"/>
  <c r="I40" i="14"/>
  <c r="M66" i="14" l="1"/>
  <c r="I66" i="14"/>
  <c r="M73" i="14" l="1"/>
  <c r="M76" i="14" s="1"/>
  <c r="I73" i="14"/>
  <c r="I76" i="14" s="1"/>
  <c r="C81" i="14" l="1"/>
  <c r="C82" i="14"/>
  <c r="K47" i="10"/>
  <c r="G47" i="10"/>
  <c r="D47" i="10"/>
  <c r="K43" i="5"/>
  <c r="G43" i="5"/>
  <c r="D43" i="5"/>
  <c r="D30" i="8" l="1"/>
  <c r="K45" i="10"/>
  <c r="G45" i="10"/>
  <c r="D45" i="10"/>
  <c r="G40" i="5"/>
  <c r="D40" i="5"/>
  <c r="K44" i="8"/>
  <c r="D44" i="8"/>
  <c r="G44" i="8"/>
  <c r="K40" i="5"/>
  <c r="K32" i="10" l="1"/>
  <c r="G32" i="10"/>
  <c r="G31" i="10"/>
  <c r="I37" i="10" s="1"/>
  <c r="K27" i="5"/>
  <c r="K26" i="5"/>
  <c r="M32" i="5" s="1"/>
  <c r="G27" i="5"/>
  <c r="I32" i="5" s="1"/>
  <c r="G26" i="5"/>
  <c r="K31" i="8"/>
  <c r="K30" i="8"/>
  <c r="M36" i="8" s="1"/>
  <c r="G31" i="8"/>
  <c r="G30" i="8"/>
  <c r="I36" i="8" s="1"/>
  <c r="K26" i="3"/>
  <c r="M31" i="3" s="1"/>
  <c r="K25" i="3"/>
  <c r="G26" i="3"/>
  <c r="I76" i="10" l="1"/>
  <c r="M76" i="10"/>
  <c r="M63" i="5"/>
  <c r="I63" i="5"/>
  <c r="M76" i="8"/>
  <c r="I76" i="8"/>
  <c r="M64" i="3"/>
  <c r="M70" i="10" l="1"/>
  <c r="I70" i="10"/>
  <c r="M42" i="10"/>
  <c r="I42" i="10"/>
  <c r="M37" i="5"/>
  <c r="M57" i="5"/>
  <c r="I57" i="5"/>
  <c r="I37" i="5"/>
  <c r="M69" i="8"/>
  <c r="I69" i="8"/>
  <c r="I41" i="8"/>
  <c r="I64" i="3"/>
  <c r="M71" i="10" l="1"/>
  <c r="M77" i="10" s="1"/>
  <c r="I71" i="10"/>
  <c r="I58" i="5"/>
  <c r="I64" i="5" s="1"/>
  <c r="I70" i="8"/>
  <c r="M58" i="5"/>
  <c r="I36" i="3"/>
  <c r="I77" i="10" l="1"/>
  <c r="I80" i="10" s="1"/>
  <c r="M80" i="10"/>
  <c r="M64" i="5"/>
  <c r="M67" i="5" s="1"/>
  <c r="I77" i="8"/>
  <c r="I80" i="8" s="1"/>
  <c r="C86" i="8" s="1"/>
  <c r="I67" i="5"/>
  <c r="I58" i="3"/>
  <c r="I65" i="3" s="1"/>
  <c r="K54" i="10"/>
  <c r="G54" i="10"/>
  <c r="D54" i="10"/>
  <c r="D52" i="10"/>
  <c r="K52" i="10"/>
  <c r="G52" i="10"/>
  <c r="K49" i="10"/>
  <c r="G49" i="10"/>
  <c r="D49" i="10"/>
  <c r="D46" i="10"/>
  <c r="D40" i="10"/>
  <c r="K50" i="8"/>
  <c r="K47" i="8"/>
  <c r="K46" i="8"/>
  <c r="G50" i="8"/>
  <c r="G47" i="8"/>
  <c r="G46" i="8"/>
  <c r="D39" i="8"/>
  <c r="D21" i="8"/>
  <c r="D50" i="8"/>
  <c r="D47" i="8"/>
  <c r="D46" i="8"/>
  <c r="M41" i="8"/>
  <c r="M70" i="8" s="1"/>
  <c r="K48" i="5"/>
  <c r="K45" i="5"/>
  <c r="K42" i="5"/>
  <c r="K41" i="5"/>
  <c r="G48" i="5"/>
  <c r="D41" i="5"/>
  <c r="D42" i="5"/>
  <c r="D48" i="5"/>
  <c r="G45" i="5"/>
  <c r="D45" i="5"/>
  <c r="G41" i="5"/>
  <c r="I60" i="1"/>
  <c r="I43" i="1"/>
  <c r="I46" i="1" s="1"/>
  <c r="I48" i="1" s="1"/>
  <c r="I49" i="1" s="1"/>
  <c r="G15" i="1"/>
  <c r="I18" i="1" s="1"/>
  <c r="M36" i="3"/>
  <c r="I63" i="1" l="1"/>
  <c r="I65" i="1" s="1"/>
  <c r="I66" i="1" s="1"/>
  <c r="I20" i="1"/>
  <c r="I21" i="1" s="1"/>
  <c r="C85" i="10"/>
  <c r="C73" i="5"/>
  <c r="M77" i="8"/>
  <c r="M80" i="8" s="1"/>
  <c r="C85" i="8" s="1"/>
  <c r="I68" i="3"/>
  <c r="C74" i="3" s="1"/>
  <c r="M58" i="3"/>
  <c r="M65" i="3" s="1"/>
  <c r="C86" i="10"/>
  <c r="C72" i="5"/>
  <c r="M68" i="3" l="1"/>
  <c r="C73" i="3" s="1"/>
  <c r="D31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3" authorId="0" shapeId="0" xr:uid="{E4A9DD28-6B7E-4BF6-A0B7-C3C54A308461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Default %
Option to select RM </t>
        </r>
      </text>
    </comment>
    <comment ref="C19" authorId="0" shapeId="0" xr:uid="{4B119DD2-D25A-4972-8363-AC59EEA0BD9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Default %
Option to select RM </t>
        </r>
      </text>
    </comment>
    <comment ref="C44" authorId="0" shapeId="0" xr:uid="{6CA4C897-E5E2-4F93-B80A-0AE02941EC94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Default %
Option to select RM </t>
        </r>
      </text>
    </comment>
    <comment ref="C57" authorId="0" shapeId="0" xr:uid="{8AA62D79-DA73-4810-AB44-915297BCDE9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Default %
Option to select RM 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J38" authorId="0" shapeId="0" xr:uid="{9D1A36A1-2583-43DD-A5EA-11243F5D2C03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38" authorId="0" shapeId="0" xr:uid="{013F45E0-EEA5-4097-85AC-0B7D3FBB76D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9" authorId="0" shapeId="0" xr:uid="{90706AB8-3CFC-4490-A4EB-D9F14793525D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1. Justifikasi done here. This will apply for each justifikasi that is entered. The printout is below ? and the Justifikasi should be readable in full ?
2. Why % ? Quantitative.
3. Calculation done where ?</t>
        </r>
      </text>
    </comment>
    <comment ref="L39" authorId="0" shapeId="0" xr:uid="{ACB27A39-C8A9-4CF7-846E-2CAB0715F858}">
      <text>
        <r>
          <rPr>
            <b/>
            <sz val="9"/>
            <color indexed="81"/>
            <rFont val="Tahoma"/>
            <family val="2"/>
          </rPr>
          <t xml:space="preserve">Khor Cheng San:
</t>
        </r>
        <r>
          <rPr>
            <sz val="9"/>
            <color indexed="81"/>
            <rFont val="Tahoma"/>
            <family val="2"/>
          </rPr>
          <t xml:space="preserve">1. Justifikasi done here. This will apply for each justifikasi that is entered. The printout is below ? and the Justifikasi should be readable in full ?
2. Why % ? Quantitative.
3. Calculation done where ?. </t>
        </r>
      </text>
    </comment>
    <comment ref="C55" authorId="0" shapeId="0" xr:uid="{9B9CB48C-D2FC-4CC8-B382-96DD20CE4596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62" authorId="0" shapeId="0" xr:uid="{D6A772CC-BDF6-4092-8474-0F784EF99653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- Kos Tambun</t>
        </r>
      </text>
    </comment>
    <comment ref="J98" authorId="0" shapeId="0" xr:uid="{B701C6BE-71C4-4685-9A3D-22B0C010D98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98" authorId="0" shapeId="0" xr:uid="{35CAFCBF-22CE-4F0C-834F-208A0BBDF36D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99" authorId="0" shapeId="0" xr:uid="{3EBC981E-5E23-4EC5-913D-2CBDA01BA5CF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99" authorId="0" shapeId="0" xr:uid="{04EF124C-EDA6-4B8B-A4A9-7756D36B3DD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113" authorId="0" shapeId="0" xr:uid="{D16D21B8-F235-4FEF-8330-738C638B51B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145" authorId="0" shapeId="0" xr:uid="{32493DF5-566E-4FC4-B4DD-62AA7779BEE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Free Text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H31" authorId="0" shapeId="0" xr:uid="{116F528A-0DC3-4A53-9A2C-9EFD2D69D2ED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31" authorId="0" shapeId="0" xr:uid="{DABFBB3D-367E-429B-B68F-05992137F18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55" authorId="0" shapeId="0" xr:uid="{E7EB254E-61E6-4525-AC4B-0B86765CF76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44" authorId="0" shapeId="0" xr:uid="{AEC31A35-D84E-4130-B8E1-EEB30D3BB401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e.g. Perabot, Kerja Ubai Suia, Lain-Lain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Mazdiana Makmor</author>
    <author>Sangavi Suresh</author>
    <author>Khor Cheng San</author>
    <author>user</author>
  </authors>
  <commentList>
    <comment ref="C22" authorId="0" shapeId="0" xr:uid="{F4B927EF-7D54-4B92-9964-3F374207AB16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LLE</t>
        </r>
      </text>
    </comment>
    <comment ref="C23" authorId="0" shapeId="0" xr:uid="{9170AF6D-6B88-4F51-9A38-0527ABC95AED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LLE</t>
        </r>
      </text>
    </comment>
    <comment ref="C25" authorId="0" shapeId="0" xr:uid="{F60257FA-E472-40FD-91E1-E8706D67C3E2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Will be populated based on Special property field</t>
        </r>
      </text>
    </comment>
    <comment ref="C29" authorId="1" shapeId="0" xr:uid="{5C99DF33-40E5-4B21-8964-0379E74A453C}">
      <text>
        <r>
          <rPr>
            <b/>
            <sz val="9"/>
            <color indexed="81"/>
            <rFont val="Tahoma"/>
            <family val="2"/>
          </rPr>
          <t>Sangavi Suresh:</t>
        </r>
        <r>
          <rPr>
            <sz val="9"/>
            <color indexed="81"/>
            <rFont val="Tahoma"/>
            <family val="2"/>
          </rPr>
          <t xml:space="preserve">
if Kadar is in sebulan , gets auto converted to setahun</t>
        </r>
      </text>
    </comment>
    <comment ref="D30" authorId="2" shapeId="0" xr:uid="{28FF0D52-1BAA-4052-A6A6-2E6FCD108CCA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Default LLE</t>
        </r>
      </text>
    </comment>
    <comment ref="C31" authorId="2" shapeId="0" xr:uid="{07A347B9-B2AB-4692-BB76-FC29C4A0475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1 - Luas Tanah
Option 2 - Luas Lantai Bersih
Option 3 - LLE</t>
        </r>
      </text>
    </comment>
    <comment ref="J33" authorId="2" shapeId="0" xr:uid="{A0A4D39B-0DEA-4386-B31A-675A8155EFB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33" authorId="2" shapeId="0" xr:uid="{77384506-06E6-4841-8DDE-96F36F81AFB2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4" authorId="2" shapeId="0" xr:uid="{1B58EABB-6FE7-4C84-9B5A-C1F5A5525EA8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34" authorId="2" shapeId="0" xr:uid="{3F3F49B1-75A2-4083-844C-A68D5E42CBA1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62" authorId="2" shapeId="0" xr:uid="{99093100-6D3A-4043-9021-FB5AB65B9E89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69" authorId="3" shapeId="0" xr:uid="{9920213A-4FAB-4DF5-B0B4-35E8BB50E6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Sangavi Suresh</author>
    <author>Khor Cheng San</author>
    <author>user</author>
  </authors>
  <commentList>
    <comment ref="C27" authorId="0" shapeId="0" xr:uid="{926F7428-00F3-4FA7-B04C-5118A4FDE58E}">
      <text>
        <r>
          <rPr>
            <b/>
            <sz val="9"/>
            <color indexed="81"/>
            <rFont val="Tahoma"/>
            <family val="2"/>
          </rPr>
          <t>Sangavi Suresh:</t>
        </r>
        <r>
          <rPr>
            <sz val="9"/>
            <color indexed="81"/>
            <rFont val="Tahoma"/>
            <family val="2"/>
          </rPr>
          <t xml:space="preserve">
if Kadar is in sebulan , gets auto converted to setahun</t>
        </r>
      </text>
    </comment>
    <comment ref="J29" authorId="1" shapeId="0" xr:uid="{58D4A8F5-9EAB-4D37-AB38-0DFD0E35C939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29" authorId="1" shapeId="0" xr:uid="{2798D24C-E639-4B18-826E-92F06436339A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0" authorId="1" shapeId="0" xr:uid="{AE6A9422-7A36-471C-A5DE-E37969E7EC7C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30" authorId="1" shapeId="0" xr:uid="{9F258C9B-FE95-4098-B279-7F71988159F0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58" authorId="1" shapeId="0" xr:uid="{DD4939BD-02FC-450B-B5AD-BD2FF769EDE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65" authorId="2" shapeId="0" xr:uid="{1C8D32EA-48F7-436E-AD9D-7CE32C04F4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  <author>user</author>
  </authors>
  <commentList>
    <comment ref="J26" authorId="0" shapeId="0" xr:uid="{845FC7A5-A81F-4E5C-88E1-A2246B758A59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26" authorId="0" shapeId="0" xr:uid="{DADDFA04-A94C-4BC3-9AED-5A15956A7248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27" authorId="0" shapeId="0" xr:uid="{E9CBE9E7-7D29-48A4-BA22-E16B2B1EC1C2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27" authorId="0" shapeId="0" xr:uid="{BAB27599-62C2-4049-8A8E-5E0E718FE726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42" authorId="0" shapeId="0" xr:uid="{76653A35-6726-4133-9192-FF32775C0EA6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49" authorId="1" shapeId="0" xr:uid="{1FC8AA38-38B3-4C6C-9652-3AFA709C0B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15" authorId="0" shapeId="0" xr:uid="{3E768135-32AB-4708-A0CD-2C7766A5034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16" authorId="0" shapeId="0" xr:uid="{D233AE3C-7A19-4D6D-ABA5-7EA7E3788DB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32" authorId="0" shapeId="0" xr:uid="{88DC79E7-9AAF-4571-8EAA-AE9677D2FA68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33" authorId="0" shapeId="0" xr:uid="{FBCD3863-91E7-4AD6-A9C4-52949D77FC3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55" authorId="0" shapeId="0" xr:uid="{557EDA42-30AC-41FB-AC1E-AF447CC76FB4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56" authorId="0" shapeId="0" xr:uid="{98E11A6E-F8D9-4E6A-A20E-D9B6963D8974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62" authorId="0" shapeId="0" xr:uid="{5EB489A0-3E54-422F-A4EE-945E95BEED7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17/12/2020
Page 166 - Common
- tambah column extra accessory parcel page Information Gathering untuk di link pada landing page (lain-lain)</t>
        </r>
      </text>
    </comment>
    <comment ref="C63" authorId="0" shapeId="0" xr:uid="{F6E2A6CC-AC59-4E9A-B412-192ED78FE34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Auto-populate from Information Gathering -
Bangunan Lain-Lain Struktur and Lain-Lain Struktur</t>
        </r>
      </text>
    </comment>
    <comment ref="C113" authorId="0" shapeId="0" xr:uid="{DCEFE1E7-54FC-4A44-B77B-CF843F650E49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Auto-populate from Information Gathering -
Bangunan Lain-Lain Struktur and Lain-Lain Struktur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15" authorId="0" shapeId="0" xr:uid="{FF2076DE-C734-4267-ACFF-A617B475EBB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16" authorId="0" shapeId="0" xr:uid="{D436FFB1-4C8C-45AB-90E1-25B650B794F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25" authorId="0" shapeId="0" xr:uid="{871ADA44-64C4-46EA-B679-B4B3CC20F2EF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26" authorId="0" shapeId="0" xr:uid="{BB9FD140-56DE-46DC-900F-AA4AEDF8DD04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61" authorId="0" shapeId="0" xr:uid="{EBBB9C3B-A5A6-4423-AB38-0C766F7ADDF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17/12/2020
Landing Page for Keseluruhan Bangunan
- Cdgn tambah Lain-Lain pada landing page untuk nilaian tambahan bagi accessory tambahan, jika ada. Cth car park tambahan. 
Page 166 - Common (Information Gathering)
- tambah column extra accessory parcel page Information Gathering untuk di link pada landing page (lain-lain)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J29" authorId="0" shapeId="0" xr:uid="{9B305D21-047C-4933-8F85-0B802D129BF6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29" authorId="0" shapeId="0" xr:uid="{DAFE0701-1E16-4244-92DA-F447F22FD9AF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0" authorId="0" shapeId="0" xr:uid="{26E34F3F-44EF-4A6E-B35F-D6005DBC6D6C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1. Justifikasi done here. This will apply for each justifikasi that is entered. The printout is below ? and the Justifikasi should be readable in full ?
2. Why % ? Quantitative.
3. Calculation done where ?</t>
        </r>
      </text>
    </comment>
    <comment ref="L30" authorId="0" shapeId="0" xr:uid="{81F16162-7A5E-44ED-BAD2-AC2CECA63016}">
      <text>
        <r>
          <rPr>
            <b/>
            <sz val="9"/>
            <color indexed="81"/>
            <rFont val="Tahoma"/>
            <family val="2"/>
          </rPr>
          <t xml:space="preserve">Khor Cheng San:
</t>
        </r>
        <r>
          <rPr>
            <sz val="9"/>
            <color indexed="81"/>
            <rFont val="Tahoma"/>
            <family val="2"/>
          </rPr>
          <t xml:space="preserve">1. Justifikasi done here. This will apply for each justifikasi that is entered. The printout is below ? and the Justifikasi should be readable in full ?
2. Why % ? Quantitative.
3. Calculation done where ?. </t>
        </r>
      </text>
    </comment>
    <comment ref="G35" authorId="0" shapeId="0" xr:uid="{7844426F-7BC4-4747-BC1B-4D1FE0E3332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Include Calculate Masa i.e. 9 Tahun, 10 Bulan</t>
        </r>
      </text>
    </comment>
    <comment ref="C54" authorId="0" shapeId="0" xr:uid="{21C9CCEC-E131-47C6-A4B9-3A1F9ABA981A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61" authorId="0" shapeId="0" xr:uid="{2D07B477-31AB-4F5C-863A-5EEA080AE75A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- Kos Tambun</t>
        </r>
      </text>
    </comment>
    <comment ref="C81" authorId="0" shapeId="0" xr:uid="{B881B598-EE58-415D-BD1B-B5908EB2E9C2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populated from Justifikasi column for each Lot Perbandingan and can be edited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Mazdiana Makmor</author>
    <author>Khor Cheng San</author>
  </authors>
  <commentList>
    <comment ref="C21" authorId="0" shapeId="0" xr:uid="{A6008480-FD34-43E1-BB97-3CF98A97070C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LLE ?
</t>
        </r>
      </text>
    </comment>
    <comment ref="C22" authorId="0" shapeId="0" xr:uid="{AD8DE797-2AB2-4127-967D-3740B867D369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Will be populated based on Special property field</t>
        </r>
      </text>
    </comment>
    <comment ref="J34" authorId="1" shapeId="0" xr:uid="{502CFDD1-B967-4BB9-9A2B-53C27B07AFA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34" authorId="1" shapeId="0" xr:uid="{96403D8B-5625-4FA7-B1B3-119AD8B7C7FD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5" authorId="1" shapeId="0" xr:uid="{8000FF03-36EE-42EB-A1C1-D8C9C260097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35" authorId="1" shapeId="0" xr:uid="{17E7CF19-06DB-4EEE-A0E0-468411CB836C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D54" authorId="1" shapeId="0" xr:uid="{41DCD340-89AD-4352-883F-82DDBE8B93B3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Suggest all Harta Tanah Khas - Free Flow Excel Template</t>
        </r>
      </text>
    </comment>
    <comment ref="C66" authorId="1" shapeId="0" xr:uid="{747AD2C3-F296-4187-83BE-F6C80A15009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Mazdiana Makmor</author>
    <author>Khor Cheng San</author>
  </authors>
  <commentList>
    <comment ref="C23" authorId="0" shapeId="0" xr:uid="{1946BEE5-6051-4012-BADD-571C4AE550CA}">
      <text>
        <r>
          <rPr>
            <b/>
            <sz val="9"/>
            <color indexed="81"/>
            <rFont val="Tahoma"/>
            <family val="2"/>
          </rPr>
          <t>Mazdiana Makmor:</t>
        </r>
        <r>
          <rPr>
            <sz val="9"/>
            <color indexed="81"/>
            <rFont val="Tahoma"/>
            <family val="2"/>
          </rPr>
          <t xml:space="preserve">
Will be populated based on Special property field</t>
        </r>
      </text>
    </comment>
    <comment ref="J35" authorId="1" shapeId="0" xr:uid="{6AE3584B-6649-4A7A-AD81-482BBE22D6DB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35" authorId="1" shapeId="0" xr:uid="{DCC418E1-B4BF-4CA6-98A9-FB4ED1F00698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36" authorId="1" shapeId="0" xr:uid="{A1D8F5E8-8A85-47CC-A8D5-E15043A07C6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L36" authorId="1" shapeId="0" xr:uid="{5D5B91C2-09B3-404E-AD35-78F03716E624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Justifikasi done here. This will apply for each justifikasi that is entered. The printout is below. </t>
        </r>
      </text>
    </comment>
    <comment ref="C68" authorId="1" shapeId="0" xr:uid="{287B703E-A017-487D-BAC7-124714211045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15" authorId="0" shapeId="0" xr:uid="{15039AD2-95E7-4E02-8E91-10CFA8065E9E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16" authorId="0" shapeId="0" xr:uid="{CC51B639-DF14-4E9E-BE3A-CF4E9DC0647C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J48" authorId="0" shapeId="0" xr:uid="{776DE8D9-6355-428E-B0AB-1D6F93ED4961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N48" authorId="0" shapeId="0" xr:uid="{309B0701-8ADF-41B4-9311-DB0208D57B1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Option % or RM</t>
        </r>
      </text>
    </comment>
    <comment ref="H49" authorId="0" shapeId="0" xr:uid="{42B2E43C-E043-40E1-AB77-77C0FFCEAF10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1. Justifikasi done here. This will apply for each justifikasi that is entered. The printout is below ? and the Justifikasi should be readable in full ?
2. Why % ? Quantitative.
3. Calculation done where ?</t>
        </r>
      </text>
    </comment>
    <comment ref="L49" authorId="0" shapeId="0" xr:uid="{1776831B-50F4-48D5-982C-98B457E2868B}">
      <text>
        <r>
          <rPr>
            <b/>
            <sz val="9"/>
            <color indexed="81"/>
            <rFont val="Tahoma"/>
            <family val="2"/>
          </rPr>
          <t xml:space="preserve">Khor Cheng San:
</t>
        </r>
        <r>
          <rPr>
            <sz val="9"/>
            <color indexed="81"/>
            <rFont val="Tahoma"/>
            <family val="2"/>
          </rPr>
          <t xml:space="preserve">1. Justifikasi done here. This will apply for each justifikasi that is entered. The printout is below ? and the Justifikasi should be readable in full ?
2. Why % ? Quantitative.
3. Calculation done where ?. </t>
        </r>
      </text>
    </comment>
    <comment ref="G54" authorId="0" shapeId="0" xr:uid="{CEEFFBBA-1A2B-4C31-95B0-910A1719C7F3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Include Calculate Masa i.e. 9 Tahun, 10 Bulan</t>
        </r>
      </text>
    </comment>
    <comment ref="C67" authorId="0" shapeId="0" xr:uid="{AD123D16-1AE2-4F19-862D-546BAAB6F96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Feng Shui</t>
        </r>
      </text>
    </comment>
    <comment ref="C74" authorId="0" shapeId="0" xr:uid="{382ADC22-A646-403C-B7FE-79D6F3826FC0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Contoh - Kos Tambun</t>
        </r>
      </text>
    </comment>
    <comment ref="C94" authorId="0" shapeId="0" xr:uid="{AB9D5FCB-9E9D-42D6-951D-1400DCC47141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populated from Justifikasi column for each Lot Perbandingan and can be edited</t>
        </r>
      </text>
    </comment>
    <comment ref="C110" authorId="0" shapeId="0" xr:uid="{F215C848-2210-4686-931A-441BFCE1E9D8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Free Text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Khor Cheng San</author>
  </authors>
  <commentList>
    <comment ref="C15" authorId="0" shapeId="0" xr:uid="{C5CE3BA9-2D76-478A-869A-CCCD0455C4A0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Either Luas Tanah or Luas Tanah Piawai</t>
        </r>
      </text>
    </comment>
    <comment ref="G16" authorId="0" shapeId="0" xr:uid="{8EC76DCC-00E7-4AB7-A8C8-8C399B4084A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Auto default Kadar Nilai/2 and can be edited
</t>
        </r>
      </text>
    </comment>
    <comment ref="C23" authorId="0" shapeId="0" xr:uid="{AA7F9ED7-38E9-4FE3-A894-3E0CE111DCB7}">
      <text>
        <r>
          <rPr>
            <b/>
            <sz val="9"/>
            <color indexed="81"/>
            <rFont val="Tahoma"/>
            <family val="2"/>
          </rPr>
          <t>Khor Cheng San:</t>
        </r>
        <r>
          <rPr>
            <sz val="9"/>
            <color indexed="81"/>
            <rFont val="Tahoma"/>
            <family val="2"/>
          </rPr>
          <t xml:space="preserve">
17/12/2020
Page 166 - Common
- tambah column extra accessory parcel page Information Gathering untuk di link pada landing page (lain-lain)</t>
        </r>
      </text>
    </comment>
  </commentList>
</comments>
</file>

<file path=xl/sharedStrings.xml><?xml version="1.0" encoding="utf-8"?>
<sst xmlns="http://schemas.openxmlformats.org/spreadsheetml/2006/main" count="2715" uniqueCount="471">
  <si>
    <t>KAEDAH PERBANDINGAN</t>
  </si>
  <si>
    <t>NO.</t>
  </si>
  <si>
    <t>TEMPLATE</t>
  </si>
  <si>
    <t>DESCRIPTION</t>
  </si>
  <si>
    <t>INFORMATION GATHERING</t>
  </si>
  <si>
    <t>VALUATION PREPARATION</t>
  </si>
  <si>
    <t>Faktor Pelarasan (VP) vs IG</t>
  </si>
  <si>
    <t>Field in Information Gathering</t>
  </si>
  <si>
    <t>√</t>
  </si>
  <si>
    <t>VP Kemaskini Faktor Pelarasan</t>
  </si>
  <si>
    <t>Kemaskini Faktor Pelarasan</t>
  </si>
  <si>
    <t>VP Insurans</t>
  </si>
  <si>
    <t>PENENTUAN NILAI INSURANS
Berasaskan Kos Baru Pembinaan Semula</t>
  </si>
  <si>
    <t>VP Landing Page</t>
  </si>
  <si>
    <t>Landing Page
Pilihan Asas Perkiraan: Tanah
Pilihan Asas Perkiraan: Keseluruhan Tanah
Pilihan Asas Perkiraan: Keseluruhan Bangunan</t>
  </si>
  <si>
    <t>VP Tanah</t>
  </si>
  <si>
    <t>Jadual Pelarasan - Tanah 
i.e. Tanah Kosong</t>
  </si>
  <si>
    <t>VP Keseluruhan Tanah</t>
  </si>
  <si>
    <t>Jadual Pelarasan - Keseluruhan Tanah 
i.e. Kedai/Pejabat/Kediaman - Tengah</t>
  </si>
  <si>
    <t>VP Keseluruhan Bangunan</t>
  </si>
  <si>
    <t>Jadual Pelarasan - Keseluruhan Bangunan
i.e. Pangsapuri Khidmat</t>
  </si>
  <si>
    <t>VP Landing Page (2)</t>
  </si>
  <si>
    <t>Landing Page
Pilihan Asas Perkiraan: Tanah</t>
  </si>
  <si>
    <t>VP Tanah (2)</t>
  </si>
  <si>
    <t>Jadual Pelarasan - Tanah i.e. Plot Teres Kosong</t>
  </si>
  <si>
    <t>VP Landing Tanah dan Bgn</t>
  </si>
  <si>
    <t>Landing Page
Pilihan Asas Perkiraan: Tanah dan Bangunan</t>
  </si>
  <si>
    <t>VP Tanah dan Bangunan</t>
  </si>
  <si>
    <t>Jadual Pelarasan - Tanah dan Bangunan i.e. Rumah Teres 2T</t>
  </si>
  <si>
    <t>VP Landing Page Pertanian</t>
  </si>
  <si>
    <t>VP Pertanian</t>
  </si>
  <si>
    <t>Jadual Pelarasan - Tanah
i.e. Kelapa Sawit</t>
  </si>
  <si>
    <t>VP-Landing Page - Sewaan</t>
  </si>
  <si>
    <t>Landing Page
Pilihan Asas Perkiraan: Sewa Bangunan</t>
  </si>
  <si>
    <t>VP Sewaan</t>
  </si>
  <si>
    <t>Jadual Pelarasan - Sewa Bangunan
i.e. Kedai/Pejabat/Kediaman - Tengah</t>
  </si>
  <si>
    <t>VP Landing Page - Sewaan PBO</t>
  </si>
  <si>
    <t>VP Sewaan PBO</t>
  </si>
  <si>
    <t>Jadual Pelarasan - Sewa Bangunan
i.e. Kompleks Pejabat</t>
  </si>
  <si>
    <t>VP Landing Page - Tanah Kosong</t>
  </si>
  <si>
    <t>Landing Page
Pilihan Asas Perkiraan: Sewa Tanah Kosong</t>
  </si>
  <si>
    <t>VP Sewaan Tanah Kosong</t>
  </si>
  <si>
    <t>Jadual Pelarasan - Sewa Tanah Kosong
i.e. Industri</t>
  </si>
  <si>
    <t>To correct the terminology use for both Faktor Pelarasan (in Valuation Preparation) and Information Gathering. Both must be the same</t>
  </si>
  <si>
    <t>No.</t>
  </si>
  <si>
    <t>Faktor Pelarasan (VP)</t>
  </si>
  <si>
    <t>Type</t>
  </si>
  <si>
    <t>Value</t>
  </si>
  <si>
    <t xml:space="preserve">Hakmilik </t>
  </si>
  <si>
    <t>Kategori Kegunaan Tanah</t>
  </si>
  <si>
    <t>Drop-down</t>
  </si>
  <si>
    <t>Sekatan Kepentingan</t>
  </si>
  <si>
    <t>Luas Tanah</t>
  </si>
  <si>
    <t>Table</t>
  </si>
  <si>
    <t>Pegangan</t>
  </si>
  <si>
    <t>Radio Button</t>
  </si>
  <si>
    <t>Syarat Nyata</t>
  </si>
  <si>
    <t>Fizikal</t>
  </si>
  <si>
    <t>Rupa Bumi</t>
  </si>
  <si>
    <t>Bentuk Lot</t>
  </si>
  <si>
    <t>Lokasi</t>
  </si>
  <si>
    <t>Based on Skim</t>
  </si>
  <si>
    <t>Kedudukan</t>
  </si>
  <si>
    <t>Add field in Information Gathering - Maklumat Harta Dinilai</t>
  </si>
  <si>
    <t>Lapisan Dari Jalan</t>
  </si>
  <si>
    <t>Status Jalan Masuk</t>
  </si>
  <si>
    <t>Jenis Jalan Masuk</t>
  </si>
  <si>
    <r>
      <t xml:space="preserve">Add field in Information Gathering - Maklumat Harta Dinilai after Jalan.
Drop-down refer to Jenis Jalan Utama.
</t>
    </r>
    <r>
      <rPr>
        <sz val="11"/>
        <color rgb="FFFF0000"/>
        <rFont val="Calibri"/>
        <family val="2"/>
        <scheme val="minor"/>
      </rPr>
      <t>Jenis Jalan seperti Jalan Tar, JalanTanah Merah, etc</t>
    </r>
  </si>
  <si>
    <t>Kualiti Kemudahan Asas / Infrastruktur</t>
  </si>
  <si>
    <t>Add field in Information Gathering - Maklumat Harta Dinilai. 
Replace the existing Drop-down with this list.
BAIK
SEDERHANA
KURANG BAIK</t>
  </si>
  <si>
    <t>Kualiti Pemandangan</t>
  </si>
  <si>
    <t>Add field in Information Gathering - Maklumat Harta Dinilai. 
Drop-down:
BAIK
SEDERHANA
KURANG BAIK</t>
  </si>
  <si>
    <t>Kemudahan Dalam Skim</t>
  </si>
  <si>
    <t>Free Text</t>
  </si>
  <si>
    <t>Kegunaan Sedia Ada</t>
  </si>
  <si>
    <t>Perancangan</t>
  </si>
  <si>
    <t>Zoning</t>
  </si>
  <si>
    <t>Nisbah Plot</t>
  </si>
  <si>
    <t>Kepadatan</t>
  </si>
  <si>
    <t>Kebenaran Merancang</t>
  </si>
  <si>
    <t>Add field in Information Gathering - Maklumat Harta Dinilai
Drop-down:
YA
TIDAK</t>
  </si>
  <si>
    <t>Bangunan</t>
  </si>
  <si>
    <t>Luas Bangunan</t>
  </si>
  <si>
    <t>Luas</t>
  </si>
  <si>
    <t>Jenis Bangunan</t>
  </si>
  <si>
    <t>Keadaan Bangunan</t>
  </si>
  <si>
    <t>Reka Bentuk</t>
  </si>
  <si>
    <t>Add field in Information Gathering - Maklumat Harta Dinilai
Drop-down:
BAIK
SEDERHANA
KURANG BAIK</t>
  </si>
  <si>
    <t>Penyelenggaraan</t>
  </si>
  <si>
    <t>Add field in Information Gathering - Maklumat Harta Dinilai
Drop-down:
1 - SANGAT BAIK
2 - BAIK
3 - SEDERHANA</t>
  </si>
  <si>
    <t>Kemasan</t>
  </si>
  <si>
    <t>Rename field in Information Gathering from "Mutu Kemasan Keseluruhan Bangunan" to "Kemasan".
Drop-down
BAIK
SEDERHANA
KURANG BAIK</t>
  </si>
  <si>
    <t>Kemudahan Bangunan</t>
  </si>
  <si>
    <t>Add field in Information Gathering - Maklumat Harta Dinilai
Drop-down
BAIK
SEDERHANA
KURANG BAIK</t>
  </si>
  <si>
    <t>Kualiti Kemudahan Asas</t>
  </si>
  <si>
    <t>Susun Atur Lantai</t>
  </si>
  <si>
    <t>Tanaman</t>
  </si>
  <si>
    <t>Jenis Tanaman</t>
  </si>
  <si>
    <t>Umur Tanaman</t>
  </si>
  <si>
    <t>Penjagaan</t>
  </si>
  <si>
    <t>Rename field in Information Gathering from "Tahap Penjagaan" to "Penjagaan".
Drop-down
BAIK
SEDERHANA
KURANG BAIK</t>
  </si>
  <si>
    <t>Unit Pelarasan</t>
  </si>
  <si>
    <t xml:space="preserve">Default </t>
  </si>
  <si>
    <t>%</t>
  </si>
  <si>
    <t>Pilihan: Semua (Selain Tanah)</t>
  </si>
  <si>
    <t>Jenis Tanah</t>
  </si>
  <si>
    <t>RM</t>
  </si>
  <si>
    <t>Bil</t>
  </si>
  <si>
    <t>Nama Faktor Lain</t>
  </si>
  <si>
    <t xml:space="preserve">      %               RM</t>
  </si>
  <si>
    <t>Lain-Lain</t>
  </si>
  <si>
    <t>Tambah</t>
  </si>
  <si>
    <t>Selesai Kemas Kini</t>
  </si>
  <si>
    <t>Batal</t>
  </si>
  <si>
    <t>Pilihan: Tanah</t>
  </si>
  <si>
    <t>PENENTUAN NILAI INSURANS</t>
  </si>
  <si>
    <t>Berasaskan Kos Baru Pembinaan Semula</t>
  </si>
  <si>
    <t>Bangunan 1</t>
  </si>
  <si>
    <t>Bil.</t>
  </si>
  <si>
    <t>Perkara</t>
  </si>
  <si>
    <t>Unit</t>
  </si>
  <si>
    <t>Jumlah(RM)</t>
  </si>
  <si>
    <t>Luas Lantai Utama</t>
  </si>
  <si>
    <t>mp</t>
  </si>
  <si>
    <t>x</t>
  </si>
  <si>
    <t xml:space="preserve">Luas Lantai Ansilari </t>
  </si>
  <si>
    <t>Jumlah Kos Bangunan (RM)</t>
  </si>
  <si>
    <t xml:space="preserve">(i) Yuran ikhtisas </t>
  </si>
  <si>
    <t>% daripada Kos Bangunan</t>
  </si>
  <si>
    <t>(ii) Kos untuk meroboh dan pembersihan</t>
  </si>
  <si>
    <t xml:space="preserve">(iii) Angkali untuk faktor inflasi </t>
  </si>
  <si>
    <t>% setahun</t>
  </si>
  <si>
    <t>tahun daripada Jumlah</t>
  </si>
  <si>
    <t>Jumlah nilai yang patut diinsuranskan</t>
  </si>
  <si>
    <t>Jumlah Nilai Insurans (RM)</t>
  </si>
  <si>
    <t>Dibundarkan</t>
  </si>
  <si>
    <t>RATUS</t>
  </si>
  <si>
    <t>Katakan (RM)</t>
  </si>
  <si>
    <t>Kaedah Perbandingan</t>
  </si>
  <si>
    <t>Landing Page</t>
  </si>
  <si>
    <t>Syer</t>
  </si>
  <si>
    <t>/</t>
  </si>
  <si>
    <t>Pilihan Asas Perkiraan</t>
  </si>
  <si>
    <t>Nilaian Tanah</t>
  </si>
  <si>
    <t>Pemilikan Kosong dan Tanpa Bebanan</t>
  </si>
  <si>
    <t>Luas Tanah / Luas Tanah Piawai</t>
  </si>
  <si>
    <t>Pelarasan</t>
  </si>
  <si>
    <t>Luas Tanah Lebih</t>
  </si>
  <si>
    <t>Lain-Lain Item</t>
  </si>
  <si>
    <t>Formula / Catatan</t>
  </si>
  <si>
    <t>&lt;Text Field&gt;</t>
  </si>
  <si>
    <t>Tolak</t>
  </si>
  <si>
    <t>Jumlah Nilai Keseluruhan (RM)</t>
  </si>
  <si>
    <t>Tanpa Pemilikan Kosong dan Dengan Bebanan</t>
  </si>
  <si>
    <t>Bebanan (Contoh Setinggan)</t>
  </si>
  <si>
    <t>PULUH RIBU</t>
  </si>
  <si>
    <t>Kembali</t>
  </si>
  <si>
    <t>Simpan</t>
  </si>
  <si>
    <t>Cetak</t>
  </si>
  <si>
    <t>Pilihan: Tanah dan Bangunan</t>
  </si>
  <si>
    <t>Jumlah</t>
  </si>
  <si>
    <t>Nilaian Bangunan</t>
  </si>
  <si>
    <t>Luas Lantai</t>
  </si>
  <si>
    <t>Luas Lantai Ansilari</t>
  </si>
  <si>
    <t>Lain-Lain Struktur</t>
  </si>
  <si>
    <t>RIBU</t>
  </si>
  <si>
    <t>Pilihan: Keseluruhan Tanah</t>
  </si>
  <si>
    <t>Nilaian Keseluruhan Tanah</t>
  </si>
  <si>
    <t>TIADA</t>
  </si>
  <si>
    <t>Pilihan: Keseluruhan Bangunan</t>
  </si>
  <si>
    <t>Nilaian Keseluruhan Bangunan</t>
  </si>
  <si>
    <t>Luas Keseluruhan Bangunan</t>
  </si>
  <si>
    <t>PULUH</t>
  </si>
  <si>
    <t>Jadual Perbandingan - Pilihan: Tanah</t>
  </si>
  <si>
    <t>Jumlah Perbandingan : 2</t>
  </si>
  <si>
    <t>Full</t>
  </si>
  <si>
    <t>Minimize</t>
  </si>
  <si>
    <t>Semula</t>
  </si>
  <si>
    <t>Pelan Perbandingan</t>
  </si>
  <si>
    <t>Kemaskini Perbandingan</t>
  </si>
  <si>
    <t>Rujukan</t>
  </si>
  <si>
    <t>Lot Subjek: PT 3239</t>
  </si>
  <si>
    <t>Lot Perbandingan 1: PT 486</t>
  </si>
  <si>
    <t>Lot Perbandingan 2 : Lot 808</t>
  </si>
  <si>
    <t>Keterangan Harta Tanah</t>
  </si>
  <si>
    <t>No. Kait</t>
  </si>
  <si>
    <t>1402-05-112020-123456</t>
  </si>
  <si>
    <t>03160154</t>
  </si>
  <si>
    <t>Negeri</t>
  </si>
  <si>
    <t>Wilayah Persekutuan Kuala Lumpur </t>
  </si>
  <si>
    <t>Daerah</t>
  </si>
  <si>
    <t>BANDAR KUALA LUMPUR </t>
  </si>
  <si>
    <t>BANDAR KUALA LUMPUR</t>
  </si>
  <si>
    <t>Mukim / Bandar / Pekan</t>
  </si>
  <si>
    <t>KUALA LUMPUR</t>
  </si>
  <si>
    <t>Seksyen / Blok / Presint</t>
  </si>
  <si>
    <t xml:space="preserve">TIADA </t>
  </si>
  <si>
    <t>Lokasi / Skim</t>
  </si>
  <si>
    <t>BANDAR TUN RAZAK</t>
  </si>
  <si>
    <t>PAJAKAN 99 TAHUN, 
TARIKH TAMAT: 10/12/2060,
BAKI: 71 TAHUN 3 BULAN</t>
  </si>
  <si>
    <t>KEKAL</t>
  </si>
  <si>
    <t>BANGUNAN</t>
  </si>
  <si>
    <t>TIADA KATEGORI</t>
  </si>
  <si>
    <t>PERDAGANGAN</t>
  </si>
  <si>
    <t>LAIN-LAIN</t>
  </si>
  <si>
    <t>TDK BLH DIJUAL DAN SBG KECUALI KEBENARAN PBN</t>
  </si>
  <si>
    <t>Jenis Harta Tanah</t>
  </si>
  <si>
    <t>TANAH KOSONG</t>
  </si>
  <si>
    <t>Maksud Nilaian</t>
  </si>
  <si>
    <t>DUTI SETEM</t>
  </si>
  <si>
    <t>Tarikh Nilaian</t>
  </si>
  <si>
    <t>1</t>
  </si>
  <si>
    <t>Harga Balasan (RM)</t>
  </si>
  <si>
    <t>Nilaian JPPH (RM)</t>
  </si>
  <si>
    <t>Kategori Nilaian</t>
  </si>
  <si>
    <t>NQ-Fair</t>
  </si>
  <si>
    <t>Analisis Tanah  - Balasan (RM)</t>
  </si>
  <si>
    <t>smp</t>
  </si>
  <si>
    <t>Analisis Tanah  - Nilaian (RM)</t>
  </si>
  <si>
    <t>NA</t>
  </si>
  <si>
    <t>Faktor Terma Jualan</t>
  </si>
  <si>
    <t>Pelarasan Faktor Terma Jualan</t>
  </si>
  <si>
    <t>Faktor Pelarasan</t>
  </si>
  <si>
    <t>Justifikasi</t>
  </si>
  <si>
    <t>Terma Jualan</t>
  </si>
  <si>
    <t>Rujuk catatan 1</t>
  </si>
  <si>
    <t>Analisis Terma Jualan</t>
  </si>
  <si>
    <t>Faktor Masa/ Ekonomi</t>
  </si>
  <si>
    <t>Pelarasan Faktor Masa/Ekonomi</t>
  </si>
  <si>
    <t>Masa/Ekonomi</t>
  </si>
  <si>
    <t>Rujuk catatan 2</t>
  </si>
  <si>
    <t>Nilai Pasaran Terlaras</t>
  </si>
  <si>
    <r>
      <t xml:space="preserve">Faktor Lain (Boleh dikemakini menggunakan butang KEMASKINI FAKTOR). Faktor yang ditandakan adalah faktor secara </t>
    </r>
    <r>
      <rPr>
        <b/>
        <i/>
        <sz val="10"/>
        <color rgb="FFFF0000"/>
        <rFont val="Calibri"/>
        <family val="2"/>
        <scheme val="minor"/>
      </rPr>
      <t>default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berada di dalam jadual.</t>
    </r>
  </si>
  <si>
    <t>Pelarasan (Kumulatif)</t>
  </si>
  <si>
    <t>Rujuk catatan 3</t>
  </si>
  <si>
    <t>KEDIAMAN</t>
  </si>
  <si>
    <t>9,324.00 mp</t>
  </si>
  <si>
    <t>3,830.00 mp</t>
  </si>
  <si>
    <t>PAJAKAN 99 Tahun (Baki - 71 TAHUN 3 BULAN)</t>
  </si>
  <si>
    <t>LAPISAN PERTAMA</t>
  </si>
  <si>
    <t>LAPISAN KEDUA</t>
  </si>
  <si>
    <t>PERUMAHAN</t>
  </si>
  <si>
    <t>JLN HULU LANGAT</t>
  </si>
  <si>
    <t>TIDAK SEKATA</t>
  </si>
  <si>
    <t>SAH</t>
  </si>
  <si>
    <t>JALAN TAR</t>
  </si>
  <si>
    <t>200 ose</t>
  </si>
  <si>
    <t>ADA</t>
  </si>
  <si>
    <t>Pelarasan Faktor Lain</t>
  </si>
  <si>
    <t>Lain-lain</t>
  </si>
  <si>
    <t>Jumlah - Kumulatif (%)</t>
  </si>
  <si>
    <t>Kadar Nilai Terlaras - Kumulatif (RM smp)</t>
  </si>
  <si>
    <t>Pelarasan Akhir - refer to Table Below</t>
  </si>
  <si>
    <t>Pelarasan Akhir</t>
  </si>
  <si>
    <t>RM smp</t>
  </si>
  <si>
    <t>Kos Tambun</t>
  </si>
  <si>
    <t>RATA BAWAH JALAN</t>
  </si>
  <si>
    <t>RATA SEPARAS JALAN</t>
  </si>
  <si>
    <t>Jumlah - Pelarasan Akhir (RM smp)</t>
  </si>
  <si>
    <t>Kadar Nilai Terlaras - Pelarasan Akhir (RM smp)</t>
  </si>
  <si>
    <t>Katakan (RM smp)</t>
  </si>
  <si>
    <t>Pilih sebagai perbandingan terbaik</t>
  </si>
  <si>
    <t>Rumusan:</t>
  </si>
  <si>
    <t>- Kadar Nilai Cadangan (RM smp)</t>
  </si>
  <si>
    <t>Catatan Nilaian:</t>
  </si>
  <si>
    <t>Masukkan catatan nilaian…</t>
  </si>
  <si>
    <t xml:space="preserve">Masa : </t>
  </si>
  <si>
    <t>Rujuk catatan 1:  Semua perbandingan adalah pindahmilik terkini - tidak perlu buat pelarasan untuk faktor masa.</t>
  </si>
  <si>
    <r>
      <rPr>
        <b/>
        <sz val="11"/>
        <rFont val="Arial"/>
        <family val="2"/>
      </rPr>
      <t>Lokasi</t>
    </r>
    <r>
      <rPr>
        <sz val="11"/>
        <rFont val="Arial"/>
        <family val="2"/>
      </rPr>
      <t xml:space="preserve"> : </t>
    </r>
  </si>
  <si>
    <t>Rujuk catatan 2:  Sebagai tapak komersial hartanah subject terletak agak terpencil dan kurang strategik iaitu di kawasan penjuru. Di bahagian utara masih merupakan kawasan pertanian (tanah RRI).</t>
  </si>
  <si>
    <r>
      <t>Aksesibiliti :</t>
    </r>
    <r>
      <rPr>
        <sz val="11"/>
        <rFont val="Arial"/>
        <family val="2"/>
      </rPr>
      <t xml:space="preserve"> </t>
    </r>
  </si>
  <si>
    <t>Rujuk catatan 3: Jalan keluar masuk untuk hartanah subjek adalah agak terhad iaitu disekat oleh Sungai Damansara dan landasan keretapi bertingkat disebelah utara dan timur.</t>
  </si>
  <si>
    <t>Kembali Ke Carian</t>
  </si>
  <si>
    <t>Seterusnya</t>
  </si>
  <si>
    <t>Note : The Pelarasan Factors are displayed based on selection using "Kemasini Faktor Pelarasan" Button</t>
  </si>
  <si>
    <t>Example for Faktor Lain</t>
  </si>
  <si>
    <t>This table appears along with adjustment faktor in the pop up</t>
  </si>
  <si>
    <t xml:space="preserve">Legend: </t>
  </si>
  <si>
    <t>System Calculated</t>
  </si>
  <si>
    <t>Harta Tanah Khas</t>
  </si>
  <si>
    <t>Jadual Perbandingan - Pilihan: Keseluruhan Tanah</t>
  </si>
  <si>
    <t>Subjek: PT 3240</t>
  </si>
  <si>
    <t>Lot Perbandingan 1: PT 11015</t>
  </si>
  <si>
    <t>Lot Perbandingan 2 : 808</t>
  </si>
  <si>
    <t>0602-05-112020-123456</t>
  </si>
  <si>
    <t>PAHANG</t>
  </si>
  <si>
    <t>TEMERLOH</t>
  </si>
  <si>
    <t>BANDAR TEMERLOH</t>
  </si>
  <si>
    <t>TEMERLOH WATERFRONT</t>
  </si>
  <si>
    <t>PERNIAGAAN</t>
  </si>
  <si>
    <t>KEDAI/PEJABAT/KEDIAMAN - TENGAH</t>
  </si>
  <si>
    <t>Bilangan Tingkat</t>
  </si>
  <si>
    <t>Luas Lantai Bersih</t>
  </si>
  <si>
    <t xml:space="preserve">Luas Lantai Efektif </t>
  </si>
  <si>
    <t>Bilangan Bilik/Katil/Lubang/Lane dsb</t>
  </si>
  <si>
    <t>Nama Kawasan/Skim</t>
  </si>
  <si>
    <t>Analisis Tanah Keseluruhan - Balasan (RM)</t>
  </si>
  <si>
    <t>Analisis Tanah Keseluruhan - Nilaian (RM)</t>
  </si>
  <si>
    <t xml:space="preserve">Analisis Lain-lain - Nilaian (RM)
</t>
  </si>
  <si>
    <t>EMPAT SEGI BUJUR</t>
  </si>
  <si>
    <t>BAIK</t>
  </si>
  <si>
    <t>SEDERHANA</t>
  </si>
  <si>
    <t>Perancangan / Potensi</t>
  </si>
  <si>
    <t>Keadaan Pasaran</t>
  </si>
  <si>
    <t>Bilangan Bilik</t>
  </si>
  <si>
    <t>Bilangan Katil</t>
  </si>
  <si>
    <t>Bilangan Petak</t>
  </si>
  <si>
    <t>Bilangan Lubang</t>
  </si>
  <si>
    <t>Bilangan Lane</t>
  </si>
  <si>
    <t>Bilangan Tempat Letak Kerata</t>
  </si>
  <si>
    <t>Unit Menara</t>
  </si>
  <si>
    <t>Taraf (Bintang)</t>
  </si>
  <si>
    <t>Lain lain</t>
  </si>
  <si>
    <t xml:space="preserve">      %            RM smp </t>
  </si>
  <si>
    <t>Jadual Perbandingan - Pilihan: Keseluruhan Bangunan</t>
  </si>
  <si>
    <t>Subjek: PT 3260</t>
  </si>
  <si>
    <t>Lot Perbandingan 1: STRA 72 (M18-9-01)</t>
  </si>
  <si>
    <t>Lot Perbandingan 2 : STRA 72 (M18-8-02)</t>
  </si>
  <si>
    <t>WILAYAH PERSEKUTUAN KUALA LUMPUR</t>
  </si>
  <si>
    <t>JALAN STESEN SENTRAL 2</t>
  </si>
  <si>
    <t>Luas Lantai Efektif/Petak</t>
  </si>
  <si>
    <t>PANGSAPURI KHIDMAT</t>
  </si>
  <si>
    <t>No. Bangunan / Blok</t>
  </si>
  <si>
    <t>M1B</t>
  </si>
  <si>
    <t>M18</t>
  </si>
  <si>
    <t>Tingkat Dinilai</t>
  </si>
  <si>
    <t>Luas Petak Aksesori</t>
  </si>
  <si>
    <t>RESIDENSI SENTRAL</t>
  </si>
  <si>
    <t>Analisis Bangunan Keseluruhan - Balasan (RM)</t>
  </si>
  <si>
    <t>Analisis Bangunan Keseluruhan - Nilaian (RM)</t>
  </si>
  <si>
    <t>Nilai Pasaran Terleras</t>
  </si>
  <si>
    <t>Pemandangan</t>
  </si>
  <si>
    <t>Tingkat Dinilai (Not Found)</t>
  </si>
  <si>
    <t>-Kadar Nilai Cadangan (RM smp)</t>
  </si>
  <si>
    <t>PLOT TERES KOSONG</t>
  </si>
  <si>
    <t>RUMAH TERES 2T</t>
  </si>
  <si>
    <t>Nilai Bangunan 1</t>
  </si>
  <si>
    <t>Kadar Utama (RM)</t>
  </si>
  <si>
    <t>Kadar Ansilari (RM)</t>
  </si>
  <si>
    <t>Nilai Bangunan (RM)</t>
  </si>
  <si>
    <t>Keadaan Bangunan (Susut Nilai) (%)</t>
  </si>
  <si>
    <t>Nilai Bangunan 2</t>
  </si>
  <si>
    <t xml:space="preserve">Luas Lantai Utama </t>
  </si>
  <si>
    <t>Pagar</t>
  </si>
  <si>
    <t>Jumlah (RM smp)</t>
  </si>
  <si>
    <t>Nilai Tanah Sahaja - B (RM smp)</t>
  </si>
  <si>
    <t>Nilai Tanah Sahaja - N (RM smp)</t>
  </si>
  <si>
    <t>SEKATA</t>
  </si>
  <si>
    <t xml:space="preserve">      %         RM</t>
  </si>
  <si>
    <t xml:space="preserve">Jumlah </t>
  </si>
  <si>
    <t>Jadual Perbandingan - Pilihan: Tanah dan Bangunan</t>
  </si>
  <si>
    <t>Subjek: PT 1239</t>
  </si>
  <si>
    <t>Nilai Bangunan</t>
  </si>
  <si>
    <t>Analisis Tanah - Balasan (RM)</t>
  </si>
  <si>
    <t>Analisis Tanah - Nilaian (RM)</t>
  </si>
  <si>
    <t xml:space="preserve">Faktor Lain (Boleh dikemakini menggunakan butang KEMASKINI FAKTOR). </t>
  </si>
  <si>
    <t>Pelarasan Akhir - Refer Rows 88-93</t>
  </si>
  <si>
    <t>Faktor Lain (Boleh dikemakini menggunakan butang KEMASKINI FAKTOR).</t>
  </si>
  <si>
    <t>Kemasan Bangunan</t>
  </si>
  <si>
    <t>KURANG BAIK</t>
  </si>
  <si>
    <t>hektar</t>
  </si>
  <si>
    <t>Jadual Perbandingan - Pilihan: Tanah (Pertanian)</t>
  </si>
  <si>
    <t>Subjek: 32405</t>
  </si>
  <si>
    <t>Lot Perbandingan 1 : 14800</t>
  </si>
  <si>
    <t>Lot Perbandingan 2 : 17483</t>
  </si>
  <si>
    <t>08120093</t>
  </si>
  <si>
    <t>BERA</t>
  </si>
  <si>
    <t>TERIANG</t>
  </si>
  <si>
    <t>KUALA TERIANG</t>
  </si>
  <si>
    <t>PAJAKAN 99 TAHUN, 
TARIKH TAMAT: 10/12/2060,
BAKI: 36 TAHUN 0 BULAN</t>
  </si>
  <si>
    <t>PAJAKAN 99 TAHUN, 
TARIKH TAMAT: 10/12/2060,
BAKI: 40 TAHUN 0 BULAN</t>
  </si>
  <si>
    <t>PERTANIAN</t>
  </si>
  <si>
    <t>KELAPA SAWIT</t>
  </si>
  <si>
    <t>REZAB MELAYU</t>
  </si>
  <si>
    <t>TDK BLH DIJUAL DAN SBG KECUALI DGN KEBENARAN PBN</t>
  </si>
  <si>
    <t>NQ-HIGH</t>
  </si>
  <si>
    <t>NQ-FAIR</t>
  </si>
  <si>
    <t xml:space="preserve">Analisis - Balasan (RM)
</t>
  </si>
  <si>
    <t>sehektar</t>
  </si>
  <si>
    <t xml:space="preserve">Analisis - Nilaian (RM)
</t>
  </si>
  <si>
    <r>
      <t xml:space="preserve">Faktor Lain (Boleh dikemakini menggunakan butang KEMASKINI FAKTOR). Faktor yang ditandakan adalah faktor secara </t>
    </r>
    <r>
      <rPr>
        <b/>
        <sz val="10"/>
        <color rgb="FFFF0000"/>
        <rFont val="Calibri"/>
        <family val="2"/>
        <scheme val="minor"/>
      </rPr>
      <t>default</t>
    </r>
    <r>
      <rPr>
        <b/>
        <sz val="10"/>
        <color theme="1"/>
        <rFont val="Calibri"/>
        <family val="2"/>
        <scheme val="minor"/>
      </rPr>
      <t xml:space="preserve"> berada di dalam jadual.</t>
    </r>
  </si>
  <si>
    <t>RATA</t>
  </si>
  <si>
    <t>BERBUKIT-BUKIT</t>
  </si>
  <si>
    <t>LAPISAN PENDALAMAN</t>
  </si>
  <si>
    <t>15 tahun</t>
  </si>
  <si>
    <t>12 tahun</t>
  </si>
  <si>
    <t>JALAN TANAH MERAH</t>
  </si>
  <si>
    <t>Kadar Nilai Terlaras - Kumulatif (RM sehektar)</t>
  </si>
  <si>
    <t>Faktor Lain refer to Table Below</t>
  </si>
  <si>
    <t>RM sehektar</t>
  </si>
  <si>
    <t>Jumlah - Pelarasan Akhir (RM sehektar)</t>
  </si>
  <si>
    <t>Kadar Nilai Terlaras - Pelarasan Akhir (RM sehektar)</t>
  </si>
  <si>
    <t>Katakan (RM sehektar)</t>
  </si>
  <si>
    <t>-Kadar Nilai Cadangan (RM sehektar)</t>
  </si>
  <si>
    <t>Kaedah Perbandingan (Sewaan)</t>
  </si>
  <si>
    <t>Pilihan: Sewa Tanah Kosong</t>
  </si>
  <si>
    <t>Nilaian Sewa Tanah Kosong</t>
  </si>
  <si>
    <t>Jumlah Sebulan (RM)</t>
  </si>
  <si>
    <t>Jumlah Setahun (RM)</t>
  </si>
  <si>
    <t>Bulanan</t>
  </si>
  <si>
    <t>Tahunan</t>
  </si>
  <si>
    <t>sebulan</t>
  </si>
  <si>
    <t>setahun</t>
  </si>
  <si>
    <t>Pilihan: Sewa Bangunan</t>
  </si>
  <si>
    <t>Nilaian Sewa Bangunan</t>
  </si>
  <si>
    <t>Luas Lantai Efektif</t>
  </si>
  <si>
    <t>Kerja Ubah Suai</t>
  </si>
  <si>
    <t>Katakan</t>
  </si>
  <si>
    <t>Perabot</t>
  </si>
  <si>
    <t>Jadual Perbandingan - Pilihan: Sewa Bangunan</t>
  </si>
  <si>
    <t>***Used when Harga Balasan is not available , so kadar sewa is used in analisis calculation ***</t>
  </si>
  <si>
    <t>Subjek: PT 2133</t>
  </si>
  <si>
    <t>PUSAT KOMERSIL RIVERFRONT</t>
  </si>
  <si>
    <t xml:space="preserve">Luas Lantai Bersih </t>
  </si>
  <si>
    <t>SEWA</t>
  </si>
  <si>
    <t>Sewa Kasar Sebulan (RM)</t>
  </si>
  <si>
    <t>Analisis Berdasarkan</t>
  </si>
  <si>
    <t>Kadar Sewa Kasar Sebulan (RM)</t>
  </si>
  <si>
    <t>Faktor Terma Sewa</t>
  </si>
  <si>
    <t>Pelarasan Faktor Terma Sewa</t>
  </si>
  <si>
    <t>Terma Sewa</t>
  </si>
  <si>
    <t>Analisis Terma Sewa</t>
  </si>
  <si>
    <t>Sewa Pasaran Terlaras</t>
  </si>
  <si>
    <t>Pelarasan Faktor Lain(Kumulatif)</t>
  </si>
  <si>
    <t>HADAP JALAN UTAMA</t>
  </si>
  <si>
    <t>HADAP JALAN SEKUNDAR</t>
  </si>
  <si>
    <t>PAKIR YANG BAIK</t>
  </si>
  <si>
    <t>PAKIR TERHAD</t>
  </si>
  <si>
    <t>Kegunaan Bangunan</t>
  </si>
  <si>
    <t>Luas Boleh Sewa Bersih (mp)</t>
  </si>
  <si>
    <t>Tempat Letak Kerata</t>
  </si>
  <si>
    <t>Subjek: PT 2131</t>
  </si>
  <si>
    <t>SELANGOR</t>
  </si>
  <si>
    <t>PETALING</t>
  </si>
  <si>
    <t>SHAH ALAM</t>
  </si>
  <si>
    <t>SEKSYEN 7</t>
  </si>
  <si>
    <t>SEKSYEN 20</t>
  </si>
  <si>
    <t>PUSAT BANDAR</t>
  </si>
  <si>
    <t>PINGGIR BANDAR</t>
  </si>
  <si>
    <t>KOMPLEKS PEJABAT</t>
  </si>
  <si>
    <t>Nama Bangunan</t>
  </si>
  <si>
    <t>PLATINUM PARK</t>
  </si>
  <si>
    <t>WISMA OKT</t>
  </si>
  <si>
    <t>WISMA OUB</t>
  </si>
  <si>
    <t>Luas Boleh Sewa Bersih</t>
  </si>
  <si>
    <t>Kadar Sewa Sebulan Termasuk Caj Perkhidmatan (RM)</t>
  </si>
  <si>
    <t>BANDAR SHAH ALAM</t>
  </si>
  <si>
    <t>PENGHAWA DINGIN BERPUSAT, PAKIR YANG BAIK</t>
  </si>
  <si>
    <t>PENGHAWA DINGIN BERPUSAT, PAKIR TERHAD</t>
  </si>
  <si>
    <t>Jenama</t>
  </si>
  <si>
    <t>Subjek</t>
  </si>
  <si>
    <t>Jadual Perbandingan - Pilihan: Sewa Tanah Kosong</t>
  </si>
  <si>
    <t>Subjek: PT 2130</t>
  </si>
  <si>
    <t>KAMPUNG SONGSANG</t>
  </si>
  <si>
    <t>KAMPUNG ATAP</t>
  </si>
  <si>
    <t>KAMPUNG HULU</t>
  </si>
  <si>
    <t>INDUSTRI</t>
  </si>
  <si>
    <t>INDUSTRI RINGAN</t>
  </si>
  <si>
    <t>Sewa Pasaran Terleras</t>
  </si>
  <si>
    <t>Kemudahan Asas</t>
  </si>
  <si>
    <t>JALAN MASUK, ELEKTRIK DAN AIR</t>
  </si>
  <si>
    <t>Special Property Analisis Faktors</t>
  </si>
  <si>
    <t>Bilangan bilik</t>
  </si>
  <si>
    <t>Bilangan katil</t>
  </si>
  <si>
    <t>Bilangan lanes</t>
  </si>
  <si>
    <t>Bilangan lubang</t>
  </si>
  <si>
    <t>RATUS RIBU</t>
  </si>
  <si>
    <t>Bilangan tempat letak kereta</t>
  </si>
  <si>
    <t>JUTA</t>
  </si>
  <si>
    <t>Unit menara</t>
  </si>
  <si>
    <t>Panjang-meter 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</si>
</sst>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RM&quot;#,##0.00"/>
    <numFmt numFmtId="166" formatCode=";;;"/>
    <numFmt numFmtId="167" formatCode="#,##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Calibri"/>
      <family val="2"/>
      <scheme val="minor"/>
    </font>
    <font>
      <sz val="16"/>
      <color theme="1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CFFCC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164" fontId="9" fillId="0" borderId="0" applyFont="0" applyFill="0" applyBorder="0" applyAlignment="0" applyProtection="0"/>
  </cellStyleXfs>
  <cellXfs count="8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49" fontId="1" fillId="0" borderId="0" xfId="0" applyNumberFormat="1" applyFont="1"/>
    <xf numFmtId="0" fontId="0" fillId="5" borderId="1" xfId="0" applyFill="1" applyBorder="1"/>
    <xf numFmtId="0" fontId="3" fillId="0" borderId="0" xfId="0" applyFont="1"/>
    <xf numFmtId="0" fontId="0" fillId="5" borderId="0" xfId="0" applyFill="1"/>
    <xf numFmtId="0" fontId="0" fillId="0" borderId="0" xfId="0" applyAlignment="1">
      <alignment horizontal="right" vertical="center"/>
    </xf>
    <xf numFmtId="4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left"/>
    </xf>
    <xf numFmtId="165" fontId="0" fillId="0" borderId="0" xfId="0" applyNumberFormat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/>
    <xf numFmtId="49" fontId="0" fillId="5" borderId="0" xfId="0" applyNumberFormat="1" applyFill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/>
    </xf>
    <xf numFmtId="49" fontId="10" fillId="5" borderId="0" xfId="0" applyNumberFormat="1" applyFont="1" applyFill="1" applyAlignment="1">
      <alignment vertical="center"/>
    </xf>
    <xf numFmtId="0" fontId="2" fillId="6" borderId="0" xfId="1" applyFill="1" applyAlignment="1">
      <alignment horizontal="center"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 applyAlignment="1">
      <alignment horizontal="left" vertical="center"/>
    </xf>
    <xf numFmtId="49" fontId="0" fillId="0" borderId="5" xfId="0" applyNumberFormat="1" applyBorder="1"/>
    <xf numFmtId="0" fontId="0" fillId="0" borderId="6" xfId="0" applyBorder="1"/>
    <xf numFmtId="49" fontId="0" fillId="0" borderId="5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11" fillId="6" borderId="9" xfId="1" applyNumberFormat="1" applyFont="1" applyFill="1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 wrapText="1"/>
    </xf>
    <xf numFmtId="49" fontId="0" fillId="6" borderId="3" xfId="0" applyNumberFormat="1" applyFill="1" applyBorder="1" applyAlignment="1">
      <alignment vertical="center"/>
    </xf>
    <xf numFmtId="49" fontId="0" fillId="6" borderId="4" xfId="0" applyNumberFormat="1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49" fontId="1" fillId="0" borderId="7" xfId="0" applyNumberFormat="1" applyFont="1" applyBorder="1"/>
    <xf numFmtId="0" fontId="0" fillId="0" borderId="8" xfId="0" applyBorder="1"/>
    <xf numFmtId="49" fontId="0" fillId="6" borderId="4" xfId="0" applyNumberFormat="1" applyFill="1" applyBorder="1" applyAlignment="1">
      <alignment horizontal="left" vertical="center"/>
    </xf>
    <xf numFmtId="49" fontId="1" fillId="0" borderId="5" xfId="0" applyNumberFormat="1" applyFont="1" applyBorder="1"/>
    <xf numFmtId="49" fontId="1" fillId="0" borderId="3" xfId="0" applyNumberFormat="1" applyFont="1" applyBorder="1"/>
    <xf numFmtId="0" fontId="0" fillId="0" borderId="4" xfId="0" applyBorder="1"/>
    <xf numFmtId="0" fontId="0" fillId="5" borderId="6" xfId="0" applyFill="1" applyBorder="1"/>
    <xf numFmtId="49" fontId="10" fillId="5" borderId="5" xfId="0" applyNumberFormat="1" applyFont="1" applyFill="1" applyBorder="1" applyAlignment="1">
      <alignment vertical="center"/>
    </xf>
    <xf numFmtId="0" fontId="0" fillId="3" borderId="0" xfId="0" applyFill="1"/>
    <xf numFmtId="0" fontId="0" fillId="3" borderId="6" xfId="0" applyFill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49" fontId="0" fillId="6" borderId="5" xfId="0" applyNumberFormat="1" applyFill="1" applyBorder="1" applyAlignment="1">
      <alignment vertical="center"/>
    </xf>
    <xf numFmtId="49" fontId="8" fillId="0" borderId="5" xfId="0" applyNumberFormat="1" applyFont="1" applyBorder="1"/>
    <xf numFmtId="0" fontId="13" fillId="0" borderId="0" xfId="0" applyFont="1"/>
    <xf numFmtId="0" fontId="15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49" fontId="11" fillId="7" borderId="9" xfId="1" applyNumberFormat="1" applyFont="1" applyFill="1" applyBorder="1" applyAlignment="1">
      <alignment horizontal="center" vertical="center"/>
    </xf>
    <xf numFmtId="0" fontId="0" fillId="0" borderId="19" xfId="0" applyBorder="1"/>
    <xf numFmtId="0" fontId="4" fillId="0" borderId="19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4" fontId="0" fillId="0" borderId="6" xfId="0" applyNumberFormat="1" applyBorder="1"/>
    <xf numFmtId="0" fontId="7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165" fontId="0" fillId="0" borderId="14" xfId="0" applyNumberFormat="1" applyBorder="1" applyAlignment="1">
      <alignment vertical="center"/>
    </xf>
    <xf numFmtId="0" fontId="14" fillId="0" borderId="0" xfId="0" applyFont="1"/>
    <xf numFmtId="165" fontId="14" fillId="0" borderId="0" xfId="0" applyNumberFormat="1" applyFont="1" applyAlignment="1">
      <alignment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/>
    <xf numFmtId="0" fontId="1" fillId="0" borderId="1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49" fontId="0" fillId="7" borderId="5" xfId="0" applyNumberFormat="1" applyFill="1" applyBorder="1"/>
    <xf numFmtId="49" fontId="0" fillId="0" borderId="6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49" fontId="10" fillId="5" borderId="3" xfId="0" applyNumberFormat="1" applyFont="1" applyFill="1" applyBorder="1" applyAlignment="1">
      <alignment vertical="center"/>
    </xf>
    <xf numFmtId="14" fontId="12" fillId="0" borderId="6" xfId="0" applyNumberFormat="1" applyFont="1" applyBorder="1" applyAlignment="1">
      <alignment horizontal="left"/>
    </xf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0" xfId="0" applyFill="1" applyBorder="1"/>
    <xf numFmtId="49" fontId="0" fillId="5" borderId="11" xfId="0" applyNumberFormat="1" applyFill="1" applyBorder="1" applyAlignment="1">
      <alignment vertical="center"/>
    </xf>
    <xf numFmtId="49" fontId="0" fillId="6" borderId="6" xfId="0" applyNumberForma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vertical="center"/>
    </xf>
    <xf numFmtId="49" fontId="10" fillId="5" borderId="19" xfId="0" applyNumberFormat="1" applyFont="1" applyFill="1" applyBorder="1" applyAlignment="1">
      <alignment vertical="center"/>
    </xf>
    <xf numFmtId="49" fontId="10" fillId="5" borderId="11" xfId="0" applyNumberFormat="1" applyFont="1" applyFill="1" applyBorder="1" applyAlignment="1">
      <alignment vertical="center"/>
    </xf>
    <xf numFmtId="49" fontId="0" fillId="6" borderId="19" xfId="0" applyNumberForma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6" xfId="0" applyFont="1" applyBorder="1" applyAlignment="1">
      <alignment textRotation="90" wrapText="1"/>
    </xf>
    <xf numFmtId="49" fontId="0" fillId="3" borderId="5" xfId="0" applyNumberFormat="1" applyFill="1" applyBorder="1"/>
    <xf numFmtId="49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4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wrapText="1"/>
    </xf>
    <xf numFmtId="4" fontId="0" fillId="0" borderId="0" xfId="2" applyNumberFormat="1" applyFont="1" applyBorder="1" applyAlignment="1">
      <alignment horizontal="left"/>
    </xf>
    <xf numFmtId="4" fontId="0" fillId="0" borderId="6" xfId="2" applyNumberFormat="1" applyFont="1" applyBorder="1" applyAlignment="1">
      <alignment horizontal="left"/>
    </xf>
    <xf numFmtId="14" fontId="0" fillId="0" borderId="0" xfId="0" applyNumberFormat="1" applyAlignment="1">
      <alignment horizontal="left" wrapText="1"/>
    </xf>
    <xf numFmtId="49" fontId="10" fillId="5" borderId="5" xfId="0" applyNumberFormat="1" applyFont="1" applyFill="1" applyBorder="1" applyAlignment="1">
      <alignment horizontal="left" vertical="center"/>
    </xf>
    <xf numFmtId="49" fontId="10" fillId="5" borderId="0" xfId="0" applyNumberFormat="1" applyFont="1" applyFill="1" applyAlignment="1">
      <alignment horizontal="left" vertical="center"/>
    </xf>
    <xf numFmtId="4" fontId="0" fillId="0" borderId="6" xfId="0" applyNumberFormat="1" applyBorder="1" applyAlignment="1">
      <alignment horizontal="left"/>
    </xf>
    <xf numFmtId="49" fontId="10" fillId="5" borderId="11" xfId="0" applyNumberFormat="1" applyFont="1" applyFill="1" applyBorder="1" applyAlignment="1">
      <alignment horizontal="left" vertical="center"/>
    </xf>
    <xf numFmtId="16" fontId="0" fillId="0" borderId="0" xfId="0" quotePrefix="1" applyNumberFormat="1"/>
    <xf numFmtId="0" fontId="1" fillId="0" borderId="0" xfId="0" applyFont="1" applyAlignment="1">
      <alignment horizontal="left" vertical="center"/>
    </xf>
    <xf numFmtId="0" fontId="11" fillId="6" borderId="10" xfId="1" applyFont="1" applyFill="1" applyBorder="1" applyAlignment="1">
      <alignment horizontal="center" vertical="center"/>
    </xf>
    <xf numFmtId="0" fontId="11" fillId="6" borderId="11" xfId="1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49" fontId="0" fillId="0" borderId="5" xfId="0" applyNumberFormat="1" applyBorder="1" applyAlignment="1">
      <alignment vertical="top"/>
    </xf>
    <xf numFmtId="49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6" xfId="0" applyNumberFormat="1" applyBorder="1" applyAlignment="1">
      <alignment horizontal="left"/>
    </xf>
    <xf numFmtId="14" fontId="0" fillId="0" borderId="6" xfId="0" applyNumberFormat="1" applyBorder="1" applyAlignment="1">
      <alignment horizontal="left" wrapText="1"/>
    </xf>
    <xf numFmtId="0" fontId="0" fillId="0" borderId="6" xfId="0" applyBorder="1" applyAlignment="1">
      <alignment horizontal="center" vertical="top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0" fillId="6" borderId="19" xfId="0" applyNumberForma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0" fillId="5" borderId="10" xfId="0" applyNumberFormat="1" applyFill="1" applyBorder="1" applyAlignment="1">
      <alignment vertical="center"/>
    </xf>
    <xf numFmtId="4" fontId="1" fillId="9" borderId="27" xfId="0" applyNumberFormat="1" applyFont="1" applyFill="1" applyBorder="1" applyAlignment="1">
      <alignment horizontal="left"/>
    </xf>
    <xf numFmtId="49" fontId="1" fillId="9" borderId="27" xfId="0" applyNumberFormat="1" applyFont="1" applyFill="1" applyBorder="1"/>
    <xf numFmtId="0" fontId="0" fillId="9" borderId="28" xfId="0" applyFill="1" applyBorder="1"/>
    <xf numFmtId="49" fontId="1" fillId="9" borderId="2" xfId="0" applyNumberFormat="1" applyFont="1" applyFill="1" applyBorder="1" applyAlignment="1">
      <alignment horizontal="right"/>
    </xf>
    <xf numFmtId="4" fontId="1" fillId="9" borderId="0" xfId="0" applyNumberFormat="1" applyFont="1" applyFill="1" applyAlignment="1">
      <alignment horizontal="left"/>
    </xf>
    <xf numFmtId="49" fontId="1" fillId="9" borderId="0" xfId="0" applyNumberFormat="1" applyFont="1" applyFill="1"/>
    <xf numFmtId="0" fontId="0" fillId="9" borderId="1" xfId="0" applyFill="1" applyBorder="1"/>
    <xf numFmtId="49" fontId="0" fillId="9" borderId="29" xfId="0" applyNumberFormat="1" applyFill="1" applyBorder="1"/>
    <xf numFmtId="0" fontId="0" fillId="9" borderId="30" xfId="0" applyFill="1" applyBorder="1" applyAlignment="1">
      <alignment horizontal="left"/>
    </xf>
    <xf numFmtId="0" fontId="0" fillId="9" borderId="30" xfId="0" applyFill="1" applyBorder="1"/>
    <xf numFmtId="0" fontId="0" fillId="9" borderId="31" xfId="0" applyFill="1" applyBorder="1"/>
    <xf numFmtId="49" fontId="0" fillId="9" borderId="26" xfId="0" applyNumberForma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5" borderId="11" xfId="0" applyFill="1" applyBorder="1" applyAlignment="1">
      <alignment horizontal="left"/>
    </xf>
    <xf numFmtId="0" fontId="21" fillId="0" borderId="0" xfId="0" applyFont="1" applyAlignment="1">
      <alignment horizontal="left"/>
    </xf>
    <xf numFmtId="49" fontId="0" fillId="0" borderId="20" xfId="0" applyNumberFormat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/>
    </xf>
    <xf numFmtId="14" fontId="12" fillId="0" borderId="0" xfId="0" applyNumberFormat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10" borderId="0" xfId="0" applyFill="1" applyAlignment="1">
      <alignment horizontal="left" wrapText="1"/>
    </xf>
    <xf numFmtId="0" fontId="0" fillId="10" borderId="0" xfId="0" applyFill="1" applyAlignment="1">
      <alignment horizontal="left" vertical="top" wrapText="1"/>
    </xf>
    <xf numFmtId="4" fontId="0" fillId="10" borderId="0" xfId="0" applyNumberFormat="1" applyFill="1" applyAlignment="1">
      <alignment horizontal="left"/>
    </xf>
    <xf numFmtId="49" fontId="0" fillId="10" borderId="0" xfId="0" quotePrefix="1" applyNumberFormat="1" applyFill="1" applyAlignment="1">
      <alignment horizontal="center"/>
    </xf>
    <xf numFmtId="0" fontId="0" fillId="10" borderId="1" xfId="0" applyFill="1" applyBorder="1" applyAlignment="1">
      <alignment horizontal="center" wrapText="1"/>
    </xf>
    <xf numFmtId="49" fontId="0" fillId="11" borderId="0" xfId="0" applyNumberFormat="1" applyFill="1" applyAlignment="1">
      <alignment horizontal="left" vertical="center"/>
    </xf>
    <xf numFmtId="49" fontId="0" fillId="10" borderId="19" xfId="0" applyNumberFormat="1" applyFill="1" applyBorder="1" applyAlignment="1">
      <alignment vertical="center"/>
    </xf>
    <xf numFmtId="49" fontId="0" fillId="10" borderId="0" xfId="0" applyNumberFormat="1" applyFill="1" applyAlignment="1">
      <alignment horizontal="left" vertical="center"/>
    </xf>
    <xf numFmtId="49" fontId="0" fillId="10" borderId="6" xfId="0" applyNumberFormat="1" applyFill="1" applyBorder="1" applyAlignment="1">
      <alignment horizontal="left" vertical="center"/>
    </xf>
    <xf numFmtId="0" fontId="0" fillId="10" borderId="0" xfId="0" applyFill="1"/>
    <xf numFmtId="0" fontId="0" fillId="10" borderId="0" xfId="0" quotePrefix="1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1" borderId="0" xfId="0" quotePrefix="1" applyFill="1" applyAlignment="1">
      <alignment wrapText="1"/>
    </xf>
    <xf numFmtId="0" fontId="0" fillId="11" borderId="0" xfId="0" applyFill="1"/>
    <xf numFmtId="0" fontId="0" fillId="11" borderId="0" xfId="0" quotePrefix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0" fillId="7" borderId="5" xfId="0" applyNumberFormat="1" applyFill="1" applyBorder="1" applyAlignment="1">
      <alignment vertical="top"/>
    </xf>
    <xf numFmtId="49" fontId="0" fillId="7" borderId="5" xfId="0" applyNumberFormat="1" applyFill="1" applyBorder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10" borderId="5" xfId="0" applyNumberFormat="1" applyFill="1" applyBorder="1" applyAlignment="1">
      <alignment horizontal="left" vertical="top"/>
    </xf>
    <xf numFmtId="49" fontId="10" fillId="5" borderId="9" xfId="0" applyNumberFormat="1" applyFont="1" applyFill="1" applyBorder="1" applyAlignment="1">
      <alignment horizontal="left" vertical="top"/>
    </xf>
    <xf numFmtId="49" fontId="0" fillId="6" borderId="0" xfId="0" applyNumberFormat="1" applyFill="1" applyAlignment="1">
      <alignment vertical="top"/>
    </xf>
    <xf numFmtId="0" fontId="3" fillId="0" borderId="0" xfId="0" applyFont="1" applyAlignment="1">
      <alignment vertical="top"/>
    </xf>
    <xf numFmtId="49" fontId="0" fillId="5" borderId="11" xfId="0" applyNumberFormat="1" applyFill="1" applyBorder="1" applyAlignment="1">
      <alignment vertical="top"/>
    </xf>
    <xf numFmtId="49" fontId="0" fillId="6" borderId="0" xfId="0" applyNumberFormat="1" applyFill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19" xfId="0" applyBorder="1" applyAlignment="1">
      <alignment horizontal="left" vertical="top"/>
    </xf>
    <xf numFmtId="49" fontId="0" fillId="10" borderId="0" xfId="0" applyNumberFormat="1" applyFill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5" borderId="11" xfId="0" applyFill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9" borderId="27" xfId="0" applyNumberFormat="1" applyFont="1" applyFill="1" applyBorder="1" applyAlignment="1">
      <alignment vertical="top"/>
    </xf>
    <xf numFmtId="49" fontId="1" fillId="9" borderId="0" xfId="0" applyNumberFormat="1" applyFont="1" applyFill="1" applyAlignment="1">
      <alignment vertical="top"/>
    </xf>
    <xf numFmtId="0" fontId="0" fillId="9" borderId="30" xfId="0" applyFill="1" applyBorder="1" applyAlignment="1">
      <alignment horizontal="left" vertical="top"/>
    </xf>
    <xf numFmtId="4" fontId="0" fillId="0" borderId="2" xfId="0" applyNumberFormat="1" applyBorder="1" applyAlignment="1">
      <alignment horizontal="left" vertical="top"/>
    </xf>
    <xf numFmtId="16" fontId="0" fillId="0" borderId="2" xfId="0" quotePrefix="1" applyNumberFormat="1" applyBorder="1" applyAlignment="1">
      <alignment vertical="top"/>
    </xf>
    <xf numFmtId="49" fontId="0" fillId="6" borderId="0" xfId="0" applyNumberFormat="1" applyFill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19" xfId="0" applyBorder="1" applyAlignment="1">
      <alignment vertical="top"/>
    </xf>
    <xf numFmtId="49" fontId="0" fillId="10" borderId="0" xfId="0" applyNumberFormat="1" applyFill="1" applyAlignment="1">
      <alignment horizontal="center" vertical="top"/>
    </xf>
    <xf numFmtId="0" fontId="0" fillId="0" borderId="14" xfId="0" applyBorder="1" applyAlignment="1">
      <alignment vertical="top"/>
    </xf>
    <xf numFmtId="4" fontId="0" fillId="0" borderId="6" xfId="0" applyNumberFormat="1" applyBorder="1" applyAlignment="1">
      <alignment horizontal="left" vertical="top"/>
    </xf>
    <xf numFmtId="49" fontId="0" fillId="0" borderId="0" xfId="0" quotePrefix="1" applyNumberFormat="1" applyAlignment="1">
      <alignment horizontal="center" vertical="top"/>
    </xf>
    <xf numFmtId="0" fontId="0" fillId="5" borderId="10" xfId="0" applyFill="1" applyBorder="1" applyAlignment="1">
      <alignment vertical="top"/>
    </xf>
    <xf numFmtId="0" fontId="0" fillId="0" borderId="8" xfId="0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0" xfId="0" applyNumberFormat="1" applyAlignment="1">
      <alignment horizontal="right" vertical="top"/>
    </xf>
    <xf numFmtId="49" fontId="10" fillId="5" borderId="0" xfId="0" applyNumberFormat="1" applyFont="1" applyFill="1" applyAlignment="1">
      <alignment horizontal="left" vertical="top"/>
    </xf>
    <xf numFmtId="49" fontId="0" fillId="5" borderId="11" xfId="0" applyNumberFormat="1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4" fontId="1" fillId="9" borderId="27" xfId="0" applyNumberFormat="1" applyFont="1" applyFill="1" applyBorder="1" applyAlignment="1">
      <alignment horizontal="left" vertical="top"/>
    </xf>
    <xf numFmtId="4" fontId="1" fillId="9" borderId="0" xfId="0" applyNumberFormat="1" applyFont="1" applyFill="1" applyAlignment="1">
      <alignment horizontal="left" vertical="top"/>
    </xf>
    <xf numFmtId="0" fontId="0" fillId="0" borderId="1" xfId="0" applyBorder="1" applyAlignment="1">
      <alignment vertical="top"/>
    </xf>
    <xf numFmtId="0" fontId="11" fillId="6" borderId="11" xfId="1" applyFont="1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4" fontId="0" fillId="3" borderId="0" xfId="0" applyNumberFormat="1" applyFill="1" applyAlignment="1">
      <alignment horizontal="left" vertical="top"/>
    </xf>
    <xf numFmtId="14" fontId="0" fillId="0" borderId="0" xfId="0" applyNumberFormat="1" applyAlignment="1">
      <alignment horizontal="center" vertical="top"/>
    </xf>
    <xf numFmtId="49" fontId="0" fillId="6" borderId="19" xfId="0" applyNumberFormat="1" applyFill="1" applyBorder="1" applyAlignment="1">
      <alignment horizontal="left" vertical="top"/>
    </xf>
    <xf numFmtId="14" fontId="12" fillId="0" borderId="0" xfId="0" applyNumberFormat="1" applyFont="1" applyAlignment="1">
      <alignment horizontal="left" vertical="top"/>
    </xf>
    <xf numFmtId="16" fontId="0" fillId="10" borderId="0" xfId="0" quotePrefix="1" applyNumberFormat="1" applyFill="1" applyAlignment="1">
      <alignment vertical="top"/>
    </xf>
    <xf numFmtId="0" fontId="0" fillId="9" borderId="30" xfId="0" applyFill="1" applyBorder="1" applyAlignment="1">
      <alignment vertical="top"/>
    </xf>
    <xf numFmtId="0" fontId="0" fillId="0" borderId="2" xfId="0" applyBorder="1" applyAlignment="1">
      <alignment vertical="top"/>
    </xf>
    <xf numFmtId="16" fontId="0" fillId="0" borderId="2" xfId="0" quotePrefix="1" applyNumberFormat="1" applyBorder="1" applyAlignment="1">
      <alignment vertical="top" wrapText="1"/>
    </xf>
    <xf numFmtId="0" fontId="0" fillId="5" borderId="13" xfId="0" applyFill="1" applyBorder="1" applyAlignment="1">
      <alignment vertical="top"/>
    </xf>
    <xf numFmtId="49" fontId="0" fillId="6" borderId="2" xfId="0" applyNumberFormat="1" applyFill="1" applyBorder="1" applyAlignment="1">
      <alignment horizontal="center" vertical="top"/>
    </xf>
    <xf numFmtId="0" fontId="0" fillId="0" borderId="34" xfId="0" applyBorder="1" applyAlignment="1">
      <alignment vertical="top"/>
    </xf>
    <xf numFmtId="0" fontId="0" fillId="5" borderId="0" xfId="0" applyFill="1" applyAlignment="1">
      <alignment vertical="top"/>
    </xf>
    <xf numFmtId="0" fontId="0" fillId="0" borderId="0" xfId="0" quotePrefix="1" applyAlignment="1">
      <alignment horizontal="center" vertical="top"/>
    </xf>
    <xf numFmtId="4" fontId="0" fillId="0" borderId="0" xfId="2" applyNumberFormat="1" applyFont="1" applyBorder="1" applyAlignment="1">
      <alignment horizontal="left" vertical="top"/>
    </xf>
    <xf numFmtId="49" fontId="10" fillId="5" borderId="19" xfId="0" applyNumberFormat="1" applyFont="1" applyFill="1" applyBorder="1" applyAlignment="1">
      <alignment vertical="top"/>
    </xf>
    <xf numFmtId="49" fontId="0" fillId="6" borderId="19" xfId="0" applyNumberFormat="1" applyFill="1" applyBorder="1" applyAlignment="1">
      <alignment vertical="top"/>
    </xf>
    <xf numFmtId="49" fontId="0" fillId="5" borderId="0" xfId="0" applyNumberFormat="1" applyFill="1" applyAlignment="1">
      <alignment vertical="top"/>
    </xf>
    <xf numFmtId="49" fontId="1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11" fillId="6" borderId="9" xfId="1" applyNumberFormat="1" applyFont="1" applyFill="1" applyBorder="1" applyAlignment="1">
      <alignment horizontal="center" vertical="top"/>
    </xf>
    <xf numFmtId="49" fontId="0" fillId="3" borderId="5" xfId="0" applyNumberFormat="1" applyFill="1" applyBorder="1" applyAlignment="1">
      <alignment vertical="top"/>
    </xf>
    <xf numFmtId="49" fontId="8" fillId="0" borderId="5" xfId="0" applyNumberFormat="1" applyFont="1" applyBorder="1" applyAlignment="1">
      <alignment vertical="top"/>
    </xf>
    <xf numFmtId="49" fontId="0" fillId="0" borderId="5" xfId="0" applyNumberFormat="1" applyBorder="1" applyAlignment="1">
      <alignment vertical="top" wrapText="1"/>
    </xf>
    <xf numFmtId="49" fontId="10" fillId="5" borderId="3" xfId="0" applyNumberFormat="1" applyFont="1" applyFill="1" applyBorder="1" applyAlignment="1">
      <alignment vertical="top"/>
    </xf>
    <xf numFmtId="49" fontId="0" fillId="6" borderId="3" xfId="0" applyNumberFormat="1" applyFill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10" fillId="5" borderId="9" xfId="0" applyNumberFormat="1" applyFont="1" applyFill="1" applyBorder="1" applyAlignment="1">
      <alignment vertical="top"/>
    </xf>
    <xf numFmtId="49" fontId="0" fillId="6" borderId="5" xfId="0" applyNumberFormat="1" applyFill="1" applyBorder="1" applyAlignment="1">
      <alignment vertical="top"/>
    </xf>
    <xf numFmtId="49" fontId="1" fillId="0" borderId="5" xfId="0" applyNumberFormat="1" applyFont="1" applyBorder="1" applyAlignment="1">
      <alignment vertical="top"/>
    </xf>
    <xf numFmtId="49" fontId="10" fillId="5" borderId="0" xfId="0" applyNumberFormat="1" applyFont="1" applyFill="1" applyAlignment="1">
      <alignment vertical="top"/>
    </xf>
    <xf numFmtId="49" fontId="0" fillId="9" borderId="26" xfId="0" applyNumberFormat="1" applyFill="1" applyBorder="1" applyAlignment="1">
      <alignment horizontal="left" vertical="top"/>
    </xf>
    <xf numFmtId="49" fontId="1" fillId="9" borderId="2" xfId="0" applyNumberFormat="1" applyFont="1" applyFill="1" applyBorder="1" applyAlignment="1">
      <alignment horizontal="right" vertical="top"/>
    </xf>
    <xf numFmtId="49" fontId="0" fillId="9" borderId="29" xfId="0" applyNumberFormat="1" applyFill="1" applyBorder="1" applyAlignment="1">
      <alignment vertical="top"/>
    </xf>
    <xf numFmtId="49" fontId="0" fillId="0" borderId="0" xfId="0" applyNumberFormat="1" applyAlignment="1">
      <alignment horizontal="center" vertical="top"/>
    </xf>
    <xf numFmtId="0" fontId="0" fillId="5" borderId="12" xfId="0" applyFill="1" applyBorder="1" applyAlignment="1">
      <alignment vertical="top"/>
    </xf>
    <xf numFmtId="0" fontId="0" fillId="0" borderId="15" xfId="0" applyBorder="1" applyAlignment="1">
      <alignment vertical="top"/>
    </xf>
    <xf numFmtId="14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13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5" borderId="9" xfId="0" applyFill="1" applyBorder="1" applyAlignment="1">
      <alignment vertical="top"/>
    </xf>
    <xf numFmtId="0" fontId="11" fillId="6" borderId="10" xfId="1" applyFont="1" applyFill="1" applyBorder="1" applyAlignment="1">
      <alignment horizontal="center" vertical="top"/>
    </xf>
    <xf numFmtId="14" fontId="0" fillId="0" borderId="6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/>
    </xf>
    <xf numFmtId="4" fontId="0" fillId="0" borderId="6" xfId="2" applyNumberFormat="1" applyFont="1" applyBorder="1" applyAlignment="1">
      <alignment horizontal="left" vertical="top"/>
    </xf>
    <xf numFmtId="165" fontId="0" fillId="0" borderId="6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49" fontId="0" fillId="6" borderId="4" xfId="0" applyNumberFormat="1" applyFill="1" applyBorder="1" applyAlignment="1">
      <alignment vertical="top"/>
    </xf>
    <xf numFmtId="14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vertical="top"/>
    </xf>
    <xf numFmtId="49" fontId="0" fillId="6" borderId="6" xfId="0" applyNumberFormat="1" applyFill="1" applyBorder="1" applyAlignment="1">
      <alignment horizontal="left" vertical="top"/>
    </xf>
    <xf numFmtId="14" fontId="12" fillId="0" borderId="6" xfId="0" applyNumberFormat="1" applyFont="1" applyBorder="1" applyAlignment="1">
      <alignment horizontal="left" vertical="top"/>
    </xf>
    <xf numFmtId="0" fontId="0" fillId="0" borderId="4" xfId="0" applyBorder="1" applyAlignment="1">
      <alignment vertical="top"/>
    </xf>
    <xf numFmtId="166" fontId="0" fillId="0" borderId="0" xfId="0" applyNumberFormat="1" applyAlignment="1">
      <alignment vertical="top"/>
    </xf>
    <xf numFmtId="0" fontId="0" fillId="9" borderId="28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0" fontId="0" fillId="9" borderId="31" xfId="0" applyFill="1" applyBorder="1" applyAlignment="1">
      <alignment vertical="top"/>
    </xf>
    <xf numFmtId="4" fontId="0" fillId="0" borderId="2" xfId="2" applyNumberFormat="1" applyFont="1" applyBorder="1" applyAlignment="1">
      <alignment horizontal="left"/>
    </xf>
    <xf numFmtId="0" fontId="0" fillId="11" borderId="0" xfId="0" applyFill="1" applyAlignment="1">
      <alignment horizontal="left" vertical="top" wrapText="1"/>
    </xf>
    <xf numFmtId="16" fontId="0" fillId="11" borderId="0" xfId="0" quotePrefix="1" applyNumberFormat="1" applyFill="1" applyAlignment="1">
      <alignment vertical="top" wrapText="1"/>
    </xf>
    <xf numFmtId="0" fontId="0" fillId="11" borderId="0" xfId="0" quotePrefix="1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vertical="top"/>
    </xf>
    <xf numFmtId="49" fontId="0" fillId="3" borderId="0" xfId="0" applyNumberFormat="1" applyFill="1"/>
    <xf numFmtId="49" fontId="11" fillId="6" borderId="35" xfId="1" applyNumberFormat="1" applyFont="1" applyFill="1" applyBorder="1" applyAlignment="1">
      <alignment horizontal="center" vertical="center"/>
    </xf>
    <xf numFmtId="49" fontId="0" fillId="0" borderId="25" xfId="0" applyNumberFormat="1" applyBorder="1"/>
    <xf numFmtId="0" fontId="0" fillId="0" borderId="2" xfId="0" applyBorder="1" applyAlignment="1">
      <alignment horizontal="left" wrapText="1"/>
    </xf>
    <xf numFmtId="49" fontId="0" fillId="3" borderId="24" xfId="0" applyNumberFormat="1" applyFill="1" applyBorder="1"/>
    <xf numFmtId="49" fontId="8" fillId="3" borderId="5" xfId="0" applyNumberFormat="1" applyFont="1" applyFill="1" applyBorder="1"/>
    <xf numFmtId="0" fontId="0" fillId="11" borderId="0" xfId="0" applyFill="1" applyAlignment="1">
      <alignment horizontal="left" wrapText="1"/>
    </xf>
    <xf numFmtId="0" fontId="0" fillId="0" borderId="2" xfId="0" applyBorder="1" applyAlignment="1">
      <alignment horizontal="left"/>
    </xf>
    <xf numFmtId="4" fontId="0" fillId="0" borderId="2" xfId="0" applyNumberFormat="1" applyBorder="1" applyAlignment="1">
      <alignment horizontal="left" wrapText="1"/>
    </xf>
    <xf numFmtId="4" fontId="0" fillId="11" borderId="0" xfId="0" applyNumberFormat="1" applyFill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49" fontId="0" fillId="6" borderId="6" xfId="0" applyNumberFormat="1" applyFill="1" applyBorder="1" applyAlignment="1">
      <alignment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49" fontId="0" fillId="6" borderId="33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/>
    <xf numFmtId="49" fontId="0" fillId="7" borderId="0" xfId="0" applyNumberFormat="1" applyFill="1"/>
    <xf numFmtId="0" fontId="0" fillId="0" borderId="34" xfId="0" applyBorder="1"/>
    <xf numFmtId="49" fontId="0" fillId="11" borderId="0" xfId="0" applyNumberFormat="1" applyFill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2" fontId="0" fillId="0" borderId="2" xfId="0" applyNumberFormat="1" applyBorder="1" applyAlignment="1">
      <alignment horizontal="left" wrapText="1"/>
    </xf>
    <xf numFmtId="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8" fillId="0" borderId="17" xfId="0" applyFont="1" applyBorder="1" applyAlignment="1">
      <alignment horizontal="left" vertical="center" textRotation="90"/>
    </xf>
    <xf numFmtId="49" fontId="21" fillId="3" borderId="5" xfId="0" applyNumberFormat="1" applyFont="1" applyFill="1" applyBorder="1" applyAlignment="1">
      <alignment vertical="top"/>
    </xf>
    <xf numFmtId="0" fontId="1" fillId="10" borderId="0" xfId="0" applyFont="1" applyFill="1"/>
    <xf numFmtId="0" fontId="0" fillId="9" borderId="0" xfId="0" applyFill="1"/>
    <xf numFmtId="49" fontId="0" fillId="9" borderId="5" xfId="0" applyNumberFormat="1" applyFill="1" applyBorder="1" applyAlignment="1">
      <alignment vertical="top"/>
    </xf>
    <xf numFmtId="49" fontId="0" fillId="5" borderId="0" xfId="0" applyNumberFormat="1" applyFill="1" applyAlignment="1">
      <alignment horizontal="left" vertical="top"/>
    </xf>
    <xf numFmtId="0" fontId="2" fillId="5" borderId="9" xfId="0" applyFont="1" applyFill="1" applyBorder="1"/>
    <xf numFmtId="2" fontId="0" fillId="0" borderId="2" xfId="0" applyNumberFormat="1" applyBorder="1" applyAlignment="1">
      <alignment horizontal="left" vertical="top" wrapText="1"/>
    </xf>
    <xf numFmtId="49" fontId="8" fillId="11" borderId="5" xfId="0" applyNumberFormat="1" applyFont="1" applyFill="1" applyBorder="1"/>
    <xf numFmtId="0" fontId="0" fillId="9" borderId="0" xfId="0" applyFill="1" applyAlignment="1">
      <alignment vertical="top"/>
    </xf>
    <xf numFmtId="0" fontId="0" fillId="9" borderId="6" xfId="0" applyFill="1" applyBorder="1"/>
    <xf numFmtId="0" fontId="0" fillId="9" borderId="0" xfId="0" applyFill="1" applyAlignment="1">
      <alignment wrapText="1"/>
    </xf>
    <xf numFmtId="0" fontId="23" fillId="0" borderId="0" xfId="0" applyFont="1"/>
    <xf numFmtId="49" fontId="21" fillId="10" borderId="5" xfId="0" applyNumberFormat="1" applyFont="1" applyFill="1" applyBorder="1" applyAlignment="1">
      <alignment vertical="top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3" fillId="0" borderId="42" xfId="0" applyFont="1" applyBorder="1"/>
    <xf numFmtId="49" fontId="1" fillId="0" borderId="5" xfId="0" applyNumberFormat="1" applyFont="1" applyBorder="1" applyAlignment="1">
      <alignment horizontal="left" vertical="top"/>
    </xf>
    <xf numFmtId="49" fontId="0" fillId="5" borderId="6" xfId="0" applyNumberFormat="1" applyFill="1" applyBorder="1" applyAlignment="1">
      <alignment vertical="center"/>
    </xf>
    <xf numFmtId="49" fontId="21" fillId="0" borderId="0" xfId="0" applyNumberFormat="1" applyFont="1" applyAlignment="1">
      <alignment vertical="top" wrapText="1"/>
    </xf>
    <xf numFmtId="49" fontId="21" fillId="10" borderId="5" xfId="0" applyNumberFormat="1" applyFont="1" applyFill="1" applyBorder="1" applyAlignment="1">
      <alignment vertical="top"/>
    </xf>
    <xf numFmtId="0" fontId="0" fillId="5" borderId="6" xfId="0" applyFill="1" applyBorder="1" applyAlignment="1">
      <alignment vertical="top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5" borderId="0" xfId="0" applyNumberFormat="1" applyFill="1"/>
    <xf numFmtId="3" fontId="0" fillId="5" borderId="1" xfId="0" applyNumberFormat="1" applyFill="1" applyBorder="1"/>
    <xf numFmtId="3" fontId="0" fillId="0" borderId="0" xfId="0" applyNumberFormat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3" fontId="0" fillId="5" borderId="0" xfId="0" applyNumberFormat="1" applyFill="1" applyAlignment="1">
      <alignment vertical="top"/>
    </xf>
    <xf numFmtId="3" fontId="0" fillId="5" borderId="1" xfId="0" applyNumberFormat="1" applyFill="1" applyBorder="1" applyAlignment="1">
      <alignment vertical="top"/>
    </xf>
    <xf numFmtId="3" fontId="0" fillId="5" borderId="11" xfId="0" applyNumberFormat="1" applyFill="1" applyBorder="1" applyAlignment="1">
      <alignment vertical="top"/>
    </xf>
    <xf numFmtId="3" fontId="0" fillId="5" borderId="10" xfId="0" applyNumberFormat="1" applyFill="1" applyBorder="1" applyAlignment="1">
      <alignment vertical="top"/>
    </xf>
    <xf numFmtId="1" fontId="0" fillId="0" borderId="1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3" fontId="0" fillId="0" borderId="6" xfId="0" applyNumberFormat="1" applyBorder="1" applyAlignment="1">
      <alignment horizontal="center"/>
    </xf>
    <xf numFmtId="0" fontId="1" fillId="0" borderId="17" xfId="0" applyFont="1" applyBorder="1" applyAlignment="1">
      <alignment horizontal="left" textRotation="90" wrapText="1"/>
    </xf>
    <xf numFmtId="2" fontId="0" fillId="0" borderId="0" xfId="0" applyNumberFormat="1" applyAlignment="1">
      <alignment horizontal="left"/>
    </xf>
    <xf numFmtId="2" fontId="0" fillId="0" borderId="6" xfId="0" applyNumberFormat="1" applyBorder="1" applyAlignment="1">
      <alignment horizontal="left"/>
    </xf>
    <xf numFmtId="4" fontId="0" fillId="0" borderId="2" xfId="0" applyNumberFormat="1" applyBorder="1" applyAlignment="1">
      <alignment horizontal="left" vertical="top" wrapText="1"/>
    </xf>
    <xf numFmtId="1" fontId="0" fillId="5" borderId="11" xfId="0" applyNumberFormat="1" applyFill="1" applyBorder="1"/>
    <xf numFmtId="1" fontId="0" fillId="5" borderId="12" xfId="0" applyNumberFormat="1" applyFill="1" applyBorder="1"/>
    <xf numFmtId="49" fontId="0" fillId="5" borderId="10" xfId="0" applyNumberFormat="1" applyFill="1" applyBorder="1" applyAlignment="1">
      <alignment vertical="top"/>
    </xf>
    <xf numFmtId="167" fontId="0" fillId="0" borderId="0" xfId="0" applyNumberFormat="1"/>
    <xf numFmtId="49" fontId="0" fillId="3" borderId="5" xfId="0" applyNumberFormat="1" applyFill="1" applyBorder="1" applyAlignment="1">
      <alignment vertical="top" wrapText="1"/>
    </xf>
    <xf numFmtId="4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11" borderId="0" xfId="0" applyFill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9" borderId="0" xfId="0" applyFont="1" applyFill="1"/>
    <xf numFmtId="49" fontId="21" fillId="12" borderId="0" xfId="0" applyNumberFormat="1" applyFont="1" applyFill="1" applyAlignment="1">
      <alignment vertical="top"/>
    </xf>
    <xf numFmtId="49" fontId="21" fillId="10" borderId="0" xfId="0" applyNumberFormat="1" applyFont="1" applyFill="1" applyAlignment="1">
      <alignment vertical="top"/>
    </xf>
    <xf numFmtId="49" fontId="1" fillId="12" borderId="0" xfId="0" applyNumberFormat="1" applyFont="1" applyFill="1"/>
    <xf numFmtId="49" fontId="0" fillId="12" borderId="0" xfId="0" applyNumberFormat="1" applyFill="1" applyAlignment="1">
      <alignment vertical="top"/>
    </xf>
    <xf numFmtId="49" fontId="1" fillId="12" borderId="20" xfId="0" applyNumberFormat="1" applyFont="1" applyFill="1" applyBorder="1" applyAlignment="1">
      <alignment vertical="top"/>
    </xf>
    <xf numFmtId="0" fontId="1" fillId="12" borderId="20" xfId="0" applyFont="1" applyFill="1" applyBorder="1" applyAlignment="1">
      <alignment horizontal="center"/>
    </xf>
    <xf numFmtId="0" fontId="0" fillId="0" borderId="20" xfId="0" applyBorder="1" applyAlignment="1">
      <alignment vertical="top" wrapText="1"/>
    </xf>
    <xf numFmtId="0" fontId="0" fillId="0" borderId="20" xfId="0" applyBorder="1" applyAlignment="1">
      <alignment vertical="top"/>
    </xf>
    <xf numFmtId="49" fontId="0" fillId="7" borderId="0" xfId="0" applyNumberFormat="1" applyFill="1" applyAlignment="1">
      <alignment vertical="top"/>
    </xf>
    <xf numFmtId="49" fontId="2" fillId="9" borderId="5" xfId="0" applyNumberFormat="1" applyFont="1" applyFill="1" applyBorder="1"/>
    <xf numFmtId="49" fontId="0" fillId="3" borderId="5" xfId="0" applyNumberFormat="1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4" fontId="0" fillId="0" borderId="1" xfId="0" applyNumberFormat="1" applyBorder="1"/>
    <xf numFmtId="4" fontId="0" fillId="0" borderId="0" xfId="0" applyNumberFormat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0" xfId="0" applyNumberFormat="1" applyAlignment="1">
      <alignment vertical="top"/>
    </xf>
    <xf numFmtId="4" fontId="0" fillId="0" borderId="6" xfId="0" applyNumberFormat="1" applyBorder="1" applyAlignment="1">
      <alignment vertical="top"/>
    </xf>
    <xf numFmtId="4" fontId="0" fillId="0" borderId="0" xfId="0" applyNumberFormat="1" applyAlignment="1">
      <alignment horizontal="center" vertical="top"/>
    </xf>
    <xf numFmtId="4" fontId="0" fillId="0" borderId="6" xfId="0" applyNumberFormat="1" applyBorder="1" applyAlignment="1">
      <alignment horizontal="center" vertical="top"/>
    </xf>
    <xf numFmtId="49" fontId="1" fillId="0" borderId="14" xfId="0" applyNumberFormat="1" applyFont="1" applyBorder="1" applyAlignment="1">
      <alignment wrapText="1"/>
    </xf>
    <xf numFmtId="49" fontId="0" fillId="11" borderId="0" xfId="0" applyNumberFormat="1" applyFill="1" applyAlignment="1">
      <alignment horizontal="left" vertical="center" wrapText="1"/>
    </xf>
    <xf numFmtId="0" fontId="16" fillId="0" borderId="0" xfId="0" applyFont="1" applyAlignment="1">
      <alignment horizontal="right"/>
    </xf>
    <xf numFmtId="4" fontId="0" fillId="3" borderId="6" xfId="0" applyNumberFormat="1" applyFill="1" applyBorder="1" applyAlignment="1">
      <alignment horizontal="left" vertical="top"/>
    </xf>
    <xf numFmtId="2" fontId="0" fillId="3" borderId="0" xfId="0" applyNumberFormat="1" applyFill="1" applyAlignment="1">
      <alignment horizontal="left" vertical="top" wrapText="1"/>
    </xf>
    <xf numFmtId="2" fontId="0" fillId="3" borderId="1" xfId="0" applyNumberFormat="1" applyFill="1" applyBorder="1" applyAlignment="1">
      <alignment horizontal="left" vertical="top" wrapText="1"/>
    </xf>
    <xf numFmtId="2" fontId="0" fillId="10" borderId="0" xfId="0" applyNumberFormat="1" applyFill="1" applyAlignment="1">
      <alignment horizontal="left" wrapText="1"/>
    </xf>
    <xf numFmtId="4" fontId="0" fillId="3" borderId="2" xfId="0" applyNumberFormat="1" applyFill="1" applyBorder="1" applyAlignment="1">
      <alignment horizontal="left" vertical="top"/>
    </xf>
    <xf numFmtId="2" fontId="0" fillId="11" borderId="0" xfId="0" applyNumberFormat="1" applyFill="1" applyAlignment="1">
      <alignment horizontal="left" vertical="top" wrapText="1"/>
    </xf>
    <xf numFmtId="2" fontId="0" fillId="11" borderId="1" xfId="0" applyNumberFormat="1" applyFill="1" applyBorder="1" applyAlignment="1">
      <alignment horizontal="left" vertical="top" wrapText="1"/>
    </xf>
    <xf numFmtId="2" fontId="0" fillId="11" borderId="0" xfId="0" applyNumberFormat="1" applyFill="1" applyAlignment="1">
      <alignment horizontal="left" wrapText="1"/>
    </xf>
    <xf numFmtId="14" fontId="0" fillId="10" borderId="0" xfId="0" applyNumberFormat="1" applyFill="1" applyAlignment="1">
      <alignment horizontal="left" wrapText="1"/>
    </xf>
    <xf numFmtId="2" fontId="0" fillId="3" borderId="6" xfId="0" applyNumberFormat="1" applyFill="1" applyBorder="1" applyAlignment="1">
      <alignment horizontal="left" vertical="top" wrapText="1"/>
    </xf>
    <xf numFmtId="4" fontId="0" fillId="3" borderId="0" xfId="0" applyNumberFormat="1" applyFill="1" applyAlignment="1">
      <alignment horizontal="left" vertical="top" wrapText="1"/>
    </xf>
    <xf numFmtId="4" fontId="0" fillId="3" borderId="2" xfId="0" applyNumberFormat="1" applyFill="1" applyBorder="1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2" fontId="0" fillId="0" borderId="6" xfId="0" applyNumberFormat="1" applyBorder="1" applyAlignment="1">
      <alignment horizontal="left" wrapText="1"/>
    </xf>
    <xf numFmtId="2" fontId="0" fillId="0" borderId="0" xfId="0" applyNumberFormat="1" applyAlignment="1">
      <alignment horizontal="left" vertical="top" wrapText="1"/>
    </xf>
    <xf numFmtId="2" fontId="0" fillId="0" borderId="6" xfId="0" applyNumberFormat="1" applyBorder="1" applyAlignment="1">
      <alignment horizontal="left" vertical="top" wrapText="1"/>
    </xf>
    <xf numFmtId="14" fontId="12" fillId="0" borderId="6" xfId="0" applyNumberFormat="1" applyFont="1" applyBorder="1" applyAlignment="1">
      <alignment horizontal="left" vertical="center"/>
    </xf>
    <xf numFmtId="4" fontId="0" fillId="3" borderId="0" xfId="0" applyNumberFormat="1" applyFill="1" applyAlignment="1">
      <alignment horizontal="left"/>
    </xf>
    <xf numFmtId="4" fontId="0" fillId="11" borderId="0" xfId="0" applyNumberFormat="1" applyFill="1" applyAlignment="1">
      <alignment horizontal="left"/>
    </xf>
    <xf numFmtId="4" fontId="0" fillId="0" borderId="0" xfId="0" applyNumberFormat="1" applyAlignment="1">
      <alignment horizontal="right"/>
    </xf>
    <xf numFmtId="0" fontId="0" fillId="13" borderId="0" xfId="0" applyFill="1"/>
    <xf numFmtId="0" fontId="0" fillId="13" borderId="6" xfId="0" applyFill="1" applyBorder="1"/>
    <xf numFmtId="0" fontId="0" fillId="10" borderId="6" xfId="0" applyFill="1" applyBorder="1" applyAlignment="1">
      <alignment horizontal="center" vertical="center"/>
    </xf>
    <xf numFmtId="4" fontId="0" fillId="0" borderId="0" xfId="0" applyNumberFormat="1" applyAlignment="1">
      <alignment wrapText="1"/>
    </xf>
    <xf numFmtId="0" fontId="0" fillId="10" borderId="0" xfId="0" applyFill="1" applyAlignment="1">
      <alignment horizontal="right" vertical="center" wrapText="1"/>
    </xf>
    <xf numFmtId="14" fontId="0" fillId="10" borderId="1" xfId="0" applyNumberFormat="1" applyFill="1" applyBorder="1" applyAlignment="1">
      <alignment horizontal="left" wrapText="1"/>
    </xf>
    <xf numFmtId="14" fontId="0" fillId="0" borderId="2" xfId="0" quotePrefix="1" applyNumberFormat="1" applyBorder="1" applyAlignment="1">
      <alignment horizontal="left" wrapText="1"/>
    </xf>
    <xf numFmtId="4" fontId="0" fillId="0" borderId="1" xfId="0" applyNumberFormat="1" applyBorder="1" applyAlignment="1">
      <alignment horizontal="center"/>
    </xf>
    <xf numFmtId="14" fontId="12" fillId="0" borderId="0" xfId="0" applyNumberFormat="1" applyFont="1" applyAlignment="1">
      <alignment horizontal="left" vertical="center"/>
    </xf>
    <xf numFmtId="14" fontId="0" fillId="3" borderId="0" xfId="0" applyNumberFormat="1" applyFill="1" applyAlignment="1">
      <alignment horizontal="left" vertical="center" wrapText="1"/>
    </xf>
    <xf numFmtId="14" fontId="0" fillId="3" borderId="0" xfId="0" quotePrefix="1" applyNumberFormat="1" applyFill="1" applyAlignment="1">
      <alignment horizontal="left" vertical="center" wrapText="1"/>
    </xf>
    <xf numFmtId="3" fontId="24" fillId="6" borderId="0" xfId="0" applyNumberFormat="1" applyFont="1" applyFill="1" applyAlignment="1">
      <alignment horizontal="left" vertical="top"/>
    </xf>
    <xf numFmtId="0" fontId="0" fillId="14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4" fontId="0" fillId="0" borderId="6" xfId="0" applyNumberFormat="1" applyBorder="1" applyAlignment="1">
      <alignment horizontal="left" wrapText="1"/>
    </xf>
    <xf numFmtId="4" fontId="0" fillId="3" borderId="2" xfId="0" applyNumberFormat="1" applyFill="1" applyBorder="1" applyAlignment="1">
      <alignment horizontal="left"/>
    </xf>
    <xf numFmtId="4" fontId="0" fillId="3" borderId="6" xfId="0" applyNumberFormat="1" applyFill="1" applyBorder="1" applyAlignment="1">
      <alignment horizontal="left"/>
    </xf>
    <xf numFmtId="4" fontId="0" fillId="0" borderId="1" xfId="0" applyNumberFormat="1" applyBorder="1" applyAlignment="1">
      <alignment horizontal="right"/>
    </xf>
    <xf numFmtId="49" fontId="0" fillId="11" borderId="0" xfId="0" applyNumberFormat="1" applyFill="1" applyAlignment="1">
      <alignment horizontal="center"/>
    </xf>
    <xf numFmtId="49" fontId="0" fillId="11" borderId="32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left" vertical="top"/>
    </xf>
    <xf numFmtId="49" fontId="0" fillId="9" borderId="0" xfId="0" applyNumberFormat="1" applyFill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" fontId="0" fillId="10" borderId="0" xfId="2" applyNumberFormat="1" applyFont="1" applyFill="1" applyBorder="1" applyAlignment="1">
      <alignment horizontal="left"/>
    </xf>
    <xf numFmtId="0" fontId="1" fillId="0" borderId="0" xfId="0" quotePrefix="1" applyFont="1" applyAlignment="1">
      <alignment horizontal="center"/>
    </xf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left" vertical="top" wrapText="1"/>
    </xf>
    <xf numFmtId="49" fontId="1" fillId="9" borderId="2" xfId="0" applyNumberFormat="1" applyFont="1" applyFill="1" applyBorder="1" applyAlignment="1">
      <alignment horizontal="left"/>
    </xf>
    <xf numFmtId="0" fontId="25" fillId="0" borderId="2" xfId="0" applyFont="1" applyBorder="1" applyAlignment="1" applyProtection="1">
      <alignment horizontal="left" vertical="center"/>
      <protection locked="0"/>
    </xf>
    <xf numFmtId="0" fontId="26" fillId="0" borderId="2" xfId="0" applyFont="1" applyBorder="1" applyAlignment="1" applyProtection="1">
      <alignment horizontal="left" vertical="center"/>
      <protection locked="0"/>
    </xf>
    <xf numFmtId="49" fontId="0" fillId="9" borderId="2" xfId="0" applyNumberForma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49" fontId="8" fillId="3" borderId="5" xfId="0" applyNumberFormat="1" applyFont="1" applyFill="1" applyBorder="1" applyAlignment="1">
      <alignment wrapText="1"/>
    </xf>
    <xf numFmtId="0" fontId="10" fillId="15" borderId="3" xfId="0" applyFont="1" applyFill="1" applyBorder="1" applyAlignment="1">
      <alignment horizontal="center" vertical="center"/>
    </xf>
    <xf numFmtId="0" fontId="27" fillId="15" borderId="19" xfId="0" applyFont="1" applyFill="1" applyBorder="1" applyAlignment="1">
      <alignment horizontal="center" vertical="center"/>
    </xf>
    <xf numFmtId="0" fontId="10" fillId="15" borderId="1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vertical="center"/>
    </xf>
    <xf numFmtId="0" fontId="0" fillId="16" borderId="11" xfId="0" applyFill="1" applyBorder="1" applyAlignment="1">
      <alignment vertical="center"/>
    </xf>
    <xf numFmtId="0" fontId="1" fillId="16" borderId="11" xfId="0" applyFont="1" applyFill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21" fillId="0" borderId="20" xfId="0" applyFont="1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8" fillId="0" borderId="20" xfId="0" applyFont="1" applyBorder="1" applyAlignment="1">
      <alignment vertical="center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vertical="top"/>
    </xf>
    <xf numFmtId="0" fontId="0" fillId="0" borderId="45" xfId="0" applyBorder="1" applyAlignment="1">
      <alignment horizontal="center" vertical="top"/>
    </xf>
    <xf numFmtId="0" fontId="8" fillId="0" borderId="20" xfId="0" applyFont="1" applyBorder="1" applyAlignment="1">
      <alignment vertical="top" wrapText="1"/>
    </xf>
    <xf numFmtId="0" fontId="0" fillId="0" borderId="44" xfId="0" applyBorder="1" applyAlignment="1">
      <alignment horizontal="center" vertical="top"/>
    </xf>
    <xf numFmtId="0" fontId="0" fillId="0" borderId="44" xfId="0" applyBorder="1" applyAlignment="1">
      <alignment vertical="top"/>
    </xf>
    <xf numFmtId="0" fontId="1" fillId="16" borderId="10" xfId="0" applyFont="1" applyFill="1" applyBorder="1" applyAlignment="1">
      <alignment vertical="center"/>
    </xf>
    <xf numFmtId="0" fontId="0" fillId="16" borderId="10" xfId="0" applyFill="1" applyBorder="1" applyAlignment="1">
      <alignment vertical="center"/>
    </xf>
    <xf numFmtId="0" fontId="0" fillId="10" borderId="1" xfId="0" applyFill="1" applyBorder="1" applyAlignment="1">
      <alignment horizontal="left" wrapText="1"/>
    </xf>
    <xf numFmtId="0" fontId="1" fillId="3" borderId="0" xfId="0" applyFont="1" applyFill="1" applyAlignment="1">
      <alignment horizontal="left"/>
    </xf>
    <xf numFmtId="49" fontId="0" fillId="10" borderId="5" xfId="0" applyNumberFormat="1" applyFill="1" applyBorder="1"/>
    <xf numFmtId="4" fontId="0" fillId="10" borderId="5" xfId="0" applyNumberFormat="1" applyFill="1" applyBorder="1" applyAlignment="1">
      <alignment horizontal="left"/>
    </xf>
    <xf numFmtId="4" fontId="0" fillId="3" borderId="1" xfId="0" applyNumberFormat="1" applyFill="1" applyBorder="1" applyAlignment="1">
      <alignment horizontal="left" vertical="top" wrapText="1"/>
    </xf>
    <xf numFmtId="4" fontId="0" fillId="3" borderId="6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indent="2"/>
    </xf>
    <xf numFmtId="0" fontId="0" fillId="11" borderId="0" xfId="0" applyFill="1" applyAlignment="1">
      <alignment horizontal="right" vertical="top" wrapText="1"/>
    </xf>
    <xf numFmtId="4" fontId="0" fillId="11" borderId="0" xfId="0" applyNumberFormat="1" applyFill="1" applyAlignment="1">
      <alignment horizontal="right" vertical="top" wrapText="1"/>
    </xf>
    <xf numFmtId="0" fontId="0" fillId="17" borderId="0" xfId="0" applyFill="1" applyAlignment="1">
      <alignment horizontal="left" vertical="top" wrapText="1"/>
    </xf>
    <xf numFmtId="0" fontId="0" fillId="17" borderId="6" xfId="0" applyFill="1" applyBorder="1" applyAlignment="1">
      <alignment horizontal="left" vertical="top" wrapText="1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left" vertical="top" wrapText="1"/>
    </xf>
    <xf numFmtId="4" fontId="0" fillId="9" borderId="0" xfId="0" applyNumberFormat="1" applyFill="1" applyAlignment="1">
      <alignment horizontal="right" vertical="top" wrapText="1"/>
    </xf>
    <xf numFmtId="0" fontId="0" fillId="9" borderId="0" xfId="0" applyFill="1" applyAlignment="1">
      <alignment horizontal="right" vertical="top" wrapText="1"/>
    </xf>
    <xf numFmtId="4" fontId="0" fillId="11" borderId="0" xfId="0" applyNumberFormat="1" applyFill="1" applyAlignment="1">
      <alignment horizontal="left" vertical="top" wrapText="1"/>
    </xf>
    <xf numFmtId="4" fontId="0" fillId="10" borderId="0" xfId="0" applyNumberFormat="1" applyFill="1" applyAlignment="1">
      <alignment horizontal="left" wrapText="1"/>
    </xf>
    <xf numFmtId="0" fontId="0" fillId="18" borderId="5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center" vertical="center" wrapText="1"/>
    </xf>
    <xf numFmtId="49" fontId="11" fillId="7" borderId="5" xfId="1" applyNumberFormat="1" applyFont="1" applyFill="1" applyBorder="1" applyAlignment="1">
      <alignment horizontal="center" vertical="center"/>
    </xf>
    <xf numFmtId="49" fontId="0" fillId="3" borderId="3" xfId="0" applyNumberFormat="1" applyFill="1" applyBorder="1"/>
    <xf numFmtId="49" fontId="0" fillId="0" borderId="5" xfId="0" applyNumberFormat="1" applyBorder="1" applyAlignment="1">
      <alignment horizontal="left" indent="2"/>
    </xf>
    <xf numFmtId="0" fontId="0" fillId="0" borderId="5" xfId="0" applyBorder="1" applyAlignment="1">
      <alignment horizontal="left" wrapText="1"/>
    </xf>
    <xf numFmtId="4" fontId="0" fillId="10" borderId="2" xfId="0" applyNumberFormat="1" applyFill="1" applyBorder="1" applyAlignment="1">
      <alignment horizontal="left" wrapText="1"/>
    </xf>
    <xf numFmtId="0" fontId="0" fillId="3" borderId="20" xfId="0" applyFill="1" applyBorder="1" applyAlignment="1">
      <alignment vertical="center"/>
    </xf>
    <xf numFmtId="0" fontId="21" fillId="3" borderId="20" xfId="0" applyFont="1" applyFill="1" applyBorder="1" applyAlignment="1">
      <alignment vertical="center"/>
    </xf>
    <xf numFmtId="0" fontId="28" fillId="0" borderId="0" xfId="0" applyFont="1"/>
    <xf numFmtId="0" fontId="28" fillId="9" borderId="0" xfId="0" applyFont="1" applyFill="1"/>
    <xf numFmtId="0" fontId="0" fillId="0" borderId="20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8" fillId="0" borderId="45" xfId="0" applyFont="1" applyBorder="1" applyAlignment="1">
      <alignment vertical="top"/>
    </xf>
    <xf numFmtId="0" fontId="8" fillId="0" borderId="45" xfId="0" applyFont="1" applyBorder="1" applyAlignment="1">
      <alignment vertical="top" wrapText="1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6" xfId="0" applyBorder="1" applyAlignment="1">
      <alignment horizontal="left" vertical="center" wrapText="1"/>
    </xf>
    <xf numFmtId="0" fontId="0" fillId="0" borderId="20" xfId="0" applyBorder="1" applyAlignment="1">
      <alignment horizontal="center" vertical="top" wrapText="1"/>
    </xf>
    <xf numFmtId="0" fontId="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0" fillId="0" borderId="19" xfId="0" applyBorder="1" applyAlignment="1">
      <alignment horizontal="center"/>
    </xf>
    <xf numFmtId="49" fontId="1" fillId="9" borderId="0" xfId="0" applyNumberFormat="1" applyFont="1" applyFill="1" applyAlignment="1">
      <alignment horizontal="right"/>
    </xf>
    <xf numFmtId="49" fontId="0" fillId="9" borderId="0" xfId="0" applyNumberFormat="1" applyFill="1" applyAlignment="1">
      <alignment vertical="top"/>
    </xf>
    <xf numFmtId="0" fontId="1" fillId="9" borderId="20" xfId="0" applyFont="1" applyFill="1" applyBorder="1" applyAlignment="1">
      <alignment horizontal="center"/>
    </xf>
    <xf numFmtId="49" fontId="1" fillId="9" borderId="20" xfId="0" applyNumberFormat="1" applyFont="1" applyFill="1" applyBorder="1" applyAlignment="1">
      <alignment vertical="top"/>
    </xf>
    <xf numFmtId="0" fontId="0" fillId="9" borderId="20" xfId="0" applyFill="1" applyBorder="1" applyAlignment="1">
      <alignment horizontal="center" vertical="top"/>
    </xf>
    <xf numFmtId="49" fontId="0" fillId="9" borderId="20" xfId="0" applyNumberFormat="1" applyFill="1" applyBorder="1" applyAlignment="1">
      <alignment vertical="top"/>
    </xf>
    <xf numFmtId="0" fontId="0" fillId="9" borderId="20" xfId="0" applyFill="1" applyBorder="1" applyAlignment="1">
      <alignment vertical="top" wrapText="1"/>
    </xf>
    <xf numFmtId="0" fontId="0" fillId="9" borderId="20" xfId="0" applyFill="1" applyBorder="1" applyAlignment="1">
      <alignment vertical="top"/>
    </xf>
    <xf numFmtId="49" fontId="0" fillId="9" borderId="0" xfId="0" applyNumberFormat="1" applyFill="1"/>
    <xf numFmtId="49" fontId="0" fillId="9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 vertical="top"/>
    </xf>
    <xf numFmtId="0" fontId="0" fillId="0" borderId="5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4" fontId="0" fillId="0" borderId="20" xfId="0" applyNumberFormat="1" applyBorder="1"/>
    <xf numFmtId="0" fontId="16" fillId="0" borderId="0" xfId="0" applyFont="1" applyAlignment="1">
      <alignment horizontal="left"/>
    </xf>
    <xf numFmtId="0" fontId="8" fillId="10" borderId="0" xfId="0" applyFont="1" applyFill="1"/>
    <xf numFmtId="0" fontId="8" fillId="9" borderId="0" xfId="0" applyFont="1" applyFill="1"/>
    <xf numFmtId="0" fontId="8" fillId="0" borderId="0" xfId="0" applyFont="1"/>
    <xf numFmtId="49" fontId="8" fillId="7" borderId="5" xfId="0" applyNumberFormat="1" applyFont="1" applyFill="1" applyBorder="1" applyAlignment="1">
      <alignment vertical="top"/>
    </xf>
    <xf numFmtId="49" fontId="8" fillId="7" borderId="5" xfId="0" applyNumberFormat="1" applyFont="1" applyFill="1" applyBorder="1"/>
    <xf numFmtId="49" fontId="8" fillId="9" borderId="5" xfId="0" applyNumberFormat="1" applyFont="1" applyFill="1" applyBorder="1" applyAlignment="1">
      <alignment vertical="top"/>
    </xf>
    <xf numFmtId="49" fontId="8" fillId="7" borderId="0" xfId="0" applyNumberFormat="1" applyFont="1" applyFill="1" applyAlignment="1">
      <alignment vertical="top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top"/>
    </xf>
    <xf numFmtId="0" fontId="0" fillId="0" borderId="45" xfId="0" applyBorder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39" fontId="0" fillId="0" borderId="0" xfId="0" applyNumberFormat="1" applyAlignment="1">
      <alignment vertical="center"/>
    </xf>
    <xf numFmtId="39" fontId="0" fillId="0" borderId="0" xfId="0" applyNumberFormat="1" applyAlignment="1">
      <alignment horizontal="right" vertical="center"/>
    </xf>
    <xf numFmtId="39" fontId="1" fillId="0" borderId="0" xfId="0" applyNumberFormat="1" applyFont="1" applyAlignment="1">
      <alignment vertical="center"/>
    </xf>
    <xf numFmtId="0" fontId="0" fillId="16" borderId="11" xfId="0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9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wrapText="1"/>
    </xf>
    <xf numFmtId="0" fontId="1" fillId="10" borderId="47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left" vertical="center" wrapText="1"/>
    </xf>
    <xf numFmtId="0" fontId="29" fillId="8" borderId="20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 wrapText="1"/>
    </xf>
    <xf numFmtId="0" fontId="0" fillId="8" borderId="20" xfId="0" applyFill="1" applyBorder="1" applyAlignment="1">
      <alignment horizontal="left" vertical="center" wrapText="1"/>
    </xf>
    <xf numFmtId="0" fontId="0" fillId="8" borderId="20" xfId="0" applyFill="1" applyBorder="1" applyAlignment="1">
      <alignment vertical="center" wrapText="1"/>
    </xf>
    <xf numFmtId="0" fontId="0" fillId="20" borderId="20" xfId="0" applyFill="1" applyBorder="1" applyAlignment="1">
      <alignment horizontal="center" vertical="center" wrapText="1"/>
    </xf>
    <xf numFmtId="0" fontId="0" fillId="20" borderId="20" xfId="0" applyFill="1" applyBorder="1" applyAlignment="1">
      <alignment vertical="center" wrapText="1"/>
    </xf>
    <xf numFmtId="0" fontId="0" fillId="20" borderId="20" xfId="0" applyFill="1" applyBorder="1" applyAlignment="1">
      <alignment vertical="center"/>
    </xf>
    <xf numFmtId="0" fontId="29" fillId="20" borderId="20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left" vertical="center" wrapText="1"/>
    </xf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left"/>
    </xf>
    <xf numFmtId="0" fontId="0" fillId="8" borderId="0" xfId="0" applyFill="1"/>
    <xf numFmtId="0" fontId="1" fillId="9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4" fontId="0" fillId="9" borderId="0" xfId="0" applyNumberFormat="1" applyFill="1"/>
    <xf numFmtId="0" fontId="0" fillId="9" borderId="0" xfId="0" applyFill="1" applyAlignment="1">
      <alignment horizontal="center" vertical="center"/>
    </xf>
    <xf numFmtId="0" fontId="0" fillId="8" borderId="5" xfId="0" applyFill="1" applyBorder="1" applyAlignment="1">
      <alignment horizontal="center"/>
    </xf>
    <xf numFmtId="4" fontId="0" fillId="8" borderId="0" xfId="0" applyNumberFormat="1" applyFill="1"/>
    <xf numFmtId="0" fontId="0" fillId="8" borderId="0" xfId="0" applyFill="1" applyAlignment="1">
      <alignment horizontal="center" vertical="center"/>
    </xf>
    <xf numFmtId="39" fontId="0" fillId="8" borderId="0" xfId="0" applyNumberFormat="1" applyFill="1"/>
    <xf numFmtId="4" fontId="0" fillId="3" borderId="0" xfId="0" applyNumberFormat="1" applyFill="1"/>
    <xf numFmtId="0" fontId="0" fillId="3" borderId="0" xfId="0" applyFill="1" applyAlignment="1">
      <alignment horizontal="center" vertical="center"/>
    </xf>
    <xf numFmtId="4" fontId="0" fillId="3" borderId="6" xfId="0" applyNumberFormat="1" applyFill="1" applyBorder="1"/>
    <xf numFmtId="0" fontId="0" fillId="9" borderId="0" xfId="0" applyFill="1" applyAlignment="1">
      <alignment horizontal="center"/>
    </xf>
    <xf numFmtId="0" fontId="0" fillId="9" borderId="5" xfId="0" applyFill="1" applyBorder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9" fontId="0" fillId="9" borderId="0" xfId="0" applyNumberFormat="1" applyFill="1"/>
    <xf numFmtId="39" fontId="0" fillId="0" borderId="0" xfId="0" applyNumberFormat="1"/>
    <xf numFmtId="0" fontId="1" fillId="21" borderId="49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/>
    <xf numFmtId="0" fontId="0" fillId="9" borderId="50" xfId="0" applyFill="1" applyBorder="1"/>
    <xf numFmtId="39" fontId="0" fillId="9" borderId="50" xfId="0" applyNumberFormat="1" applyFill="1" applyBorder="1"/>
    <xf numFmtId="0" fontId="0" fillId="9" borderId="51" xfId="0" applyFill="1" applyBorder="1"/>
    <xf numFmtId="0" fontId="1" fillId="3" borderId="49" xfId="0" applyFont="1" applyFill="1" applyBorder="1" applyAlignment="1">
      <alignment horizontal="left"/>
    </xf>
    <xf numFmtId="0" fontId="0" fillId="3" borderId="50" xfId="0" applyFill="1" applyBorder="1" applyAlignment="1">
      <alignment wrapText="1"/>
    </xf>
    <xf numFmtId="4" fontId="0" fillId="3" borderId="50" xfId="0" applyNumberFormat="1" applyFill="1" applyBorder="1"/>
    <xf numFmtId="0" fontId="0" fillId="3" borderId="50" xfId="0" applyFill="1" applyBorder="1"/>
    <xf numFmtId="0" fontId="0" fillId="3" borderId="50" xfId="0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0" fillId="3" borderId="51" xfId="0" applyFill="1" applyBorder="1"/>
    <xf numFmtId="0" fontId="0" fillId="9" borderId="50" xfId="0" applyFill="1" applyBorder="1" applyAlignment="1">
      <alignment wrapText="1"/>
    </xf>
    <xf numFmtId="4" fontId="0" fillId="9" borderId="50" xfId="0" applyNumberFormat="1" applyFill="1" applyBorder="1"/>
    <xf numFmtId="0" fontId="0" fillId="9" borderId="50" xfId="0" applyFill="1" applyBorder="1" applyAlignment="1">
      <alignment horizontal="center" vertical="center"/>
    </xf>
    <xf numFmtId="0" fontId="1" fillId="9" borderId="0" xfId="0" applyFont="1" applyFill="1" applyAlignment="1">
      <alignment horizontal="right"/>
    </xf>
    <xf numFmtId="39" fontId="21" fillId="9" borderId="50" xfId="0" applyNumberFormat="1" applyFont="1" applyFill="1" applyBorder="1"/>
    <xf numFmtId="39" fontId="0" fillId="0" borderId="50" xfId="0" applyNumberFormat="1" applyBorder="1"/>
    <xf numFmtId="0" fontId="1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49" fontId="0" fillId="0" borderId="5" xfId="0" applyNumberFormat="1" applyBorder="1" applyAlignment="1">
      <alignment horizontal="left" vertical="top"/>
    </xf>
    <xf numFmtId="0" fontId="0" fillId="10" borderId="0" xfId="0" applyFill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11" fillId="6" borderId="11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4" xfId="0" applyBorder="1" applyAlignment="1">
      <alignment horizontal="left"/>
    </xf>
    <xf numFmtId="49" fontId="0" fillId="10" borderId="5" xfId="0" applyNumberFormat="1" applyFill="1" applyBorder="1" applyAlignment="1">
      <alignment horizontal="right"/>
    </xf>
    <xf numFmtId="49" fontId="0" fillId="10" borderId="0" xfId="0" applyNumberFormat="1" applyFill="1" applyAlignment="1">
      <alignment horizontal="right"/>
    </xf>
    <xf numFmtId="0" fontId="0" fillId="0" borderId="8" xfId="0" applyBorder="1" applyAlignment="1">
      <alignment horizontal="left"/>
    </xf>
    <xf numFmtId="14" fontId="0" fillId="0" borderId="6" xfId="0" applyNumberFormat="1" applyBorder="1" applyAlignment="1">
      <alignment horizontal="left"/>
    </xf>
    <xf numFmtId="49" fontId="0" fillId="6" borderId="19" xfId="0" applyNumberFormat="1" applyFill="1" applyBorder="1" applyAlignment="1">
      <alignment horizontal="left" vertical="center"/>
    </xf>
    <xf numFmtId="49" fontId="0" fillId="6" borderId="4" xfId="0" applyNumberForma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49" fontId="0" fillId="9" borderId="0" xfId="0" applyNumberFormat="1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1" fillId="8" borderId="13" xfId="1" applyFont="1" applyFill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center"/>
    </xf>
    <xf numFmtId="0" fontId="11" fillId="8" borderId="10" xfId="1" applyFont="1" applyFill="1" applyBorder="1" applyAlignment="1">
      <alignment horizontal="center" vertical="center"/>
    </xf>
    <xf numFmtId="0" fontId="11" fillId="8" borderId="9" xfId="1" applyFont="1" applyFill="1" applyBorder="1" applyAlignment="1">
      <alignment horizontal="center" vertical="center"/>
    </xf>
    <xf numFmtId="0" fontId="11" fillId="8" borderId="12" xfId="1" applyFont="1" applyFill="1" applyBorder="1" applyAlignment="1">
      <alignment horizontal="center" vertical="center"/>
    </xf>
    <xf numFmtId="0" fontId="0" fillId="10" borderId="0" xfId="0" quotePrefix="1" applyFill="1" applyAlignment="1">
      <alignment horizontal="left" wrapText="1"/>
    </xf>
    <xf numFmtId="0" fontId="0" fillId="0" borderId="0" xfId="0" applyAlignment="1">
      <alignment horizontal="left" vertical="top" wrapText="1"/>
    </xf>
    <xf numFmtId="4" fontId="0" fillId="3" borderId="0" xfId="0" applyNumberFormat="1" applyFill="1" applyAlignment="1">
      <alignment horizontal="center" vertical="top"/>
    </xf>
    <xf numFmtId="4" fontId="0" fillId="3" borderId="6" xfId="0" applyNumberFormat="1" applyFill="1" applyBorder="1" applyAlignment="1">
      <alignment horizontal="center" vertical="top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" fontId="0" fillId="3" borderId="0" xfId="0" applyNumberFormat="1" applyFill="1" applyAlignment="1">
      <alignment horizontal="center"/>
    </xf>
    <xf numFmtId="4" fontId="0" fillId="3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49" fontId="0" fillId="9" borderId="0" xfId="0" applyNumberFormat="1" applyFill="1" applyAlignment="1">
      <alignment horizontal="center" vertical="top"/>
    </xf>
    <xf numFmtId="0" fontId="0" fillId="9" borderId="6" xfId="0" applyFill="1" applyBorder="1" applyAlignment="1">
      <alignment horizontal="center" vertical="top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7" fillId="0" borderId="16" xfId="0" applyFont="1" applyBorder="1" applyAlignment="1">
      <alignment horizontal="left" vertical="center" textRotation="90" wrapText="1"/>
    </xf>
    <xf numFmtId="0" fontId="18" fillId="0" borderId="17" xfId="0" applyFont="1" applyBorder="1" applyAlignment="1">
      <alignment horizontal="left" vertical="center" textRotation="90"/>
    </xf>
    <xf numFmtId="0" fontId="18" fillId="0" borderId="18" xfId="0" applyFont="1" applyBorder="1" applyAlignment="1">
      <alignment horizontal="left" vertical="center" textRotation="90"/>
    </xf>
    <xf numFmtId="49" fontId="0" fillId="11" borderId="19" xfId="0" applyNumberFormat="1" applyFill="1" applyBorder="1" applyAlignment="1">
      <alignment horizontal="center" vertical="top"/>
    </xf>
    <xf numFmtId="49" fontId="0" fillId="11" borderId="4" xfId="0" applyNumberFormat="1" applyFill="1" applyBorder="1" applyAlignment="1">
      <alignment horizontal="center" vertical="top"/>
    </xf>
    <xf numFmtId="49" fontId="0" fillId="11" borderId="0" xfId="0" applyNumberFormat="1" applyFill="1" applyAlignment="1">
      <alignment horizontal="center" vertical="top"/>
    </xf>
    <xf numFmtId="49" fontId="0" fillId="11" borderId="6" xfId="0" applyNumberFormat="1" applyFill="1" applyBorder="1" applyAlignment="1">
      <alignment horizontal="center" vertical="top"/>
    </xf>
    <xf numFmtId="49" fontId="0" fillId="11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10" borderId="0" xfId="0" applyFill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4" fontId="0" fillId="3" borderId="19" xfId="0" applyNumberFormat="1" applyFill="1" applyBorder="1" applyAlignment="1">
      <alignment horizontal="center" vertical="top"/>
    </xf>
    <xf numFmtId="4" fontId="0" fillId="3" borderId="4" xfId="0" applyNumberFormat="1" applyFill="1" applyBorder="1" applyAlignment="1">
      <alignment horizontal="center" vertical="top"/>
    </xf>
    <xf numFmtId="49" fontId="0" fillId="11" borderId="19" xfId="0" applyNumberFormat="1" applyFill="1" applyBorder="1" applyAlignment="1">
      <alignment horizontal="center" vertical="center"/>
    </xf>
    <xf numFmtId="49" fontId="0" fillId="11" borderId="3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3" borderId="19" xfId="0" applyNumberFormat="1" applyFill="1" applyBorder="1" applyAlignment="1">
      <alignment horizontal="center"/>
    </xf>
    <xf numFmtId="4" fontId="0" fillId="3" borderId="32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3" borderId="32" xfId="0" applyNumberForma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top"/>
    </xf>
    <xf numFmtId="3" fontId="0" fillId="3" borderId="4" xfId="0" applyNumberFormat="1" applyFill="1" applyBorder="1" applyAlignment="1">
      <alignment horizontal="center" vertical="top"/>
    </xf>
    <xf numFmtId="0" fontId="1" fillId="10" borderId="47" xfId="0" applyFont="1" applyFill="1" applyBorder="1" applyAlignment="1">
      <alignment horizontal="center" vertical="center" wrapText="1"/>
    </xf>
    <xf numFmtId="0" fontId="1" fillId="10" borderId="48" xfId="0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left" vertical="top"/>
    </xf>
    <xf numFmtId="0" fontId="0" fillId="0" borderId="0" xfId="0"/>
    <xf numFmtId="0" fontId="17" fillId="0" borderId="21" xfId="0" applyFont="1" applyBorder="1" applyAlignment="1">
      <alignment horizontal="left" vertical="center" textRotation="90" wrapText="1"/>
    </xf>
    <xf numFmtId="0" fontId="18" fillId="0" borderId="22" xfId="0" applyFont="1" applyBorder="1" applyAlignment="1">
      <alignment horizontal="left" vertical="center" textRotation="90"/>
    </xf>
    <xf numFmtId="0" fontId="18" fillId="0" borderId="23" xfId="0" applyFont="1" applyBorder="1" applyAlignment="1">
      <alignment horizontal="left" vertical="center" textRotation="90"/>
    </xf>
    <xf numFmtId="0" fontId="1" fillId="3" borderId="0" xfId="0" applyFont="1" applyFill="1" applyAlignment="1">
      <alignment horizontal="left"/>
    </xf>
    <xf numFmtId="165" fontId="0" fillId="3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 vertical="top"/>
    </xf>
    <xf numFmtId="4" fontId="0" fillId="0" borderId="6" xfId="0" applyNumberFormat="1" applyBorder="1" applyAlignment="1">
      <alignment horizontal="center" vertical="top"/>
    </xf>
    <xf numFmtId="165" fontId="0" fillId="3" borderId="0" xfId="0" applyNumberFormat="1" applyFill="1" applyAlignment="1">
      <alignment horizontal="center" vertical="top"/>
    </xf>
    <xf numFmtId="165" fontId="0" fillId="3" borderId="6" xfId="0" applyNumberFormat="1" applyFill="1" applyBorder="1" applyAlignment="1">
      <alignment horizontal="center" vertical="top"/>
    </xf>
    <xf numFmtId="4" fontId="0" fillId="3" borderId="14" xfId="0" applyNumberFormat="1" applyFill="1" applyBorder="1" applyAlignment="1">
      <alignment horizontal="center" vertical="top"/>
    </xf>
    <xf numFmtId="4" fontId="0" fillId="3" borderId="8" xfId="0" applyNumberFormat="1" applyFill="1" applyBorder="1" applyAlignment="1">
      <alignment horizontal="center" vertical="top"/>
    </xf>
    <xf numFmtId="4" fontId="0" fillId="3" borderId="14" xfId="0" applyNumberFormat="1" applyFill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9" fontId="1" fillId="3" borderId="0" xfId="0" applyNumberFormat="1" applyFont="1" applyFill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25" fillId="0" borderId="2" xfId="0" applyFont="1" applyBorder="1" applyAlignment="1" applyProtection="1">
      <alignment horizontal="left" vertical="top" wrapText="1"/>
      <protection locked="0"/>
    </xf>
    <xf numFmtId="0" fontId="25" fillId="0" borderId="0" xfId="0" applyFont="1" applyAlignment="1" applyProtection="1">
      <alignment horizontal="left" vertical="top" wrapText="1"/>
      <protection locked="0"/>
    </xf>
    <xf numFmtId="0" fontId="25" fillId="0" borderId="1" xfId="0" applyFont="1" applyBorder="1" applyAlignment="1" applyProtection="1">
      <alignment horizontal="left" vertical="top" wrapText="1"/>
      <protection locked="0"/>
    </xf>
    <xf numFmtId="0" fontId="25" fillId="0" borderId="2" xfId="0" applyFont="1" applyBorder="1" applyAlignment="1" applyProtection="1">
      <alignment horizontal="left" vertical="top"/>
      <protection locked="0"/>
    </xf>
    <xf numFmtId="0" fontId="25" fillId="0" borderId="0" xfId="0" applyFont="1" applyAlignment="1" applyProtection="1">
      <alignment horizontal="left" vertical="top"/>
      <protection locked="0"/>
    </xf>
    <xf numFmtId="0" fontId="25" fillId="0" borderId="1" xfId="0" applyFont="1" applyBorder="1" applyAlignment="1" applyProtection="1">
      <alignment horizontal="left" vertical="top"/>
      <protection locked="0"/>
    </xf>
    <xf numFmtId="0" fontId="1" fillId="10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3" fontId="0" fillId="0" borderId="0" xfId="0" applyNumberFormat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3" fontId="0" fillId="9" borderId="0" xfId="0" applyNumberFormat="1" applyFill="1" applyAlignment="1">
      <alignment horizontal="center" vertical="top"/>
    </xf>
    <xf numFmtId="3" fontId="0" fillId="9" borderId="1" xfId="0" applyNumberFormat="1" applyFill="1" applyBorder="1" applyAlignment="1">
      <alignment horizontal="center" vertical="top"/>
    </xf>
    <xf numFmtId="3" fontId="0" fillId="0" borderId="0" xfId="0" applyNumberFormat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3" fontId="0" fillId="9" borderId="6" xfId="0" applyNumberFormat="1" applyFill="1" applyBorder="1" applyAlignment="1">
      <alignment horizontal="center" vertical="top"/>
    </xf>
    <xf numFmtId="3" fontId="0" fillId="0" borderId="0" xfId="0" applyNumberFormat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3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49" fontId="10" fillId="5" borderId="9" xfId="0" applyNumberFormat="1" applyFont="1" applyFill="1" applyBorder="1" applyAlignment="1">
      <alignment horizontal="left" vertical="center"/>
    </xf>
    <xf numFmtId="49" fontId="10" fillId="5" borderId="11" xfId="0" applyNumberFormat="1" applyFont="1" applyFill="1" applyBorder="1" applyAlignment="1">
      <alignment horizontal="left" vertical="center"/>
    </xf>
    <xf numFmtId="49" fontId="0" fillId="11" borderId="0" xfId="0" applyNumberFormat="1" applyFill="1" applyAlignment="1">
      <alignment horizontal="center" vertical="center"/>
    </xf>
    <xf numFmtId="49" fontId="0" fillId="11" borderId="6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/>
    </xf>
    <xf numFmtId="14" fontId="12" fillId="0" borderId="0" xfId="0" applyNumberFormat="1" applyFont="1" applyAlignment="1">
      <alignment horizontal="left" vertical="top"/>
    </xf>
    <xf numFmtId="0" fontId="17" fillId="0" borderId="17" xfId="0" applyFont="1" applyBorder="1" applyAlignment="1">
      <alignment horizontal="left" vertical="center" textRotation="90" wrapText="1"/>
    </xf>
    <xf numFmtId="4" fontId="0" fillId="10" borderId="0" xfId="0" applyNumberFormat="1" applyFill="1" applyAlignment="1">
      <alignment horizontal="left"/>
    </xf>
    <xf numFmtId="4" fontId="0" fillId="0" borderId="2" xfId="0" applyNumberFormat="1" applyBorder="1" applyAlignment="1">
      <alignment horizontal="left"/>
    </xf>
    <xf numFmtId="4" fontId="0" fillId="0" borderId="0" xfId="0" applyNumberFormat="1" applyAlignment="1">
      <alignment horizontal="left"/>
    </xf>
    <xf numFmtId="4" fontId="0" fillId="0" borderId="6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10" borderId="0" xfId="0" applyNumberFormat="1" applyFill="1" applyAlignment="1">
      <alignment horizontal="left" wrapText="1"/>
    </xf>
    <xf numFmtId="165" fontId="0" fillId="3" borderId="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 vertical="top"/>
    </xf>
    <xf numFmtId="3" fontId="0" fillId="3" borderId="6" xfId="0" applyNumberFormat="1" applyFill="1" applyBorder="1" applyAlignment="1">
      <alignment horizontal="center" vertical="top"/>
    </xf>
    <xf numFmtId="4" fontId="0" fillId="3" borderId="8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1" fillId="0" borderId="17" xfId="0" applyFont="1" applyBorder="1" applyAlignment="1">
      <alignment horizontal="center" textRotation="90" wrapText="1"/>
    </xf>
    <xf numFmtId="14" fontId="0" fillId="11" borderId="0" xfId="0" applyNumberForma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" fontId="0" fillId="0" borderId="0" xfId="0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top"/>
    </xf>
    <xf numFmtId="0" fontId="11" fillId="8" borderId="12" xfId="1" applyFont="1" applyFill="1" applyBorder="1" applyAlignment="1">
      <alignment horizontal="center" vertical="top"/>
    </xf>
    <xf numFmtId="0" fontId="11" fillId="8" borderId="13" xfId="1" applyFont="1" applyFill="1" applyBorder="1" applyAlignment="1">
      <alignment horizontal="center" vertical="top"/>
    </xf>
    <xf numFmtId="0" fontId="11" fillId="8" borderId="10" xfId="1" applyFont="1" applyFill="1" applyBorder="1" applyAlignment="1">
      <alignment horizontal="center" vertical="top"/>
    </xf>
    <xf numFmtId="0" fontId="0" fillId="11" borderId="0" xfId="0" quotePrefix="1" applyFill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4" fontId="0" fillId="11" borderId="0" xfId="0" applyNumberFormat="1" applyFill="1" applyAlignment="1">
      <alignment horizontal="left" vertical="top"/>
    </xf>
    <xf numFmtId="4" fontId="0" fillId="0" borderId="2" xfId="0" applyNumberFormat="1" applyBorder="1" applyAlignment="1">
      <alignment horizontal="left" vertical="top"/>
    </xf>
    <xf numFmtId="4" fontId="0" fillId="0" borderId="0" xfId="0" applyNumberFormat="1" applyAlignment="1">
      <alignment horizontal="left" vertical="top"/>
    </xf>
    <xf numFmtId="4" fontId="0" fillId="0" borderId="6" xfId="0" applyNumberFormat="1" applyBorder="1" applyAlignment="1">
      <alignment horizontal="left" vertical="top"/>
    </xf>
    <xf numFmtId="49" fontId="10" fillId="5" borderId="9" xfId="0" applyNumberFormat="1" applyFont="1" applyFill="1" applyBorder="1" applyAlignment="1">
      <alignment horizontal="left" vertical="top"/>
    </xf>
    <xf numFmtId="49" fontId="10" fillId="5" borderId="11" xfId="0" applyNumberFormat="1" applyFont="1" applyFill="1" applyBorder="1" applyAlignment="1">
      <alignment horizontal="left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0" xfId="0" applyNumberFormat="1" applyFill="1" applyAlignment="1">
      <alignment horizontal="center" vertical="top"/>
    </xf>
    <xf numFmtId="2" fontId="0" fillId="3" borderId="6" xfId="0" applyNumberFormat="1" applyFill="1" applyBorder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" fontId="0" fillId="0" borderId="1" xfId="0" applyNumberFormat="1" applyBorder="1" applyAlignment="1">
      <alignment horizontal="center" vertical="top" wrapText="1"/>
    </xf>
    <xf numFmtId="4" fontId="0" fillId="3" borderId="1" xfId="0" applyNumberFormat="1" applyFill="1" applyBorder="1" applyAlignment="1">
      <alignment horizontal="center" vertical="top"/>
    </xf>
    <xf numFmtId="1" fontId="0" fillId="0" borderId="19" xfId="0" applyNumberFormat="1" applyBorder="1" applyAlignment="1">
      <alignment horizontal="center" vertical="top"/>
    </xf>
    <xf numFmtId="1" fontId="0" fillId="0" borderId="32" xfId="0" applyNumberFormat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49" fontId="1" fillId="3" borderId="0" xfId="0" applyNumberFormat="1" applyFont="1" applyFill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165" fontId="0" fillId="3" borderId="1" xfId="0" applyNumberFormat="1" applyFill="1" applyBorder="1" applyAlignment="1">
      <alignment horizontal="center" vertical="top"/>
    </xf>
    <xf numFmtId="0" fontId="0" fillId="10" borderId="5" xfId="0" applyFill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6" xfId="0" applyNumberFormat="1" applyBorder="1" applyAlignment="1">
      <alignment horizontal="left" wrapText="1"/>
    </xf>
    <xf numFmtId="14" fontId="12" fillId="0" borderId="6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3" fontId="0" fillId="0" borderId="6" xfId="0" applyNumberFormat="1" applyBorder="1" applyAlignment="1">
      <alignment horizontal="center"/>
    </xf>
    <xf numFmtId="0" fontId="0" fillId="11" borderId="0" xfId="0" applyFill="1" applyAlignment="1">
      <alignment horizontal="left" wrapText="1"/>
    </xf>
    <xf numFmtId="0" fontId="17" fillId="0" borderId="16" xfId="0" applyFont="1" applyBorder="1" applyAlignment="1">
      <alignment horizontal="left" textRotation="90" wrapText="1"/>
    </xf>
    <xf numFmtId="0" fontId="1" fillId="0" borderId="17" xfId="0" applyFont="1" applyBorder="1" applyAlignment="1">
      <alignment horizontal="left" textRotation="90" wrapText="1"/>
    </xf>
    <xf numFmtId="0" fontId="0" fillId="0" borderId="33" xfId="0" quotePrefix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11" borderId="0" xfId="0" applyNumberFormat="1" applyFill="1" applyAlignment="1">
      <alignment horizontal="left" wrapText="1"/>
    </xf>
    <xf numFmtId="4" fontId="0" fillId="0" borderId="2" xfId="0" applyNumberFormat="1" applyBorder="1" applyAlignment="1">
      <alignment horizontal="left" wrapText="1"/>
    </xf>
    <xf numFmtId="4" fontId="0" fillId="0" borderId="0" xfId="0" applyNumberFormat="1" applyAlignment="1">
      <alignment horizontal="left" wrapText="1"/>
    </xf>
    <xf numFmtId="4" fontId="0" fillId="0" borderId="6" xfId="0" applyNumberFormat="1" applyBorder="1" applyAlignment="1">
      <alignment horizontal="left" wrapText="1"/>
    </xf>
    <xf numFmtId="14" fontId="0" fillId="11" borderId="0" xfId="0" applyNumberFormat="1" applyFill="1" applyAlignment="1">
      <alignment horizontal="left" wrapText="1"/>
    </xf>
    <xf numFmtId="14" fontId="0" fillId="0" borderId="2" xfId="0" applyNumberFormat="1" applyBorder="1" applyAlignment="1">
      <alignment horizontal="left" wrapText="1"/>
    </xf>
    <xf numFmtId="49" fontId="0" fillId="6" borderId="19" xfId="0" applyNumberFormat="1" applyFill="1" applyBorder="1" applyAlignment="1">
      <alignment horizontal="center" vertical="center"/>
    </xf>
    <xf numFmtId="49" fontId="0" fillId="6" borderId="32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0" fontId="0" fillId="11" borderId="0" xfId="0" quotePrefix="1" applyFill="1" applyAlignment="1">
      <alignment horizontal="left" wrapText="1"/>
    </xf>
    <xf numFmtId="3" fontId="0" fillId="0" borderId="0" xfId="0" applyNumberFormat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</cellXfs>
  <cellStyles count="3">
    <cellStyle name="Accent5" xfId="1" builtinId="45"/>
    <cellStyle name="Comma" xfId="2" builtinId="3"/>
    <cellStyle name="Normal" xfId="0" builtinId="0"/>
  </cellStyles>
  <dxfs count="23">
    <dxf>
      <alignment horizontal="center" textRotation="0" wrapText="0" indent="0" justifyLastLine="0" shrinkToFit="0" readingOrder="0"/>
    </dxf>
    <dxf>
      <alignment textRotation="0" wrapText="1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Radio" checked="Checked" firstButton="1" lockText="1" noThreeD="1"/>
</file>

<file path=xl/ctrlProps/ctrlProp127.xml><?xml version="1.0" encoding="utf-8"?>
<formControlPr xmlns="http://schemas.microsoft.com/office/spreadsheetml/2009/9/main" objectType="Radio" lockText="1" noThreeD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GBox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Radio" checked="Checked" firstButton="1" lockText="1"/>
</file>

<file path=xl/ctrlProps/ctrlProp134.xml><?xml version="1.0" encoding="utf-8"?>
<formControlPr xmlns="http://schemas.microsoft.com/office/spreadsheetml/2009/9/main" objectType="Radio" lockText="1"/>
</file>

<file path=xl/ctrlProps/ctrlProp135.xml><?xml version="1.0" encoding="utf-8"?>
<formControlPr xmlns="http://schemas.microsoft.com/office/spreadsheetml/2009/9/main" objectType="Radio" lockText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Radio" lockText="1"/>
</file>

<file path=xl/ctrlProps/ctrlProp139.xml><?xml version="1.0" encoding="utf-8"?>
<formControlPr xmlns="http://schemas.microsoft.com/office/spreadsheetml/2009/9/main" objectType="Radio" checked="Checked" firstButton="1" lockText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Radio" lockText="1"/>
</file>

<file path=xl/ctrlProps/ctrlProp141.xml><?xml version="1.0" encoding="utf-8"?>
<formControlPr xmlns="http://schemas.microsoft.com/office/spreadsheetml/2009/9/main" objectType="Radio" lockText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Radio" lockText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fmlaLink="$I$69" lockText="1" noThreeD="1"/>
</file>

<file path=xl/ctrlProps/ctrlProp159.xml><?xml version="1.0" encoding="utf-8"?>
<formControlPr xmlns="http://schemas.microsoft.com/office/spreadsheetml/2009/9/main" objectType="CheckBox" fmlaLink="$L$69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GBox" noThreeD="1"/>
</file>

<file path=xl/ctrlProps/ctrlProp161.xml><?xml version="1.0" encoding="utf-8"?>
<formControlPr xmlns="http://schemas.microsoft.com/office/spreadsheetml/2009/9/main" objectType="Radio" firstButton="1" fmlaLink="$O$26" lockText="1" noThreeD="1"/>
</file>

<file path=xl/ctrlProps/ctrlProp162.xml><?xml version="1.0" encoding="utf-8"?>
<formControlPr xmlns="http://schemas.microsoft.com/office/spreadsheetml/2009/9/main" objectType="GBox" noThreeD="1"/>
</file>

<file path=xl/ctrlProps/ctrlProp163.xml><?xml version="1.0" encoding="utf-8"?>
<formControlPr xmlns="http://schemas.microsoft.com/office/spreadsheetml/2009/9/main" objectType="Radio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Radio" checked="Checked" firstButton="1" fmlaLink="$A$26" lockText="1" noThreeD="1"/>
</file>

<file path=xl/ctrlProps/ctrlProp166.xml><?xml version="1.0" encoding="utf-8"?>
<formControlPr xmlns="http://schemas.microsoft.com/office/spreadsheetml/2009/9/main" objectType="Radio" lockText="1" noThreeD="1"/>
</file>

<file path=xl/ctrlProps/ctrlProp167.xml><?xml version="1.0" encoding="utf-8"?>
<formControlPr xmlns="http://schemas.microsoft.com/office/spreadsheetml/2009/9/main" objectType="Radio" firstButton="1" lockText="1" noThreeD="1"/>
</file>

<file path=xl/ctrlProps/ctrlProp168.xml><?xml version="1.0" encoding="utf-8"?>
<formControlPr xmlns="http://schemas.microsoft.com/office/spreadsheetml/2009/9/main" objectType="Radio" checked="Checked" lockText="1" noThreeD="1"/>
</file>

<file path=xl/ctrlProps/ctrlProp169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fmlaLink="$I$81" lockText="1" noThreeD="1"/>
</file>

<file path=xl/ctrlProps/ctrlProp178.xml><?xml version="1.0" encoding="utf-8"?>
<formControlPr xmlns="http://schemas.microsoft.com/office/spreadsheetml/2009/9/main" objectType="CheckBox" fmlaLink="$L$81" lockText="1" noThreeD="1"/>
</file>

<file path=xl/ctrlProps/ctrlProp179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Radio" checked="Checked" firstButton="1" fmlaLink="$A$31" lockText="1" noThreeD="1"/>
</file>

<file path=xl/ctrlProps/ctrlProp181.xml><?xml version="1.0" encoding="utf-8"?>
<formControlPr xmlns="http://schemas.microsoft.com/office/spreadsheetml/2009/9/main" objectType="Radio" lockText="1" noThreeD="1"/>
</file>

<file path=xl/ctrlProps/ctrlProp182.xml><?xml version="1.0" encoding="utf-8"?>
<formControlPr xmlns="http://schemas.microsoft.com/office/spreadsheetml/2009/9/main" objectType="GBox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Radio" lockText="1" noThreeD="1"/>
</file>

<file path=xl/ctrlProps/ctrlProp197.xml><?xml version="1.0" encoding="utf-8"?>
<formControlPr xmlns="http://schemas.microsoft.com/office/spreadsheetml/2009/9/main" objectType="Radio" firstButton="1" fmlaLink="$O$31" lockText="1" noThreeD="1"/>
</file>

<file path=xl/ctrlProps/ctrlProp198.xml><?xml version="1.0" encoding="utf-8"?>
<formControlPr xmlns="http://schemas.microsoft.com/office/spreadsheetml/2009/9/main" objectType="Radio" checked="Checked" lockText="1" noThreeD="1"/>
</file>

<file path=xl/ctrlProps/ctrlProp19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Radio" lockText="1" noThreeD="1"/>
</file>

<file path=xl/ctrlProps/ctrlProp201.xml><?xml version="1.0" encoding="utf-8"?>
<formControlPr xmlns="http://schemas.microsoft.com/office/spreadsheetml/2009/9/main" objectType="Radio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fmlaLink="$I$81" lockText="1" noThreeD="1"/>
</file>

<file path=xl/ctrlProps/ctrlProp212.xml><?xml version="1.0" encoding="utf-8"?>
<formControlPr xmlns="http://schemas.microsoft.com/office/spreadsheetml/2009/9/main" objectType="CheckBox" fmlaLink="$L$81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GBox" noThreeD="1"/>
</file>

<file path=xl/ctrlProps/ctrlProp215.xml><?xml version="1.0" encoding="utf-8"?>
<formControlPr xmlns="http://schemas.microsoft.com/office/spreadsheetml/2009/9/main" objectType="Radio" checked="Checked" firstButton="1" fmlaLink="$A$32" lockText="1" noThreeD="1"/>
</file>

<file path=xl/ctrlProps/ctrlProp216.xml><?xml version="1.0" encoding="utf-8"?>
<formControlPr xmlns="http://schemas.microsoft.com/office/spreadsheetml/2009/9/main" objectType="Radio" lockText="1" noThreeD="1"/>
</file>

<file path=xl/ctrlProps/ctrlProp217.xml><?xml version="1.0" encoding="utf-8"?>
<formControlPr xmlns="http://schemas.microsoft.com/office/spreadsheetml/2009/9/main" objectType="Radio" lockText="1" noThreeD="1"/>
</file>

<file path=xl/ctrlProps/ctrlProp218.xml><?xml version="1.0" encoding="utf-8"?>
<formControlPr xmlns="http://schemas.microsoft.com/office/spreadsheetml/2009/9/main" objectType="GBox" noThreeD="1"/>
</file>

<file path=xl/ctrlProps/ctrlProp219.xml><?xml version="1.0" encoding="utf-8"?>
<formControlPr xmlns="http://schemas.microsoft.com/office/spreadsheetml/2009/9/main" objectType="Radio" checked="Checked" firstButton="1" fmlaLink="$O$32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Radio" lockText="1" noThreeD="1"/>
</file>

<file path=xl/ctrlProps/ctrlProp221.xml><?xml version="1.0" encoding="utf-8"?>
<formControlPr xmlns="http://schemas.microsoft.com/office/spreadsheetml/2009/9/main" objectType="Radio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Radio" firstButton="1" lockText="1" noThreeD="1"/>
</file>

<file path=xl/ctrlProps/ctrlProp235.xml><?xml version="1.0" encoding="utf-8"?>
<formControlPr xmlns="http://schemas.microsoft.com/office/spreadsheetml/2009/9/main" objectType="Radio" checked="Checked" lockText="1" noThreeD="1"/>
</file>

<file path=xl/ctrlProps/ctrlProp236.xml><?xml version="1.0" encoding="utf-8"?>
<formControlPr xmlns="http://schemas.microsoft.com/office/spreadsheetml/2009/9/main" objectType="GBox" noThreeD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Radio" checked="Checked" firstButton="1" lockText="1"/>
</file>

<file path=xl/ctrlProps/ctrlProp239.xml><?xml version="1.0" encoding="utf-8"?>
<formControlPr xmlns="http://schemas.microsoft.com/office/spreadsheetml/2009/9/main" objectType="Radio" lockText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Radio" lockText="1"/>
</file>

<file path=xl/ctrlProps/ctrlProp241.xml><?xml version="1.0" encoding="utf-8"?>
<formControlPr xmlns="http://schemas.microsoft.com/office/spreadsheetml/2009/9/main" objectType="Radio" lockText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82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fmlaLink="$L$82" lockText="1" noThreeD="1"/>
</file>

<file path=xl/ctrlProps/ctrlProp251.xml><?xml version="1.0" encoding="utf-8"?>
<formControlPr xmlns="http://schemas.microsoft.com/office/spreadsheetml/2009/9/main" objectType="GBox" noThreeD="1"/>
</file>

<file path=xl/ctrlProps/ctrlProp252.xml><?xml version="1.0" encoding="utf-8"?>
<formControlPr xmlns="http://schemas.microsoft.com/office/spreadsheetml/2009/9/main" objectType="Radio" checked="Checked" firstButton="1" fmlaLink="$O$45" lockText="1" noThreeD="1"/>
</file>

<file path=xl/ctrlProps/ctrlProp253.xml><?xml version="1.0" encoding="utf-8"?>
<formControlPr xmlns="http://schemas.microsoft.com/office/spreadsheetml/2009/9/main" objectType="GBox" noThreeD="1"/>
</file>

<file path=xl/ctrlProps/ctrlProp254.xml><?xml version="1.0" encoding="utf-8"?>
<formControlPr xmlns="http://schemas.microsoft.com/office/spreadsheetml/2009/9/main" objectType="Radio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Radio" checked="Checked" firstButton="1" fmlaLink="$A$45" lockText="1" noThreeD="1"/>
</file>

<file path=xl/ctrlProps/ctrlProp257.xml><?xml version="1.0" encoding="utf-8"?>
<formControlPr xmlns="http://schemas.microsoft.com/office/spreadsheetml/2009/9/main" objectType="Radio" lockText="1" noThreeD="1"/>
</file>

<file path=xl/ctrlProps/ctrlProp258.xml><?xml version="1.0" encoding="utf-8"?>
<formControlPr xmlns="http://schemas.microsoft.com/office/spreadsheetml/2009/9/main" objectType="Radio" firstButton="1" lockText="1" noThreeD="1"/>
</file>

<file path=xl/ctrlProps/ctrlProp259.xml><?xml version="1.0" encoding="utf-8"?>
<formControlPr xmlns="http://schemas.microsoft.com/office/spreadsheetml/2009/9/main" objectType="Radio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GBox" noThreeD="1"/>
</file>

<file path=xl/ctrlProps/ctrlProp261.xml><?xml version="1.0" encoding="utf-8"?>
<formControlPr xmlns="http://schemas.microsoft.com/office/spreadsheetml/2009/9/main" objectType="Radio" checked="Checked" firstButton="1" lockText="1"/>
</file>

<file path=xl/ctrlProps/ctrlProp262.xml><?xml version="1.0" encoding="utf-8"?>
<formControlPr xmlns="http://schemas.microsoft.com/office/spreadsheetml/2009/9/main" objectType="Radio" lockText="1"/>
</file>

<file path=xl/ctrlProps/ctrlProp263.xml><?xml version="1.0" encoding="utf-8"?>
<formControlPr xmlns="http://schemas.microsoft.com/office/spreadsheetml/2009/9/main" objectType="Radio" lockText="1"/>
</file>

<file path=xl/ctrlProps/ctrlProp264.xml><?xml version="1.0" encoding="utf-8"?>
<formControlPr xmlns="http://schemas.microsoft.com/office/spreadsheetml/2009/9/main" objectType="Radio" lockText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fmlaLink="$I$70" lockText="1" noThreeD="1"/>
</file>

<file path=xl/ctrlProps/ctrlProp272.xml><?xml version="1.0" encoding="utf-8"?>
<formControlPr xmlns="http://schemas.microsoft.com/office/spreadsheetml/2009/9/main" objectType="CheckBox" checked="Checked" fmlaLink="$L$70" lockText="1" noThreeD="1"/>
</file>

<file path=xl/ctrlProps/ctrlProp273.xml><?xml version="1.0" encoding="utf-8"?>
<formControlPr xmlns="http://schemas.microsoft.com/office/spreadsheetml/2009/9/main" objectType="GBox" noThreeD="1"/>
</file>

<file path=xl/ctrlProps/ctrlProp274.xml><?xml version="1.0" encoding="utf-8"?>
<formControlPr xmlns="http://schemas.microsoft.com/office/spreadsheetml/2009/9/main" objectType="Radio" firstButton="1" lockText="1" noThreeD="1"/>
</file>

<file path=xl/ctrlProps/ctrlProp275.xml><?xml version="1.0" encoding="utf-8"?>
<formControlPr xmlns="http://schemas.microsoft.com/office/spreadsheetml/2009/9/main" objectType="Radio" checked="Checked" lockText="1" noThreeD="1"/>
</file>

<file path=xl/ctrlProps/ctrlProp276.xml><?xml version="1.0" encoding="utf-8"?>
<formControlPr xmlns="http://schemas.microsoft.com/office/spreadsheetml/2009/9/main" objectType="GBox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fmlaLink="$I$126" lockText="1" noThreeD="1"/>
</file>

<file path=xl/ctrlProps/ctrlProp281.xml><?xml version="1.0" encoding="utf-8"?>
<formControlPr xmlns="http://schemas.microsoft.com/office/spreadsheetml/2009/9/main" objectType="CheckBox" checked="Checked" fmlaLink="$M$126" lockText="1" noThreeD="1"/>
</file>

<file path=xl/ctrlProps/ctrlProp282.xml><?xml version="1.0" encoding="utf-8"?>
<formControlPr xmlns="http://schemas.microsoft.com/office/spreadsheetml/2009/9/main" objectType="Radio" checked="Checked" firstButton="1" fmlaLink="$A$35" lockText="1" noThreeD="1"/>
</file>

<file path=xl/ctrlProps/ctrlProp283.xml><?xml version="1.0" encoding="utf-8"?>
<formControlPr xmlns="http://schemas.microsoft.com/office/spreadsheetml/2009/9/main" objectType="Radio" lockText="1" noThreeD="1"/>
</file>

<file path=xl/ctrlProps/ctrlProp284.xml><?xml version="1.0" encoding="utf-8"?>
<formControlPr xmlns="http://schemas.microsoft.com/office/spreadsheetml/2009/9/main" objectType="Radio" checked="Checked" firstButton="1" fmlaLink="$O$35" lockText="1" noThreeD="1"/>
</file>

<file path=xl/ctrlProps/ctrlProp285.xml><?xml version="1.0" encoding="utf-8"?>
<formControlPr xmlns="http://schemas.microsoft.com/office/spreadsheetml/2009/9/main" objectType="Radio" lockText="1" noThreeD="1"/>
</file>

<file path=xl/ctrlProps/ctrlProp286.xml><?xml version="1.0" encoding="utf-8"?>
<formControlPr xmlns="http://schemas.microsoft.com/office/spreadsheetml/2009/9/main" objectType="GBox" noThreeD="1"/>
</file>

<file path=xl/ctrlProps/ctrlProp287.xml><?xml version="1.0" encoding="utf-8"?>
<formControlPr xmlns="http://schemas.microsoft.com/office/spreadsheetml/2009/9/main" objectType="Radio" checked="Checked" firstButton="1" lockText="1"/>
</file>

<file path=xl/ctrlProps/ctrlProp288.xml><?xml version="1.0" encoding="utf-8"?>
<formControlPr xmlns="http://schemas.microsoft.com/office/spreadsheetml/2009/9/main" objectType="Radio" lockText="1"/>
</file>

<file path=xl/ctrlProps/ctrlProp289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Radio" lockText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68" lockText="1" noThreeD="1"/>
</file>

<file path=xl/ctrlProps/ctrlProp304.xml><?xml version="1.0" encoding="utf-8"?>
<formControlPr xmlns="http://schemas.microsoft.com/office/spreadsheetml/2009/9/main" objectType="CheckBox" checked="Checked" fmlaLink="$L$68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GBox" noThreeD="1"/>
</file>

<file path=xl/ctrlProps/ctrlProp308.xml><?xml version="1.0" encoding="utf-8"?>
<formControlPr xmlns="http://schemas.microsoft.com/office/spreadsheetml/2009/9/main" objectType="Radio" firstButton="1" fmlaLink="$A$27" lockText="1" noThreeD="1"/>
</file>

<file path=xl/ctrlProps/ctrlProp309.xml><?xml version="1.0" encoding="utf-8"?>
<formControlPr xmlns="http://schemas.microsoft.com/office/spreadsheetml/2009/9/main" objectType="Radio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GBox" noThreeD="1"/>
</file>

<file path=xl/ctrlProps/ctrlProp311.xml><?xml version="1.0" encoding="utf-8"?>
<formControlPr xmlns="http://schemas.microsoft.com/office/spreadsheetml/2009/9/main" objectType="Radio" firstButton="1" fmlaLink="$O$27" lockText="1" noThreeD="1"/>
</file>

<file path=xl/ctrlProps/ctrlProp312.xml><?xml version="1.0" encoding="utf-8"?>
<formControlPr xmlns="http://schemas.microsoft.com/office/spreadsheetml/2009/9/main" objectType="Radio" lockText="1" noThreeD="1"/>
</file>

<file path=xl/ctrlProps/ctrlProp313.xml><?xml version="1.0" encoding="utf-8"?>
<formControlPr xmlns="http://schemas.microsoft.com/office/spreadsheetml/2009/9/main" objectType="Radio" lockText="1" noThreeD="1"/>
</file>

<file path=xl/ctrlProps/ctrlProp314.xml><?xml version="1.0" encoding="utf-8"?>
<formControlPr xmlns="http://schemas.microsoft.com/office/spreadsheetml/2009/9/main" objectType="Radio" checked="Checked" lockText="1" noThreeD="1"/>
</file>

<file path=xl/ctrlProps/ctrlProp315.xml><?xml version="1.0" encoding="utf-8"?>
<formControlPr xmlns="http://schemas.microsoft.com/office/spreadsheetml/2009/9/main" objectType="GBox" noThreeD="1"/>
</file>

<file path=xl/ctrlProps/ctrlProp316.xml><?xml version="1.0" encoding="utf-8"?>
<formControlPr xmlns="http://schemas.microsoft.com/office/spreadsheetml/2009/9/main" objectType="Radio" checked="Checked" firstButton="1" lockText="1"/>
</file>

<file path=xl/ctrlProps/ctrlProp317.xml><?xml version="1.0" encoding="utf-8"?>
<formControlPr xmlns="http://schemas.microsoft.com/office/spreadsheetml/2009/9/main" objectType="Radio" lockText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Radio" checked="Checked" firstButton="1" lockText="1"/>
</file>

<file path=xl/ctrlProps/ctrlProp323.xml><?xml version="1.0" encoding="utf-8"?>
<formControlPr xmlns="http://schemas.microsoft.com/office/spreadsheetml/2009/9/main" objectType="Radio" lockText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fmlaLink="$I$77" lockText="1" noThreeD="1"/>
</file>

<file path=xl/ctrlProps/ctrlProp332.xml><?xml version="1.0" encoding="utf-8"?>
<formControlPr xmlns="http://schemas.microsoft.com/office/spreadsheetml/2009/9/main" objectType="CheckBox" fmlaLink="$L$77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Radio" firstButton="1" lockText="1" noThreeD="1"/>
</file>

<file path=xl/ctrlProps/ctrlProp349.xml><?xml version="1.0" encoding="utf-8"?>
<formControlPr xmlns="http://schemas.microsoft.com/office/spreadsheetml/2009/9/main" objectType="Radio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GBox" noThreeD="1"/>
</file>

<file path=xl/ctrlProps/ctrlProp351.xml><?xml version="1.0" encoding="utf-8"?>
<formControlPr xmlns="http://schemas.microsoft.com/office/spreadsheetml/2009/9/main" objectType="Radio" firstButton="1" lockText="1"/>
</file>

<file path=xl/ctrlProps/ctrlProp352.xml><?xml version="1.0" encoding="utf-8"?>
<formControlPr xmlns="http://schemas.microsoft.com/office/spreadsheetml/2009/9/main" objectType="Radio" checked="Checked" lockText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fmlaLink="$I$73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fmlaLink="$L$73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Radio" firstButton="1" lockText="1" noThreeD="1"/>
</file>

<file path=xl/ctrlProps/ctrlProp376.xml><?xml version="1.0" encoding="utf-8"?>
<formControlPr xmlns="http://schemas.microsoft.com/office/spreadsheetml/2009/9/main" objectType="Radio" checked="Checked" lockText="1" noThreeD="1"/>
</file>

<file path=xl/ctrlProps/ctrlProp377.xml><?xml version="1.0" encoding="utf-8"?>
<formControlPr xmlns="http://schemas.microsoft.com/office/spreadsheetml/2009/9/main" objectType="GBox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Radio" checked="Checked" firstButton="1" lockText="1"/>
</file>

<file path=xl/ctrlProps/ctrlProp381.xml><?xml version="1.0" encoding="utf-8"?>
<formControlPr xmlns="http://schemas.microsoft.com/office/spreadsheetml/2009/9/main" objectType="Radio" lockText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fmlaLink="$I$57" lockText="1" noThreeD="1"/>
</file>

<file path=xl/ctrlProps/ctrlProp387.xml><?xml version="1.0" encoding="utf-8"?>
<formControlPr xmlns="http://schemas.microsoft.com/office/spreadsheetml/2009/9/main" objectType="CheckBox" fmlaLink="$L$57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Radio" firstButton="1" lockText="1" noThreeD="1"/>
</file>

<file path=xl/ctrlProps/ctrlProp392.xml><?xml version="1.0" encoding="utf-8"?>
<formControlPr xmlns="http://schemas.microsoft.com/office/spreadsheetml/2009/9/main" objectType="Radio" checked="Checked" lockText="1" noThreeD="1"/>
</file>

<file path=xl/ctrlProps/ctrlProp39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4</xdr:row>
          <xdr:rowOff>175260</xdr:rowOff>
        </xdr:from>
        <xdr:to>
          <xdr:col>2</xdr:col>
          <xdr:colOff>45720</xdr:colOff>
          <xdr:row>6</xdr:row>
          <xdr:rowOff>7620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0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5</xdr:row>
          <xdr:rowOff>160020</xdr:rowOff>
        </xdr:from>
        <xdr:to>
          <xdr:col>2</xdr:col>
          <xdr:colOff>45720</xdr:colOff>
          <xdr:row>7</xdr:row>
          <xdr:rowOff>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0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6</xdr:row>
          <xdr:rowOff>175260</xdr:rowOff>
        </xdr:from>
        <xdr:to>
          <xdr:col>2</xdr:col>
          <xdr:colOff>45720</xdr:colOff>
          <xdr:row>8</xdr:row>
          <xdr:rowOff>7620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0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7</xdr:row>
          <xdr:rowOff>160020</xdr:rowOff>
        </xdr:from>
        <xdr:to>
          <xdr:col>2</xdr:col>
          <xdr:colOff>45720</xdr:colOff>
          <xdr:row>9</xdr:row>
          <xdr:rowOff>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0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8</xdr:row>
          <xdr:rowOff>175260</xdr:rowOff>
        </xdr:from>
        <xdr:to>
          <xdr:col>2</xdr:col>
          <xdr:colOff>45720</xdr:colOff>
          <xdr:row>10</xdr:row>
          <xdr:rowOff>7620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0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1630680</xdr:colOff>
          <xdr:row>5</xdr:row>
          <xdr:rowOff>7620</xdr:rowOff>
        </xdr:from>
        <xdr:to>
          <xdr:col>3</xdr:col>
          <xdr:colOff>45720</xdr:colOff>
          <xdr:row>6</xdr:row>
          <xdr:rowOff>38100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0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1630680</xdr:colOff>
          <xdr:row>6</xdr:row>
          <xdr:rowOff>0</xdr:rowOff>
        </xdr:from>
        <xdr:to>
          <xdr:col>3</xdr:col>
          <xdr:colOff>45720</xdr:colOff>
          <xdr:row>7</xdr:row>
          <xdr:rowOff>30480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0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1630680</xdr:colOff>
          <xdr:row>7</xdr:row>
          <xdr:rowOff>7620</xdr:rowOff>
        </xdr:from>
        <xdr:to>
          <xdr:col>3</xdr:col>
          <xdr:colOff>45720</xdr:colOff>
          <xdr:row>8</xdr:row>
          <xdr:rowOff>38100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0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11</xdr:row>
          <xdr:rowOff>0</xdr:rowOff>
        </xdr:from>
        <xdr:to>
          <xdr:col>3</xdr:col>
          <xdr:colOff>45720</xdr:colOff>
          <xdr:row>12</xdr:row>
          <xdr:rowOff>30480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0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11</xdr:row>
          <xdr:rowOff>182880</xdr:rowOff>
        </xdr:from>
        <xdr:to>
          <xdr:col>3</xdr:col>
          <xdr:colOff>45720</xdr:colOff>
          <xdr:row>12</xdr:row>
          <xdr:rowOff>213360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0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13</xdr:row>
          <xdr:rowOff>0</xdr:rowOff>
        </xdr:from>
        <xdr:to>
          <xdr:col>3</xdr:col>
          <xdr:colOff>45720</xdr:colOff>
          <xdr:row>14</xdr:row>
          <xdr:rowOff>30480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0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4</xdr:row>
          <xdr:rowOff>182880</xdr:rowOff>
        </xdr:from>
        <xdr:to>
          <xdr:col>4</xdr:col>
          <xdr:colOff>76200</xdr:colOff>
          <xdr:row>6</xdr:row>
          <xdr:rowOff>22860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0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5</xdr:row>
          <xdr:rowOff>182880</xdr:rowOff>
        </xdr:from>
        <xdr:to>
          <xdr:col>4</xdr:col>
          <xdr:colOff>83820</xdr:colOff>
          <xdr:row>7</xdr:row>
          <xdr:rowOff>22860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0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6</xdr:row>
          <xdr:rowOff>175260</xdr:rowOff>
        </xdr:from>
        <xdr:to>
          <xdr:col>4</xdr:col>
          <xdr:colOff>76200</xdr:colOff>
          <xdr:row>8</xdr:row>
          <xdr:rowOff>7620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0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7</xdr:row>
          <xdr:rowOff>175260</xdr:rowOff>
        </xdr:from>
        <xdr:to>
          <xdr:col>4</xdr:col>
          <xdr:colOff>76200</xdr:colOff>
          <xdr:row>9</xdr:row>
          <xdr:rowOff>7620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0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4</xdr:row>
          <xdr:rowOff>175260</xdr:rowOff>
        </xdr:from>
        <xdr:to>
          <xdr:col>5</xdr:col>
          <xdr:colOff>68580</xdr:colOff>
          <xdr:row>6</xdr:row>
          <xdr:rowOff>7620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0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5</xdr:row>
          <xdr:rowOff>175260</xdr:rowOff>
        </xdr:from>
        <xdr:to>
          <xdr:col>5</xdr:col>
          <xdr:colOff>68580</xdr:colOff>
          <xdr:row>7</xdr:row>
          <xdr:rowOff>7620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0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6</xdr:row>
          <xdr:rowOff>152400</xdr:rowOff>
        </xdr:from>
        <xdr:to>
          <xdr:col>5</xdr:col>
          <xdr:colOff>68580</xdr:colOff>
          <xdr:row>7</xdr:row>
          <xdr:rowOff>182880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0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7</xdr:row>
          <xdr:rowOff>160020</xdr:rowOff>
        </xdr:from>
        <xdr:to>
          <xdr:col>5</xdr:col>
          <xdr:colOff>68580</xdr:colOff>
          <xdr:row>9</xdr:row>
          <xdr:rowOff>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0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5</xdr:row>
          <xdr:rowOff>0</xdr:rowOff>
        </xdr:from>
        <xdr:to>
          <xdr:col>6</xdr:col>
          <xdr:colOff>99060</xdr:colOff>
          <xdr:row>6</xdr:row>
          <xdr:rowOff>30480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0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6</xdr:row>
          <xdr:rowOff>0</xdr:rowOff>
        </xdr:from>
        <xdr:to>
          <xdr:col>6</xdr:col>
          <xdr:colOff>99060</xdr:colOff>
          <xdr:row>7</xdr:row>
          <xdr:rowOff>30480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0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6</xdr:row>
          <xdr:rowOff>175260</xdr:rowOff>
        </xdr:from>
        <xdr:to>
          <xdr:col>6</xdr:col>
          <xdr:colOff>99060</xdr:colOff>
          <xdr:row>8</xdr:row>
          <xdr:rowOff>7620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0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46</xdr:row>
          <xdr:rowOff>7620</xdr:rowOff>
        </xdr:from>
        <xdr:to>
          <xdr:col>2</xdr:col>
          <xdr:colOff>99060</xdr:colOff>
          <xdr:row>47</xdr:row>
          <xdr:rowOff>38100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0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46</xdr:row>
          <xdr:rowOff>190500</xdr:rowOff>
        </xdr:from>
        <xdr:to>
          <xdr:col>2</xdr:col>
          <xdr:colOff>99060</xdr:colOff>
          <xdr:row>48</xdr:row>
          <xdr:rowOff>30480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0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48</xdr:row>
          <xdr:rowOff>7620</xdr:rowOff>
        </xdr:from>
        <xdr:to>
          <xdr:col>2</xdr:col>
          <xdr:colOff>99060</xdr:colOff>
          <xdr:row>49</xdr:row>
          <xdr:rowOff>38100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0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48</xdr:row>
          <xdr:rowOff>190500</xdr:rowOff>
        </xdr:from>
        <xdr:to>
          <xdr:col>2</xdr:col>
          <xdr:colOff>99060</xdr:colOff>
          <xdr:row>50</xdr:row>
          <xdr:rowOff>30480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0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45</xdr:row>
          <xdr:rowOff>182880</xdr:rowOff>
        </xdr:from>
        <xdr:to>
          <xdr:col>3</xdr:col>
          <xdr:colOff>76200</xdr:colOff>
          <xdr:row>47</xdr:row>
          <xdr:rowOff>22860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0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46</xdr:row>
          <xdr:rowOff>175260</xdr:rowOff>
        </xdr:from>
        <xdr:to>
          <xdr:col>3</xdr:col>
          <xdr:colOff>76200</xdr:colOff>
          <xdr:row>48</xdr:row>
          <xdr:rowOff>7620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0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47</xdr:row>
          <xdr:rowOff>182880</xdr:rowOff>
        </xdr:from>
        <xdr:to>
          <xdr:col>3</xdr:col>
          <xdr:colOff>76200</xdr:colOff>
          <xdr:row>49</xdr:row>
          <xdr:rowOff>22860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0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46</xdr:row>
          <xdr:rowOff>0</xdr:rowOff>
        </xdr:from>
        <xdr:to>
          <xdr:col>4</xdr:col>
          <xdr:colOff>60960</xdr:colOff>
          <xdr:row>47</xdr:row>
          <xdr:rowOff>30480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0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46</xdr:row>
          <xdr:rowOff>182880</xdr:rowOff>
        </xdr:from>
        <xdr:to>
          <xdr:col>4</xdr:col>
          <xdr:colOff>60960</xdr:colOff>
          <xdr:row>48</xdr:row>
          <xdr:rowOff>22860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0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48</xdr:row>
          <xdr:rowOff>0</xdr:rowOff>
        </xdr:from>
        <xdr:to>
          <xdr:col>4</xdr:col>
          <xdr:colOff>60960</xdr:colOff>
          <xdr:row>49</xdr:row>
          <xdr:rowOff>30480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0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48</xdr:row>
          <xdr:rowOff>182880</xdr:rowOff>
        </xdr:from>
        <xdr:to>
          <xdr:col>4</xdr:col>
          <xdr:colOff>60960</xdr:colOff>
          <xdr:row>50</xdr:row>
          <xdr:rowOff>22860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0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49</xdr:row>
          <xdr:rowOff>182880</xdr:rowOff>
        </xdr:from>
        <xdr:to>
          <xdr:col>3</xdr:col>
          <xdr:colOff>83820</xdr:colOff>
          <xdr:row>51</xdr:row>
          <xdr:rowOff>22860</xdr:rowOff>
        </xdr:to>
        <xdr:sp macro="" textlink="">
          <xdr:nvSpPr>
            <xdr:cNvPr id="24640" name="Check Box 64" hidden="1">
              <a:extLst>
                <a:ext uri="{63B3BB69-23CF-44E3-9099-C40C66FF867C}">
                  <a14:compatExt spid="_x0000_s24640"/>
                </a:ext>
                <a:ext uri="{FF2B5EF4-FFF2-40B4-BE49-F238E27FC236}">
                  <a16:creationId xmlns:a16="http://schemas.microsoft.com/office/drawing/2014/main" id="{00000000-0008-0000-0200-00004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1638300</xdr:colOff>
          <xdr:row>50</xdr:row>
          <xdr:rowOff>182880</xdr:rowOff>
        </xdr:from>
        <xdr:to>
          <xdr:col>3</xdr:col>
          <xdr:colOff>68580</xdr:colOff>
          <xdr:row>52</xdr:row>
          <xdr:rowOff>22860</xdr:rowOff>
        </xdr:to>
        <xdr:sp macro="" textlink="">
          <xdr:nvSpPr>
            <xdr:cNvPr id="24641" name="Check Box 65" hidden="1">
              <a:extLst>
                <a:ext uri="{63B3BB69-23CF-44E3-9099-C40C66FF867C}">
                  <a14:compatExt spid="_x0000_s24641"/>
                </a:ext>
                <a:ext uri="{FF2B5EF4-FFF2-40B4-BE49-F238E27FC236}">
                  <a16:creationId xmlns:a16="http://schemas.microsoft.com/office/drawing/2014/main" id="{00000000-0008-0000-0200-00004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1638300</xdr:colOff>
          <xdr:row>51</xdr:row>
          <xdr:rowOff>190500</xdr:rowOff>
        </xdr:from>
        <xdr:to>
          <xdr:col>3</xdr:col>
          <xdr:colOff>68580</xdr:colOff>
          <xdr:row>53</xdr:row>
          <xdr:rowOff>30480</xdr:rowOff>
        </xdr:to>
        <xdr:sp macro="" textlink="">
          <xdr:nvSpPr>
            <xdr:cNvPr id="24642" name="Check Box 66" hidden="1">
              <a:extLst>
                <a:ext uri="{63B3BB69-23CF-44E3-9099-C40C66FF867C}">
                  <a14:compatExt spid="_x0000_s24642"/>
                </a:ext>
                <a:ext uri="{FF2B5EF4-FFF2-40B4-BE49-F238E27FC236}">
                  <a16:creationId xmlns:a16="http://schemas.microsoft.com/office/drawing/2014/main" id="{00000000-0008-0000-0200-00004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1638300</xdr:colOff>
          <xdr:row>52</xdr:row>
          <xdr:rowOff>182880</xdr:rowOff>
        </xdr:from>
        <xdr:to>
          <xdr:col>3</xdr:col>
          <xdr:colOff>68580</xdr:colOff>
          <xdr:row>54</xdr:row>
          <xdr:rowOff>22860</xdr:rowOff>
        </xdr:to>
        <xdr:sp macro="" textlink="">
          <xdr:nvSpPr>
            <xdr:cNvPr id="24643" name="Check Box 67" hidden="1">
              <a:extLst>
                <a:ext uri="{63B3BB69-23CF-44E3-9099-C40C66FF867C}">
                  <a14:compatExt spid="_x0000_s24643"/>
                </a:ext>
                <a:ext uri="{FF2B5EF4-FFF2-40B4-BE49-F238E27FC236}">
                  <a16:creationId xmlns:a16="http://schemas.microsoft.com/office/drawing/2014/main" id="{00000000-0008-0000-0200-00004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49</xdr:row>
          <xdr:rowOff>182880</xdr:rowOff>
        </xdr:from>
        <xdr:to>
          <xdr:col>2</xdr:col>
          <xdr:colOff>99060</xdr:colOff>
          <xdr:row>51</xdr:row>
          <xdr:rowOff>22860</xdr:rowOff>
        </xdr:to>
        <xdr:sp macro="" textlink="">
          <xdr:nvSpPr>
            <xdr:cNvPr id="24644" name="Check Box 68" hidden="1">
              <a:extLst>
                <a:ext uri="{63B3BB69-23CF-44E3-9099-C40C66FF867C}">
                  <a14:compatExt spid="_x0000_s24644"/>
                </a:ext>
                <a:ext uri="{FF2B5EF4-FFF2-40B4-BE49-F238E27FC236}">
                  <a16:creationId xmlns:a16="http://schemas.microsoft.com/office/drawing/2014/main" id="{00000000-0008-0000-0200-00004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8</xdr:row>
          <xdr:rowOff>160020</xdr:rowOff>
        </xdr:from>
        <xdr:to>
          <xdr:col>5</xdr:col>
          <xdr:colOff>68580</xdr:colOff>
          <xdr:row>10</xdr:row>
          <xdr:rowOff>0</xdr:rowOff>
        </xdr:to>
        <xdr:sp macro="" textlink="">
          <xdr:nvSpPr>
            <xdr:cNvPr id="24661" name="Check Box 85" hidden="1">
              <a:extLst>
                <a:ext uri="{63B3BB69-23CF-44E3-9099-C40C66FF867C}">
                  <a14:compatExt spid="_x0000_s24661"/>
                </a:ext>
                <a:ext uri="{FF2B5EF4-FFF2-40B4-BE49-F238E27FC236}">
                  <a16:creationId xmlns:a16="http://schemas.microsoft.com/office/drawing/2014/main" id="{00000000-0008-0000-0200-00005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9</xdr:row>
          <xdr:rowOff>160020</xdr:rowOff>
        </xdr:from>
        <xdr:to>
          <xdr:col>5</xdr:col>
          <xdr:colOff>68580</xdr:colOff>
          <xdr:row>11</xdr:row>
          <xdr:rowOff>0</xdr:rowOff>
        </xdr:to>
        <xdr:sp macro="" textlink="">
          <xdr:nvSpPr>
            <xdr:cNvPr id="24664" name="Check Box 88" hidden="1">
              <a:extLst>
                <a:ext uri="{63B3BB69-23CF-44E3-9099-C40C66FF867C}">
                  <a14:compatExt spid="_x0000_s24664"/>
                </a:ext>
                <a:ext uri="{FF2B5EF4-FFF2-40B4-BE49-F238E27FC236}">
                  <a16:creationId xmlns:a16="http://schemas.microsoft.com/office/drawing/2014/main" id="{00000000-0008-0000-0200-00005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19</xdr:row>
          <xdr:rowOff>175260</xdr:rowOff>
        </xdr:from>
        <xdr:to>
          <xdr:col>2</xdr:col>
          <xdr:colOff>45720</xdr:colOff>
          <xdr:row>21</xdr:row>
          <xdr:rowOff>7620</xdr:rowOff>
        </xdr:to>
        <xdr:sp macro="" textlink="">
          <xdr:nvSpPr>
            <xdr:cNvPr id="24666" name="Check Box 90" hidden="1">
              <a:extLst>
                <a:ext uri="{63B3BB69-23CF-44E3-9099-C40C66FF867C}">
                  <a14:compatExt spid="_x0000_s24666"/>
                </a:ext>
                <a:ext uri="{FF2B5EF4-FFF2-40B4-BE49-F238E27FC236}">
                  <a16:creationId xmlns:a16="http://schemas.microsoft.com/office/drawing/2014/main" id="{00000000-0008-0000-0200-00005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20</xdr:row>
          <xdr:rowOff>160020</xdr:rowOff>
        </xdr:from>
        <xdr:to>
          <xdr:col>2</xdr:col>
          <xdr:colOff>45720</xdr:colOff>
          <xdr:row>22</xdr:row>
          <xdr:rowOff>0</xdr:rowOff>
        </xdr:to>
        <xdr:sp macro="" textlink="">
          <xdr:nvSpPr>
            <xdr:cNvPr id="24667" name="Check Box 91" hidden="1">
              <a:extLst>
                <a:ext uri="{63B3BB69-23CF-44E3-9099-C40C66FF867C}">
                  <a14:compatExt spid="_x0000_s24667"/>
                </a:ext>
                <a:ext uri="{FF2B5EF4-FFF2-40B4-BE49-F238E27FC236}">
                  <a16:creationId xmlns:a16="http://schemas.microsoft.com/office/drawing/2014/main" id="{00000000-0008-0000-0200-00005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21</xdr:row>
          <xdr:rowOff>175260</xdr:rowOff>
        </xdr:from>
        <xdr:to>
          <xdr:col>2</xdr:col>
          <xdr:colOff>45720</xdr:colOff>
          <xdr:row>23</xdr:row>
          <xdr:rowOff>7620</xdr:rowOff>
        </xdr:to>
        <xdr:sp macro="" textlink="">
          <xdr:nvSpPr>
            <xdr:cNvPr id="24668" name="Check Box 92" hidden="1">
              <a:extLst>
                <a:ext uri="{63B3BB69-23CF-44E3-9099-C40C66FF867C}">
                  <a14:compatExt spid="_x0000_s24668"/>
                </a:ext>
                <a:ext uri="{FF2B5EF4-FFF2-40B4-BE49-F238E27FC236}">
                  <a16:creationId xmlns:a16="http://schemas.microsoft.com/office/drawing/2014/main" id="{00000000-0008-0000-0200-00005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22</xdr:row>
          <xdr:rowOff>160020</xdr:rowOff>
        </xdr:from>
        <xdr:to>
          <xdr:col>2</xdr:col>
          <xdr:colOff>45720</xdr:colOff>
          <xdr:row>24</xdr:row>
          <xdr:rowOff>0</xdr:rowOff>
        </xdr:to>
        <xdr:sp macro="" textlink="">
          <xdr:nvSpPr>
            <xdr:cNvPr id="24669" name="Check Box 93" hidden="1">
              <a:extLst>
                <a:ext uri="{63B3BB69-23CF-44E3-9099-C40C66FF867C}">
                  <a14:compatExt spid="_x0000_s24669"/>
                </a:ext>
                <a:ext uri="{FF2B5EF4-FFF2-40B4-BE49-F238E27FC236}">
                  <a16:creationId xmlns:a16="http://schemas.microsoft.com/office/drawing/2014/main" id="{00000000-0008-0000-0200-00005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23</xdr:row>
          <xdr:rowOff>175260</xdr:rowOff>
        </xdr:from>
        <xdr:to>
          <xdr:col>2</xdr:col>
          <xdr:colOff>45720</xdr:colOff>
          <xdr:row>25</xdr:row>
          <xdr:rowOff>7620</xdr:rowOff>
        </xdr:to>
        <xdr:sp macro="" textlink="">
          <xdr:nvSpPr>
            <xdr:cNvPr id="24670" name="Check Box 94" hidden="1">
              <a:extLst>
                <a:ext uri="{63B3BB69-23CF-44E3-9099-C40C66FF867C}">
                  <a14:compatExt spid="_x0000_s24670"/>
                </a:ext>
                <a:ext uri="{FF2B5EF4-FFF2-40B4-BE49-F238E27FC236}">
                  <a16:creationId xmlns:a16="http://schemas.microsoft.com/office/drawing/2014/main" id="{00000000-0008-0000-0200-00005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20</xdr:row>
          <xdr:rowOff>0</xdr:rowOff>
        </xdr:from>
        <xdr:to>
          <xdr:col>3</xdr:col>
          <xdr:colOff>45720</xdr:colOff>
          <xdr:row>21</xdr:row>
          <xdr:rowOff>30480</xdr:rowOff>
        </xdr:to>
        <xdr:sp macro="" textlink="">
          <xdr:nvSpPr>
            <xdr:cNvPr id="24672" name="Check Box 96" hidden="1">
              <a:extLst>
                <a:ext uri="{63B3BB69-23CF-44E3-9099-C40C66FF867C}">
                  <a14:compatExt spid="_x0000_s24672"/>
                </a:ext>
                <a:ext uri="{FF2B5EF4-FFF2-40B4-BE49-F238E27FC236}">
                  <a16:creationId xmlns:a16="http://schemas.microsoft.com/office/drawing/2014/main" id="{00000000-0008-0000-0200-00006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20</xdr:row>
          <xdr:rowOff>182880</xdr:rowOff>
        </xdr:from>
        <xdr:to>
          <xdr:col>3</xdr:col>
          <xdr:colOff>45720</xdr:colOff>
          <xdr:row>22</xdr:row>
          <xdr:rowOff>22860</xdr:rowOff>
        </xdr:to>
        <xdr:sp macro="" textlink="">
          <xdr:nvSpPr>
            <xdr:cNvPr id="24673" name="Check Box 97" hidden="1">
              <a:extLst>
                <a:ext uri="{63B3BB69-23CF-44E3-9099-C40C66FF867C}">
                  <a14:compatExt spid="_x0000_s24673"/>
                </a:ext>
                <a:ext uri="{FF2B5EF4-FFF2-40B4-BE49-F238E27FC236}">
                  <a16:creationId xmlns:a16="http://schemas.microsoft.com/office/drawing/2014/main" id="{00000000-0008-0000-0200-00006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22</xdr:row>
          <xdr:rowOff>0</xdr:rowOff>
        </xdr:from>
        <xdr:to>
          <xdr:col>3</xdr:col>
          <xdr:colOff>45720</xdr:colOff>
          <xdr:row>23</xdr:row>
          <xdr:rowOff>30480</xdr:rowOff>
        </xdr:to>
        <xdr:sp macro="" textlink="">
          <xdr:nvSpPr>
            <xdr:cNvPr id="24674" name="Check Box 98" hidden="1">
              <a:extLst>
                <a:ext uri="{63B3BB69-23CF-44E3-9099-C40C66FF867C}">
                  <a14:compatExt spid="_x0000_s24674"/>
                </a:ext>
                <a:ext uri="{FF2B5EF4-FFF2-40B4-BE49-F238E27FC236}">
                  <a16:creationId xmlns:a16="http://schemas.microsoft.com/office/drawing/2014/main" id="{00000000-0008-0000-0200-00006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0</xdr:rowOff>
        </xdr:from>
        <xdr:to>
          <xdr:col>3</xdr:col>
          <xdr:colOff>45720</xdr:colOff>
          <xdr:row>27</xdr:row>
          <xdr:rowOff>30480</xdr:rowOff>
        </xdr:to>
        <xdr:sp macro="" textlink="">
          <xdr:nvSpPr>
            <xdr:cNvPr id="24678" name="Check Box 102" hidden="1">
              <a:extLst>
                <a:ext uri="{63B3BB69-23CF-44E3-9099-C40C66FF867C}">
                  <a14:compatExt spid="_x0000_s24678"/>
                </a:ext>
                <a:ext uri="{FF2B5EF4-FFF2-40B4-BE49-F238E27FC236}">
                  <a16:creationId xmlns:a16="http://schemas.microsoft.com/office/drawing/2014/main" id="{00000000-0008-0000-0200-00006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182880</xdr:rowOff>
        </xdr:from>
        <xdr:to>
          <xdr:col>3</xdr:col>
          <xdr:colOff>45720</xdr:colOff>
          <xdr:row>27</xdr:row>
          <xdr:rowOff>213360</xdr:rowOff>
        </xdr:to>
        <xdr:sp macro="" textlink="">
          <xdr:nvSpPr>
            <xdr:cNvPr id="24679" name="Check Box 103" hidden="1">
              <a:extLst>
                <a:ext uri="{63B3BB69-23CF-44E3-9099-C40C66FF867C}">
                  <a14:compatExt spid="_x0000_s24679"/>
                </a:ext>
                <a:ext uri="{FF2B5EF4-FFF2-40B4-BE49-F238E27FC236}">
                  <a16:creationId xmlns:a16="http://schemas.microsoft.com/office/drawing/2014/main" id="{00000000-0008-0000-0200-00006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28</xdr:row>
          <xdr:rowOff>0</xdr:rowOff>
        </xdr:from>
        <xdr:to>
          <xdr:col>3</xdr:col>
          <xdr:colOff>45720</xdr:colOff>
          <xdr:row>29</xdr:row>
          <xdr:rowOff>30480</xdr:rowOff>
        </xdr:to>
        <xdr:sp macro="" textlink="">
          <xdr:nvSpPr>
            <xdr:cNvPr id="24680" name="Check Box 104" hidden="1">
              <a:extLst>
                <a:ext uri="{63B3BB69-23CF-44E3-9099-C40C66FF867C}">
                  <a14:compatExt spid="_x0000_s24680"/>
                </a:ext>
                <a:ext uri="{FF2B5EF4-FFF2-40B4-BE49-F238E27FC236}">
                  <a16:creationId xmlns:a16="http://schemas.microsoft.com/office/drawing/2014/main" id="{00000000-0008-0000-0200-00006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19</xdr:row>
          <xdr:rowOff>182880</xdr:rowOff>
        </xdr:from>
        <xdr:to>
          <xdr:col>4</xdr:col>
          <xdr:colOff>76200</xdr:colOff>
          <xdr:row>21</xdr:row>
          <xdr:rowOff>22860</xdr:rowOff>
        </xdr:to>
        <xdr:sp macro="" textlink="">
          <xdr:nvSpPr>
            <xdr:cNvPr id="24681" name="Check Box 105" hidden="1">
              <a:extLst>
                <a:ext uri="{63B3BB69-23CF-44E3-9099-C40C66FF867C}">
                  <a14:compatExt spid="_x0000_s24681"/>
                </a:ext>
                <a:ext uri="{FF2B5EF4-FFF2-40B4-BE49-F238E27FC236}">
                  <a16:creationId xmlns:a16="http://schemas.microsoft.com/office/drawing/2014/main" id="{00000000-0008-0000-0200-00006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20</xdr:row>
          <xdr:rowOff>182880</xdr:rowOff>
        </xdr:from>
        <xdr:to>
          <xdr:col>4</xdr:col>
          <xdr:colOff>83820</xdr:colOff>
          <xdr:row>22</xdr:row>
          <xdr:rowOff>22860</xdr:rowOff>
        </xdr:to>
        <xdr:sp macro="" textlink="">
          <xdr:nvSpPr>
            <xdr:cNvPr id="24682" name="Check Box 106" hidden="1">
              <a:extLst>
                <a:ext uri="{63B3BB69-23CF-44E3-9099-C40C66FF867C}">
                  <a14:compatExt spid="_x0000_s24682"/>
                </a:ext>
                <a:ext uri="{FF2B5EF4-FFF2-40B4-BE49-F238E27FC236}">
                  <a16:creationId xmlns:a16="http://schemas.microsoft.com/office/drawing/2014/main" id="{00000000-0008-0000-0200-00006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21</xdr:row>
          <xdr:rowOff>175260</xdr:rowOff>
        </xdr:from>
        <xdr:to>
          <xdr:col>4</xdr:col>
          <xdr:colOff>76200</xdr:colOff>
          <xdr:row>23</xdr:row>
          <xdr:rowOff>7620</xdr:rowOff>
        </xdr:to>
        <xdr:sp macro="" textlink="">
          <xdr:nvSpPr>
            <xdr:cNvPr id="24683" name="Check Box 107" hidden="1">
              <a:extLst>
                <a:ext uri="{63B3BB69-23CF-44E3-9099-C40C66FF867C}">
                  <a14:compatExt spid="_x0000_s24683"/>
                </a:ext>
                <a:ext uri="{FF2B5EF4-FFF2-40B4-BE49-F238E27FC236}">
                  <a16:creationId xmlns:a16="http://schemas.microsoft.com/office/drawing/2014/main" id="{00000000-0008-0000-0200-00006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22</xdr:row>
          <xdr:rowOff>175260</xdr:rowOff>
        </xdr:from>
        <xdr:to>
          <xdr:col>4</xdr:col>
          <xdr:colOff>76200</xdr:colOff>
          <xdr:row>24</xdr:row>
          <xdr:rowOff>7620</xdr:rowOff>
        </xdr:to>
        <xdr:sp macro="" textlink="">
          <xdr:nvSpPr>
            <xdr:cNvPr id="24684" name="Check Box 108" hidden="1">
              <a:extLst>
                <a:ext uri="{63B3BB69-23CF-44E3-9099-C40C66FF867C}">
                  <a14:compatExt spid="_x0000_s24684"/>
                </a:ext>
                <a:ext uri="{FF2B5EF4-FFF2-40B4-BE49-F238E27FC236}">
                  <a16:creationId xmlns:a16="http://schemas.microsoft.com/office/drawing/2014/main" id="{00000000-0008-0000-0200-00006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19</xdr:row>
          <xdr:rowOff>175260</xdr:rowOff>
        </xdr:from>
        <xdr:to>
          <xdr:col>5</xdr:col>
          <xdr:colOff>68580</xdr:colOff>
          <xdr:row>21</xdr:row>
          <xdr:rowOff>7620</xdr:rowOff>
        </xdr:to>
        <xdr:sp macro="" textlink="">
          <xdr:nvSpPr>
            <xdr:cNvPr id="24685" name="Check Box 109" hidden="1">
              <a:extLst>
                <a:ext uri="{63B3BB69-23CF-44E3-9099-C40C66FF867C}">
                  <a14:compatExt spid="_x0000_s24685"/>
                </a:ext>
                <a:ext uri="{FF2B5EF4-FFF2-40B4-BE49-F238E27FC236}">
                  <a16:creationId xmlns:a16="http://schemas.microsoft.com/office/drawing/2014/main" id="{00000000-0008-0000-0200-00006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20</xdr:row>
          <xdr:rowOff>175260</xdr:rowOff>
        </xdr:from>
        <xdr:to>
          <xdr:col>5</xdr:col>
          <xdr:colOff>68580</xdr:colOff>
          <xdr:row>22</xdr:row>
          <xdr:rowOff>7620</xdr:rowOff>
        </xdr:to>
        <xdr:sp macro="" textlink="">
          <xdr:nvSpPr>
            <xdr:cNvPr id="24686" name="Check Box 110" hidden="1">
              <a:extLst>
                <a:ext uri="{63B3BB69-23CF-44E3-9099-C40C66FF867C}">
                  <a14:compatExt spid="_x0000_s24686"/>
                </a:ext>
                <a:ext uri="{FF2B5EF4-FFF2-40B4-BE49-F238E27FC236}">
                  <a16:creationId xmlns:a16="http://schemas.microsoft.com/office/drawing/2014/main" id="{00000000-0008-0000-0200-00006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21</xdr:row>
          <xdr:rowOff>152400</xdr:rowOff>
        </xdr:from>
        <xdr:to>
          <xdr:col>5</xdr:col>
          <xdr:colOff>68580</xdr:colOff>
          <xdr:row>22</xdr:row>
          <xdr:rowOff>182880</xdr:rowOff>
        </xdr:to>
        <xdr:sp macro="" textlink="">
          <xdr:nvSpPr>
            <xdr:cNvPr id="24687" name="Check Box 111" hidden="1">
              <a:extLst>
                <a:ext uri="{63B3BB69-23CF-44E3-9099-C40C66FF867C}">
                  <a14:compatExt spid="_x0000_s24687"/>
                </a:ext>
                <a:ext uri="{FF2B5EF4-FFF2-40B4-BE49-F238E27FC236}">
                  <a16:creationId xmlns:a16="http://schemas.microsoft.com/office/drawing/2014/main" id="{00000000-0008-0000-0200-00006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22</xdr:row>
          <xdr:rowOff>160020</xdr:rowOff>
        </xdr:from>
        <xdr:to>
          <xdr:col>5</xdr:col>
          <xdr:colOff>68580</xdr:colOff>
          <xdr:row>24</xdr:row>
          <xdr:rowOff>0</xdr:rowOff>
        </xdr:to>
        <xdr:sp macro="" textlink="">
          <xdr:nvSpPr>
            <xdr:cNvPr id="24688" name="Check Box 112" hidden="1">
              <a:extLst>
                <a:ext uri="{63B3BB69-23CF-44E3-9099-C40C66FF867C}">
                  <a14:compatExt spid="_x0000_s24688"/>
                </a:ext>
                <a:ext uri="{FF2B5EF4-FFF2-40B4-BE49-F238E27FC236}">
                  <a16:creationId xmlns:a16="http://schemas.microsoft.com/office/drawing/2014/main" id="{00000000-0008-0000-0200-00007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20</xdr:row>
          <xdr:rowOff>0</xdr:rowOff>
        </xdr:from>
        <xdr:to>
          <xdr:col>6</xdr:col>
          <xdr:colOff>99060</xdr:colOff>
          <xdr:row>21</xdr:row>
          <xdr:rowOff>30480</xdr:rowOff>
        </xdr:to>
        <xdr:sp macro="" textlink="">
          <xdr:nvSpPr>
            <xdr:cNvPr id="24689" name="Check Box 113" hidden="1">
              <a:extLst>
                <a:ext uri="{63B3BB69-23CF-44E3-9099-C40C66FF867C}">
                  <a14:compatExt spid="_x0000_s24689"/>
                </a:ext>
                <a:ext uri="{FF2B5EF4-FFF2-40B4-BE49-F238E27FC236}">
                  <a16:creationId xmlns:a16="http://schemas.microsoft.com/office/drawing/2014/main" id="{00000000-0008-0000-0200-00007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21</xdr:row>
          <xdr:rowOff>0</xdr:rowOff>
        </xdr:from>
        <xdr:to>
          <xdr:col>6</xdr:col>
          <xdr:colOff>99060</xdr:colOff>
          <xdr:row>22</xdr:row>
          <xdr:rowOff>30480</xdr:rowOff>
        </xdr:to>
        <xdr:sp macro="" textlink="">
          <xdr:nvSpPr>
            <xdr:cNvPr id="24690" name="Check Box 114" hidden="1">
              <a:extLst>
                <a:ext uri="{63B3BB69-23CF-44E3-9099-C40C66FF867C}">
                  <a14:compatExt spid="_x0000_s24690"/>
                </a:ext>
                <a:ext uri="{FF2B5EF4-FFF2-40B4-BE49-F238E27FC236}">
                  <a16:creationId xmlns:a16="http://schemas.microsoft.com/office/drawing/2014/main" id="{00000000-0008-0000-0200-00007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21</xdr:row>
          <xdr:rowOff>175260</xdr:rowOff>
        </xdr:from>
        <xdr:to>
          <xdr:col>6</xdr:col>
          <xdr:colOff>99060</xdr:colOff>
          <xdr:row>23</xdr:row>
          <xdr:rowOff>7620</xdr:rowOff>
        </xdr:to>
        <xdr:sp macro="" textlink="">
          <xdr:nvSpPr>
            <xdr:cNvPr id="24691" name="Check Box 115" hidden="1">
              <a:extLst>
                <a:ext uri="{63B3BB69-23CF-44E3-9099-C40C66FF867C}">
                  <a14:compatExt spid="_x0000_s24691"/>
                </a:ext>
                <a:ext uri="{FF2B5EF4-FFF2-40B4-BE49-F238E27FC236}">
                  <a16:creationId xmlns:a16="http://schemas.microsoft.com/office/drawing/2014/main" id="{00000000-0008-0000-0200-00007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23</xdr:row>
          <xdr:rowOff>160020</xdr:rowOff>
        </xdr:from>
        <xdr:to>
          <xdr:col>5</xdr:col>
          <xdr:colOff>68580</xdr:colOff>
          <xdr:row>25</xdr:row>
          <xdr:rowOff>0</xdr:rowOff>
        </xdr:to>
        <xdr:sp macro="" textlink="">
          <xdr:nvSpPr>
            <xdr:cNvPr id="24692" name="Check Box 116" hidden="1">
              <a:extLst>
                <a:ext uri="{63B3BB69-23CF-44E3-9099-C40C66FF867C}">
                  <a14:compatExt spid="_x0000_s24692"/>
                </a:ext>
                <a:ext uri="{FF2B5EF4-FFF2-40B4-BE49-F238E27FC236}">
                  <a16:creationId xmlns:a16="http://schemas.microsoft.com/office/drawing/2014/main" id="{00000000-0008-0000-0200-00007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1600200</xdr:colOff>
          <xdr:row>24</xdr:row>
          <xdr:rowOff>160020</xdr:rowOff>
        </xdr:from>
        <xdr:to>
          <xdr:col>5</xdr:col>
          <xdr:colOff>68580</xdr:colOff>
          <xdr:row>26</xdr:row>
          <xdr:rowOff>0</xdr:rowOff>
        </xdr:to>
        <xdr:sp macro="" textlink="">
          <xdr:nvSpPr>
            <xdr:cNvPr id="24695" name="Check Box 119" hidden="1">
              <a:extLst>
                <a:ext uri="{63B3BB69-23CF-44E3-9099-C40C66FF867C}">
                  <a14:compatExt spid="_x0000_s24695"/>
                </a:ext>
                <a:ext uri="{FF2B5EF4-FFF2-40B4-BE49-F238E27FC236}">
                  <a16:creationId xmlns:a16="http://schemas.microsoft.com/office/drawing/2014/main" id="{00000000-0008-0000-0200-00007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59</xdr:row>
          <xdr:rowOff>7620</xdr:rowOff>
        </xdr:from>
        <xdr:to>
          <xdr:col>2</xdr:col>
          <xdr:colOff>99060</xdr:colOff>
          <xdr:row>60</xdr:row>
          <xdr:rowOff>38100</xdr:rowOff>
        </xdr:to>
        <xdr:sp macro="" textlink="">
          <xdr:nvSpPr>
            <xdr:cNvPr id="24726" name="Check Box 150" hidden="1">
              <a:extLst>
                <a:ext uri="{63B3BB69-23CF-44E3-9099-C40C66FF867C}">
                  <a14:compatExt spid="_x0000_s24726"/>
                </a:ext>
                <a:ext uri="{FF2B5EF4-FFF2-40B4-BE49-F238E27FC236}">
                  <a16:creationId xmlns:a16="http://schemas.microsoft.com/office/drawing/2014/main" id="{00000000-0008-0000-0200-00009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59</xdr:row>
          <xdr:rowOff>190500</xdr:rowOff>
        </xdr:from>
        <xdr:to>
          <xdr:col>2</xdr:col>
          <xdr:colOff>99060</xdr:colOff>
          <xdr:row>61</xdr:row>
          <xdr:rowOff>30480</xdr:rowOff>
        </xdr:to>
        <xdr:sp macro="" textlink="">
          <xdr:nvSpPr>
            <xdr:cNvPr id="24727" name="Check Box 151" hidden="1">
              <a:extLst>
                <a:ext uri="{63B3BB69-23CF-44E3-9099-C40C66FF867C}">
                  <a14:compatExt spid="_x0000_s24727"/>
                </a:ext>
                <a:ext uri="{FF2B5EF4-FFF2-40B4-BE49-F238E27FC236}">
                  <a16:creationId xmlns:a16="http://schemas.microsoft.com/office/drawing/2014/main" id="{00000000-0008-0000-0200-00009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61</xdr:row>
          <xdr:rowOff>7620</xdr:rowOff>
        </xdr:from>
        <xdr:to>
          <xdr:col>2</xdr:col>
          <xdr:colOff>99060</xdr:colOff>
          <xdr:row>62</xdr:row>
          <xdr:rowOff>38100</xdr:rowOff>
        </xdr:to>
        <xdr:sp macro="" textlink="">
          <xdr:nvSpPr>
            <xdr:cNvPr id="24728" name="Check Box 152" hidden="1">
              <a:extLst>
                <a:ext uri="{63B3BB69-23CF-44E3-9099-C40C66FF867C}">
                  <a14:compatExt spid="_x0000_s24728"/>
                </a:ext>
                <a:ext uri="{FF2B5EF4-FFF2-40B4-BE49-F238E27FC236}">
                  <a16:creationId xmlns:a16="http://schemas.microsoft.com/office/drawing/2014/main" id="{00000000-0008-0000-0200-00009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61</xdr:row>
          <xdr:rowOff>190500</xdr:rowOff>
        </xdr:from>
        <xdr:to>
          <xdr:col>2</xdr:col>
          <xdr:colOff>99060</xdr:colOff>
          <xdr:row>63</xdr:row>
          <xdr:rowOff>30480</xdr:rowOff>
        </xdr:to>
        <xdr:sp macro="" textlink="">
          <xdr:nvSpPr>
            <xdr:cNvPr id="24729" name="Check Box 153" hidden="1">
              <a:extLst>
                <a:ext uri="{63B3BB69-23CF-44E3-9099-C40C66FF867C}">
                  <a14:compatExt spid="_x0000_s24729"/>
                </a:ext>
                <a:ext uri="{FF2B5EF4-FFF2-40B4-BE49-F238E27FC236}">
                  <a16:creationId xmlns:a16="http://schemas.microsoft.com/office/drawing/2014/main" id="{00000000-0008-0000-0200-00009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58</xdr:row>
          <xdr:rowOff>182880</xdr:rowOff>
        </xdr:from>
        <xdr:to>
          <xdr:col>3</xdr:col>
          <xdr:colOff>76200</xdr:colOff>
          <xdr:row>60</xdr:row>
          <xdr:rowOff>22860</xdr:rowOff>
        </xdr:to>
        <xdr:sp macro="" textlink="">
          <xdr:nvSpPr>
            <xdr:cNvPr id="24730" name="Check Box 154" hidden="1">
              <a:extLst>
                <a:ext uri="{63B3BB69-23CF-44E3-9099-C40C66FF867C}">
                  <a14:compatExt spid="_x0000_s24730"/>
                </a:ext>
                <a:ext uri="{FF2B5EF4-FFF2-40B4-BE49-F238E27FC236}">
                  <a16:creationId xmlns:a16="http://schemas.microsoft.com/office/drawing/2014/main" id="{00000000-0008-0000-0200-00009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59</xdr:row>
          <xdr:rowOff>175260</xdr:rowOff>
        </xdr:from>
        <xdr:to>
          <xdr:col>3</xdr:col>
          <xdr:colOff>76200</xdr:colOff>
          <xdr:row>61</xdr:row>
          <xdr:rowOff>7620</xdr:rowOff>
        </xdr:to>
        <xdr:sp macro="" textlink="">
          <xdr:nvSpPr>
            <xdr:cNvPr id="24731" name="Check Box 155" hidden="1">
              <a:extLst>
                <a:ext uri="{63B3BB69-23CF-44E3-9099-C40C66FF867C}">
                  <a14:compatExt spid="_x0000_s24731"/>
                </a:ext>
                <a:ext uri="{FF2B5EF4-FFF2-40B4-BE49-F238E27FC236}">
                  <a16:creationId xmlns:a16="http://schemas.microsoft.com/office/drawing/2014/main" id="{00000000-0008-0000-0200-00009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60</xdr:row>
          <xdr:rowOff>182880</xdr:rowOff>
        </xdr:from>
        <xdr:to>
          <xdr:col>3</xdr:col>
          <xdr:colOff>76200</xdr:colOff>
          <xdr:row>62</xdr:row>
          <xdr:rowOff>22860</xdr:rowOff>
        </xdr:to>
        <xdr:sp macro="" textlink="">
          <xdr:nvSpPr>
            <xdr:cNvPr id="24732" name="Check Box 156" hidden="1">
              <a:extLst>
                <a:ext uri="{63B3BB69-23CF-44E3-9099-C40C66FF867C}">
                  <a14:compatExt spid="_x0000_s24732"/>
                </a:ext>
                <a:ext uri="{FF2B5EF4-FFF2-40B4-BE49-F238E27FC236}">
                  <a16:creationId xmlns:a16="http://schemas.microsoft.com/office/drawing/2014/main" id="{00000000-0008-0000-0200-00009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1645920</xdr:colOff>
          <xdr:row>61</xdr:row>
          <xdr:rowOff>175260</xdr:rowOff>
        </xdr:from>
        <xdr:to>
          <xdr:col>3</xdr:col>
          <xdr:colOff>76200</xdr:colOff>
          <xdr:row>63</xdr:row>
          <xdr:rowOff>7620</xdr:rowOff>
        </xdr:to>
        <xdr:sp macro="" textlink="">
          <xdr:nvSpPr>
            <xdr:cNvPr id="24733" name="Check Box 157" hidden="1">
              <a:extLst>
                <a:ext uri="{63B3BB69-23CF-44E3-9099-C40C66FF867C}">
                  <a14:compatExt spid="_x0000_s24733"/>
                </a:ext>
                <a:ext uri="{FF2B5EF4-FFF2-40B4-BE49-F238E27FC236}">
                  <a16:creationId xmlns:a16="http://schemas.microsoft.com/office/drawing/2014/main" id="{00000000-0008-0000-0200-00009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59</xdr:row>
          <xdr:rowOff>182880</xdr:rowOff>
        </xdr:from>
        <xdr:to>
          <xdr:col>4</xdr:col>
          <xdr:colOff>60960</xdr:colOff>
          <xdr:row>61</xdr:row>
          <xdr:rowOff>22860</xdr:rowOff>
        </xdr:to>
        <xdr:sp macro="" textlink="">
          <xdr:nvSpPr>
            <xdr:cNvPr id="24735" name="Check Box 159" hidden="1">
              <a:extLst>
                <a:ext uri="{63B3BB69-23CF-44E3-9099-C40C66FF867C}">
                  <a14:compatExt spid="_x0000_s24735"/>
                </a:ext>
                <a:ext uri="{FF2B5EF4-FFF2-40B4-BE49-F238E27FC236}">
                  <a16:creationId xmlns:a16="http://schemas.microsoft.com/office/drawing/2014/main" id="{00000000-0008-0000-0200-00009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61</xdr:row>
          <xdr:rowOff>182880</xdr:rowOff>
        </xdr:from>
        <xdr:to>
          <xdr:col>4</xdr:col>
          <xdr:colOff>60960</xdr:colOff>
          <xdr:row>63</xdr:row>
          <xdr:rowOff>22860</xdr:rowOff>
        </xdr:to>
        <xdr:sp macro="" textlink="">
          <xdr:nvSpPr>
            <xdr:cNvPr id="24737" name="Check Box 161" hidden="1">
              <a:extLst>
                <a:ext uri="{63B3BB69-23CF-44E3-9099-C40C66FF867C}">
                  <a14:compatExt spid="_x0000_s24737"/>
                </a:ext>
                <a:ext uri="{FF2B5EF4-FFF2-40B4-BE49-F238E27FC236}">
                  <a16:creationId xmlns:a16="http://schemas.microsoft.com/office/drawing/2014/main" id="{00000000-0008-0000-0200-0000A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62</xdr:row>
          <xdr:rowOff>182880</xdr:rowOff>
        </xdr:from>
        <xdr:to>
          <xdr:col>3</xdr:col>
          <xdr:colOff>83820</xdr:colOff>
          <xdr:row>64</xdr:row>
          <xdr:rowOff>22860</xdr:rowOff>
        </xdr:to>
        <xdr:sp macro="" textlink="">
          <xdr:nvSpPr>
            <xdr:cNvPr id="24746" name="Check Box 170" hidden="1">
              <a:extLst>
                <a:ext uri="{63B3BB69-23CF-44E3-9099-C40C66FF867C}">
                  <a14:compatExt spid="_x0000_s24746"/>
                </a:ext>
                <a:ext uri="{FF2B5EF4-FFF2-40B4-BE49-F238E27FC236}">
                  <a16:creationId xmlns:a16="http://schemas.microsoft.com/office/drawing/2014/main" id="{00000000-0008-0000-0200-0000A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63</xdr:row>
          <xdr:rowOff>175260</xdr:rowOff>
        </xdr:from>
        <xdr:to>
          <xdr:col>3</xdr:col>
          <xdr:colOff>83820</xdr:colOff>
          <xdr:row>65</xdr:row>
          <xdr:rowOff>7620</xdr:rowOff>
        </xdr:to>
        <xdr:sp macro="" textlink="">
          <xdr:nvSpPr>
            <xdr:cNvPr id="24747" name="Check Box 171" hidden="1">
              <a:extLst>
                <a:ext uri="{63B3BB69-23CF-44E3-9099-C40C66FF867C}">
                  <a14:compatExt spid="_x0000_s24747"/>
                </a:ext>
                <a:ext uri="{FF2B5EF4-FFF2-40B4-BE49-F238E27FC236}">
                  <a16:creationId xmlns:a16="http://schemas.microsoft.com/office/drawing/2014/main" id="{00000000-0008-0000-0200-0000A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64</xdr:row>
          <xdr:rowOff>182880</xdr:rowOff>
        </xdr:from>
        <xdr:to>
          <xdr:col>3</xdr:col>
          <xdr:colOff>83820</xdr:colOff>
          <xdr:row>66</xdr:row>
          <xdr:rowOff>22860</xdr:rowOff>
        </xdr:to>
        <xdr:sp macro="" textlink="">
          <xdr:nvSpPr>
            <xdr:cNvPr id="24748" name="Check Box 172" hidden="1">
              <a:extLst>
                <a:ext uri="{63B3BB69-23CF-44E3-9099-C40C66FF867C}">
                  <a14:compatExt spid="_x0000_s24748"/>
                </a:ext>
                <a:ext uri="{FF2B5EF4-FFF2-40B4-BE49-F238E27FC236}">
                  <a16:creationId xmlns:a16="http://schemas.microsoft.com/office/drawing/2014/main" id="{00000000-0008-0000-0200-0000A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65</xdr:row>
          <xdr:rowOff>175260</xdr:rowOff>
        </xdr:from>
        <xdr:to>
          <xdr:col>3</xdr:col>
          <xdr:colOff>83820</xdr:colOff>
          <xdr:row>67</xdr:row>
          <xdr:rowOff>7620</xdr:rowOff>
        </xdr:to>
        <xdr:sp macro="" textlink="">
          <xdr:nvSpPr>
            <xdr:cNvPr id="24749" name="Check Box 173" hidden="1">
              <a:extLst>
                <a:ext uri="{63B3BB69-23CF-44E3-9099-C40C66FF867C}">
                  <a14:compatExt spid="_x0000_s24749"/>
                </a:ext>
                <a:ext uri="{FF2B5EF4-FFF2-40B4-BE49-F238E27FC236}">
                  <a16:creationId xmlns:a16="http://schemas.microsoft.com/office/drawing/2014/main" id="{00000000-0008-0000-0200-0000A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62</xdr:row>
          <xdr:rowOff>182880</xdr:rowOff>
        </xdr:from>
        <xdr:to>
          <xdr:col>2</xdr:col>
          <xdr:colOff>99060</xdr:colOff>
          <xdr:row>64</xdr:row>
          <xdr:rowOff>22860</xdr:rowOff>
        </xdr:to>
        <xdr:sp macro="" textlink="">
          <xdr:nvSpPr>
            <xdr:cNvPr id="24750" name="Check Box 174" hidden="1">
              <a:extLst>
                <a:ext uri="{63B3BB69-23CF-44E3-9099-C40C66FF867C}">
                  <a14:compatExt spid="_x0000_s24750"/>
                </a:ext>
                <a:ext uri="{FF2B5EF4-FFF2-40B4-BE49-F238E27FC236}">
                  <a16:creationId xmlns:a16="http://schemas.microsoft.com/office/drawing/2014/main" id="{00000000-0008-0000-0200-0000A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60</xdr:row>
          <xdr:rowOff>182880</xdr:rowOff>
        </xdr:from>
        <xdr:to>
          <xdr:col>4</xdr:col>
          <xdr:colOff>68580</xdr:colOff>
          <xdr:row>62</xdr:row>
          <xdr:rowOff>22860</xdr:rowOff>
        </xdr:to>
        <xdr:sp macro="" textlink="">
          <xdr:nvSpPr>
            <xdr:cNvPr id="24755" name="Check Box 179" hidden="1">
              <a:extLst>
                <a:ext uri="{63B3BB69-23CF-44E3-9099-C40C66FF867C}">
                  <a14:compatExt spid="_x0000_s24755"/>
                </a:ext>
                <a:ext uri="{FF2B5EF4-FFF2-40B4-BE49-F238E27FC236}">
                  <a16:creationId xmlns:a16="http://schemas.microsoft.com/office/drawing/2014/main" id="{00000000-0008-0000-0200-0000B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1516380</xdr:colOff>
          <xdr:row>58</xdr:row>
          <xdr:rowOff>175260</xdr:rowOff>
        </xdr:from>
        <xdr:to>
          <xdr:col>4</xdr:col>
          <xdr:colOff>68580</xdr:colOff>
          <xdr:row>60</xdr:row>
          <xdr:rowOff>7620</xdr:rowOff>
        </xdr:to>
        <xdr:sp macro="" textlink="">
          <xdr:nvSpPr>
            <xdr:cNvPr id="24756" name="Check Box 180" hidden="1">
              <a:extLst>
                <a:ext uri="{63B3BB69-23CF-44E3-9099-C40C66FF867C}">
                  <a14:compatExt spid="_x0000_s24756"/>
                </a:ext>
                <a:ext uri="{FF2B5EF4-FFF2-40B4-BE49-F238E27FC236}">
                  <a16:creationId xmlns:a16="http://schemas.microsoft.com/office/drawing/2014/main" id="{00000000-0008-0000-0200-0000B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1661160</xdr:colOff>
          <xdr:row>48</xdr:row>
          <xdr:rowOff>182880</xdr:rowOff>
        </xdr:from>
        <xdr:to>
          <xdr:col>3</xdr:col>
          <xdr:colOff>83820</xdr:colOff>
          <xdr:row>50</xdr:row>
          <xdr:rowOff>22860</xdr:rowOff>
        </xdr:to>
        <xdr:sp macro="" textlink="">
          <xdr:nvSpPr>
            <xdr:cNvPr id="24759" name="Check Box 183" hidden="1">
              <a:extLst>
                <a:ext uri="{63B3BB69-23CF-44E3-9099-C40C66FF867C}">
                  <a14:compatExt spid="_x0000_s24759"/>
                </a:ext>
                <a:ext uri="{FF2B5EF4-FFF2-40B4-BE49-F238E27FC236}">
                  <a16:creationId xmlns:a16="http://schemas.microsoft.com/office/drawing/2014/main" id="{00000000-0008-0000-0200-0000B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1630680</xdr:colOff>
          <xdr:row>8</xdr:row>
          <xdr:rowOff>7620</xdr:rowOff>
        </xdr:from>
        <xdr:to>
          <xdr:col>3</xdr:col>
          <xdr:colOff>45720</xdr:colOff>
          <xdr:row>9</xdr:row>
          <xdr:rowOff>38100</xdr:rowOff>
        </xdr:to>
        <xdr:sp macro="" textlink="">
          <xdr:nvSpPr>
            <xdr:cNvPr id="24764" name="Check Box 188" hidden="1">
              <a:extLst>
                <a:ext uri="{63B3BB69-23CF-44E3-9099-C40C66FF867C}">
                  <a14:compatExt spid="_x0000_s24764"/>
                </a:ext>
                <a:ext uri="{FF2B5EF4-FFF2-40B4-BE49-F238E27FC236}">
                  <a16:creationId xmlns:a16="http://schemas.microsoft.com/office/drawing/2014/main" id="{00000000-0008-0000-0200-0000B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23</xdr:row>
          <xdr:rowOff>0</xdr:rowOff>
        </xdr:from>
        <xdr:to>
          <xdr:col>3</xdr:col>
          <xdr:colOff>45720</xdr:colOff>
          <xdr:row>24</xdr:row>
          <xdr:rowOff>30480</xdr:rowOff>
        </xdr:to>
        <xdr:sp macro="" textlink="">
          <xdr:nvSpPr>
            <xdr:cNvPr id="24771" name="Check Box 195" hidden="1">
              <a:extLst>
                <a:ext uri="{63B3BB69-23CF-44E3-9099-C40C66FF867C}">
                  <a14:compatExt spid="_x0000_s24771"/>
                </a:ext>
                <a:ext uri="{FF2B5EF4-FFF2-40B4-BE49-F238E27FC236}">
                  <a16:creationId xmlns:a16="http://schemas.microsoft.com/office/drawing/2014/main" id="{00000000-0008-0000-0200-0000C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10</xdr:row>
          <xdr:rowOff>0</xdr:rowOff>
        </xdr:from>
        <xdr:to>
          <xdr:col>3</xdr:col>
          <xdr:colOff>45720</xdr:colOff>
          <xdr:row>11</xdr:row>
          <xdr:rowOff>30480</xdr:rowOff>
        </xdr:to>
        <xdr:sp macro="" textlink="">
          <xdr:nvSpPr>
            <xdr:cNvPr id="24781" name="Check Box 205" hidden="1">
              <a:extLst>
                <a:ext uri="{63B3BB69-23CF-44E3-9099-C40C66FF867C}">
                  <a14:compatExt spid="_x0000_s24781"/>
                </a:ext>
                <a:ext uri="{FF2B5EF4-FFF2-40B4-BE49-F238E27FC236}">
                  <a16:creationId xmlns:a16="http://schemas.microsoft.com/office/drawing/2014/main" id="{00000000-0008-0000-0200-0000C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1630680</xdr:colOff>
          <xdr:row>9</xdr:row>
          <xdr:rowOff>0</xdr:rowOff>
        </xdr:from>
        <xdr:to>
          <xdr:col>3</xdr:col>
          <xdr:colOff>45720</xdr:colOff>
          <xdr:row>10</xdr:row>
          <xdr:rowOff>30480</xdr:rowOff>
        </xdr:to>
        <xdr:sp macro="" textlink="">
          <xdr:nvSpPr>
            <xdr:cNvPr id="24782" name="Check Box 206" hidden="1">
              <a:extLst>
                <a:ext uri="{63B3BB69-23CF-44E3-9099-C40C66FF867C}">
                  <a14:compatExt spid="_x0000_s24782"/>
                </a:ext>
                <a:ext uri="{FF2B5EF4-FFF2-40B4-BE49-F238E27FC236}">
                  <a16:creationId xmlns:a16="http://schemas.microsoft.com/office/drawing/2014/main" id="{00000000-0008-0000-0200-0000C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23</xdr:row>
          <xdr:rowOff>182880</xdr:rowOff>
        </xdr:from>
        <xdr:to>
          <xdr:col>3</xdr:col>
          <xdr:colOff>45720</xdr:colOff>
          <xdr:row>25</xdr:row>
          <xdr:rowOff>22860</xdr:rowOff>
        </xdr:to>
        <xdr:sp macro="" textlink="">
          <xdr:nvSpPr>
            <xdr:cNvPr id="24783" name="Check Box 207" hidden="1">
              <a:extLst>
                <a:ext uri="{63B3BB69-23CF-44E3-9099-C40C66FF867C}">
                  <a14:compatExt spid="_x0000_s24783"/>
                </a:ext>
                <a:ext uri="{FF2B5EF4-FFF2-40B4-BE49-F238E27FC236}">
                  <a16:creationId xmlns:a16="http://schemas.microsoft.com/office/drawing/2014/main" id="{00000000-0008-0000-0200-0000C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25</xdr:row>
          <xdr:rowOff>0</xdr:rowOff>
        </xdr:from>
        <xdr:to>
          <xdr:col>3</xdr:col>
          <xdr:colOff>45720</xdr:colOff>
          <xdr:row>26</xdr:row>
          <xdr:rowOff>30480</xdr:rowOff>
        </xdr:to>
        <xdr:sp macro="" textlink="">
          <xdr:nvSpPr>
            <xdr:cNvPr id="24784" name="Check Box 208" hidden="1">
              <a:extLst>
                <a:ext uri="{63B3BB69-23CF-44E3-9099-C40C66FF867C}">
                  <a14:compatExt spid="_x0000_s24784"/>
                </a:ext>
                <a:ext uri="{FF2B5EF4-FFF2-40B4-BE49-F238E27FC236}">
                  <a16:creationId xmlns:a16="http://schemas.microsoft.com/office/drawing/2014/main" id="{00000000-0008-0000-0200-0000D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46</xdr:row>
          <xdr:rowOff>0</xdr:rowOff>
        </xdr:from>
        <xdr:to>
          <xdr:col>5</xdr:col>
          <xdr:colOff>76200</xdr:colOff>
          <xdr:row>47</xdr:row>
          <xdr:rowOff>30480</xdr:rowOff>
        </xdr:to>
        <xdr:sp macro="" textlink="">
          <xdr:nvSpPr>
            <xdr:cNvPr id="24785" name="Check Box 209" hidden="1">
              <a:extLst>
                <a:ext uri="{63B3BB69-23CF-44E3-9099-C40C66FF867C}">
                  <a14:compatExt spid="_x0000_s24785"/>
                </a:ext>
                <a:ext uri="{FF2B5EF4-FFF2-40B4-BE49-F238E27FC236}">
                  <a16:creationId xmlns:a16="http://schemas.microsoft.com/office/drawing/2014/main" id="{00000000-0008-0000-0200-0000D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47</xdr:row>
          <xdr:rowOff>0</xdr:rowOff>
        </xdr:from>
        <xdr:to>
          <xdr:col>5</xdr:col>
          <xdr:colOff>76200</xdr:colOff>
          <xdr:row>48</xdr:row>
          <xdr:rowOff>30480</xdr:rowOff>
        </xdr:to>
        <xdr:sp macro="" textlink="">
          <xdr:nvSpPr>
            <xdr:cNvPr id="24786" name="Check Box 210" hidden="1">
              <a:extLst>
                <a:ext uri="{63B3BB69-23CF-44E3-9099-C40C66FF867C}">
                  <a14:compatExt spid="_x0000_s24786"/>
                </a:ext>
                <a:ext uri="{FF2B5EF4-FFF2-40B4-BE49-F238E27FC236}">
                  <a16:creationId xmlns:a16="http://schemas.microsoft.com/office/drawing/2014/main" id="{00000000-0008-0000-0200-0000D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47</xdr:row>
          <xdr:rowOff>175260</xdr:rowOff>
        </xdr:from>
        <xdr:to>
          <xdr:col>5</xdr:col>
          <xdr:colOff>76200</xdr:colOff>
          <xdr:row>49</xdr:row>
          <xdr:rowOff>7620</xdr:rowOff>
        </xdr:to>
        <xdr:sp macro="" textlink="">
          <xdr:nvSpPr>
            <xdr:cNvPr id="24787" name="Check Box 211" hidden="1">
              <a:extLst>
                <a:ext uri="{63B3BB69-23CF-44E3-9099-C40C66FF867C}">
                  <a14:compatExt spid="_x0000_s24787"/>
                </a:ext>
                <a:ext uri="{FF2B5EF4-FFF2-40B4-BE49-F238E27FC236}">
                  <a16:creationId xmlns:a16="http://schemas.microsoft.com/office/drawing/2014/main" id="{00000000-0008-0000-0200-0000D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59</xdr:row>
          <xdr:rowOff>0</xdr:rowOff>
        </xdr:from>
        <xdr:to>
          <xdr:col>5</xdr:col>
          <xdr:colOff>76200</xdr:colOff>
          <xdr:row>60</xdr:row>
          <xdr:rowOff>30480</xdr:rowOff>
        </xdr:to>
        <xdr:sp macro="" textlink="">
          <xdr:nvSpPr>
            <xdr:cNvPr id="24788" name="Check Box 212" hidden="1">
              <a:extLst>
                <a:ext uri="{63B3BB69-23CF-44E3-9099-C40C66FF867C}">
                  <a14:compatExt spid="_x0000_s24788"/>
                </a:ext>
                <a:ext uri="{FF2B5EF4-FFF2-40B4-BE49-F238E27FC236}">
                  <a16:creationId xmlns:a16="http://schemas.microsoft.com/office/drawing/2014/main" id="{00000000-0008-0000-0200-0000D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60</xdr:row>
          <xdr:rowOff>0</xdr:rowOff>
        </xdr:from>
        <xdr:to>
          <xdr:col>5</xdr:col>
          <xdr:colOff>76200</xdr:colOff>
          <xdr:row>61</xdr:row>
          <xdr:rowOff>30480</xdr:rowOff>
        </xdr:to>
        <xdr:sp macro="" textlink="">
          <xdr:nvSpPr>
            <xdr:cNvPr id="24789" name="Check Box 213" hidden="1">
              <a:extLst>
                <a:ext uri="{63B3BB69-23CF-44E3-9099-C40C66FF867C}">
                  <a14:compatExt spid="_x0000_s24789"/>
                </a:ext>
                <a:ext uri="{FF2B5EF4-FFF2-40B4-BE49-F238E27FC236}">
                  <a16:creationId xmlns:a16="http://schemas.microsoft.com/office/drawing/2014/main" id="{00000000-0008-0000-0200-0000D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60</xdr:row>
          <xdr:rowOff>175260</xdr:rowOff>
        </xdr:from>
        <xdr:to>
          <xdr:col>5</xdr:col>
          <xdr:colOff>76200</xdr:colOff>
          <xdr:row>62</xdr:row>
          <xdr:rowOff>7620</xdr:rowOff>
        </xdr:to>
        <xdr:sp macro="" textlink="">
          <xdr:nvSpPr>
            <xdr:cNvPr id="24790" name="Check Box 214" hidden="1">
              <a:extLst>
                <a:ext uri="{63B3BB69-23CF-44E3-9099-C40C66FF867C}">
                  <a14:compatExt spid="_x0000_s24790"/>
                </a:ext>
                <a:ext uri="{FF2B5EF4-FFF2-40B4-BE49-F238E27FC236}">
                  <a16:creationId xmlns:a16="http://schemas.microsoft.com/office/drawing/2014/main" id="{00000000-0008-0000-0200-0000D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1600200</xdr:colOff>
          <xdr:row>29</xdr:row>
          <xdr:rowOff>0</xdr:rowOff>
        </xdr:from>
        <xdr:to>
          <xdr:col>3</xdr:col>
          <xdr:colOff>30480</xdr:colOff>
          <xdr:row>30</xdr:row>
          <xdr:rowOff>30480</xdr:rowOff>
        </xdr:to>
        <xdr:sp macro="" textlink="">
          <xdr:nvSpPr>
            <xdr:cNvPr id="24791" name="Check Box 215" hidden="1">
              <a:extLst>
                <a:ext uri="{63B3BB69-23CF-44E3-9099-C40C66FF867C}">
                  <a14:compatExt spid="_x0000_s24791"/>
                </a:ext>
                <a:ext uri="{FF2B5EF4-FFF2-40B4-BE49-F238E27FC236}">
                  <a16:creationId xmlns:a16="http://schemas.microsoft.com/office/drawing/2014/main" id="{00000000-0008-0000-0200-0000D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1600200</xdr:colOff>
          <xdr:row>14</xdr:row>
          <xdr:rowOff>0</xdr:rowOff>
        </xdr:from>
        <xdr:to>
          <xdr:col>3</xdr:col>
          <xdr:colOff>30480</xdr:colOff>
          <xdr:row>15</xdr:row>
          <xdr:rowOff>30480</xdr:rowOff>
        </xdr:to>
        <xdr:sp macro="" textlink="">
          <xdr:nvSpPr>
            <xdr:cNvPr id="24792" name="Check Box 216" hidden="1">
              <a:extLst>
                <a:ext uri="{63B3BB69-23CF-44E3-9099-C40C66FF867C}">
                  <a14:compatExt spid="_x0000_s24792"/>
                </a:ext>
                <a:ext uri="{FF2B5EF4-FFF2-40B4-BE49-F238E27FC236}">
                  <a16:creationId xmlns:a16="http://schemas.microsoft.com/office/drawing/2014/main" id="{00000000-0008-0000-0200-0000D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1607820</xdr:colOff>
          <xdr:row>14</xdr:row>
          <xdr:rowOff>182880</xdr:rowOff>
        </xdr:from>
        <xdr:to>
          <xdr:col>3</xdr:col>
          <xdr:colOff>38100</xdr:colOff>
          <xdr:row>16</xdr:row>
          <xdr:rowOff>22860</xdr:rowOff>
        </xdr:to>
        <xdr:sp macro="" textlink="">
          <xdr:nvSpPr>
            <xdr:cNvPr id="24793" name="Check Box 217" hidden="1">
              <a:extLst>
                <a:ext uri="{63B3BB69-23CF-44E3-9099-C40C66FF867C}">
                  <a14:compatExt spid="_x0000_s24793"/>
                </a:ext>
                <a:ext uri="{FF2B5EF4-FFF2-40B4-BE49-F238E27FC236}">
                  <a16:creationId xmlns:a16="http://schemas.microsoft.com/office/drawing/2014/main" id="{00000000-0008-0000-0200-0000D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10</xdr:row>
          <xdr:rowOff>182880</xdr:rowOff>
        </xdr:from>
        <xdr:to>
          <xdr:col>5</xdr:col>
          <xdr:colOff>76200</xdr:colOff>
          <xdr:row>12</xdr:row>
          <xdr:rowOff>22860</xdr:rowOff>
        </xdr:to>
        <xdr:sp macro="" textlink="">
          <xdr:nvSpPr>
            <xdr:cNvPr id="24794" name="Check Box 218" hidden="1">
              <a:extLst>
                <a:ext uri="{63B3BB69-23CF-44E3-9099-C40C66FF867C}">
                  <a14:compatExt spid="_x0000_s24794"/>
                </a:ext>
                <a:ext uri="{FF2B5EF4-FFF2-40B4-BE49-F238E27FC236}">
                  <a16:creationId xmlns:a16="http://schemas.microsoft.com/office/drawing/2014/main" id="{00000000-0008-0000-0200-0000D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11</xdr:row>
          <xdr:rowOff>190500</xdr:rowOff>
        </xdr:from>
        <xdr:to>
          <xdr:col>5</xdr:col>
          <xdr:colOff>76200</xdr:colOff>
          <xdr:row>12</xdr:row>
          <xdr:rowOff>220980</xdr:rowOff>
        </xdr:to>
        <xdr:sp macro="" textlink="">
          <xdr:nvSpPr>
            <xdr:cNvPr id="24797" name="Check Box 221" hidden="1">
              <a:extLst>
                <a:ext uri="{63B3BB69-23CF-44E3-9099-C40C66FF867C}">
                  <a14:compatExt spid="_x0000_s24797"/>
                </a:ext>
                <a:ext uri="{FF2B5EF4-FFF2-40B4-BE49-F238E27FC236}">
                  <a16:creationId xmlns:a16="http://schemas.microsoft.com/office/drawing/2014/main" id="{00000000-0008-0000-0200-0000D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25</xdr:row>
          <xdr:rowOff>175260</xdr:rowOff>
        </xdr:from>
        <xdr:to>
          <xdr:col>5</xdr:col>
          <xdr:colOff>76200</xdr:colOff>
          <xdr:row>27</xdr:row>
          <xdr:rowOff>7620</xdr:rowOff>
        </xdr:to>
        <xdr:sp macro="" textlink="">
          <xdr:nvSpPr>
            <xdr:cNvPr id="24834" name="Check Box 258" hidden="1">
              <a:extLst>
                <a:ext uri="{63B3BB69-23CF-44E3-9099-C40C66FF867C}">
                  <a14:compatExt spid="_x0000_s24834"/>
                </a:ext>
                <a:ext uri="{FF2B5EF4-FFF2-40B4-BE49-F238E27FC236}">
                  <a16:creationId xmlns:a16="http://schemas.microsoft.com/office/drawing/2014/main" id="{00000000-0008-0000-0200-000002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1607820</xdr:colOff>
          <xdr:row>26</xdr:row>
          <xdr:rowOff>182880</xdr:rowOff>
        </xdr:from>
        <xdr:to>
          <xdr:col>5</xdr:col>
          <xdr:colOff>76200</xdr:colOff>
          <xdr:row>27</xdr:row>
          <xdr:rowOff>213360</xdr:rowOff>
        </xdr:to>
        <xdr:sp macro="" textlink="">
          <xdr:nvSpPr>
            <xdr:cNvPr id="24835" name="Check Box 259" hidden="1">
              <a:extLst>
                <a:ext uri="{63B3BB69-23CF-44E3-9099-C40C66FF867C}">
                  <a14:compatExt spid="_x0000_s24835"/>
                </a:ext>
                <a:ext uri="{FF2B5EF4-FFF2-40B4-BE49-F238E27FC236}">
                  <a16:creationId xmlns:a16="http://schemas.microsoft.com/office/drawing/2014/main" id="{00000000-0008-0000-0200-000003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1607820</xdr:colOff>
          <xdr:row>29</xdr:row>
          <xdr:rowOff>182880</xdr:rowOff>
        </xdr:from>
        <xdr:to>
          <xdr:col>3</xdr:col>
          <xdr:colOff>38100</xdr:colOff>
          <xdr:row>31</xdr:row>
          <xdr:rowOff>22860</xdr:rowOff>
        </xdr:to>
        <xdr:sp macro="" textlink="">
          <xdr:nvSpPr>
            <xdr:cNvPr id="24836" name="Check Box 260" hidden="1">
              <a:extLst>
                <a:ext uri="{63B3BB69-23CF-44E3-9099-C40C66FF867C}">
                  <a14:compatExt spid="_x0000_s24836"/>
                </a:ext>
                <a:ext uri="{FF2B5EF4-FFF2-40B4-BE49-F238E27FC236}">
                  <a16:creationId xmlns:a16="http://schemas.microsoft.com/office/drawing/2014/main" id="{00000000-0008-0000-0200-000004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1549977</xdr:colOff>
      <xdr:row>1</xdr:row>
      <xdr:rowOff>43295</xdr:rowOff>
    </xdr:from>
    <xdr:to>
      <xdr:col>4</xdr:col>
      <xdr:colOff>1792432</xdr:colOff>
      <xdr:row>1</xdr:row>
      <xdr:rowOff>173182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5905500" y="242454"/>
          <a:ext cx="242455" cy="12988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</xdr:col>
      <xdr:colOff>1558636</xdr:colOff>
      <xdr:row>42</xdr:row>
      <xdr:rowOff>34637</xdr:rowOff>
    </xdr:from>
    <xdr:to>
      <xdr:col>4</xdr:col>
      <xdr:colOff>1801091</xdr:colOff>
      <xdr:row>42</xdr:row>
      <xdr:rowOff>164524</xdr:rowOff>
    </xdr:to>
    <xdr:sp macro="" textlink="">
      <xdr:nvSpPr>
        <xdr:cNvPr id="107" name="Rectangle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5914159" y="6745432"/>
          <a:ext cx="242455" cy="129887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0</xdr:rowOff>
        </xdr:from>
        <xdr:to>
          <xdr:col>3</xdr:col>
          <xdr:colOff>45720</xdr:colOff>
          <xdr:row>27</xdr:row>
          <xdr:rowOff>30480</xdr:rowOff>
        </xdr:to>
        <xdr:sp macro="" textlink="">
          <xdr:nvSpPr>
            <xdr:cNvPr id="24840" name="Check Box 264" hidden="1">
              <a:extLst>
                <a:ext uri="{63B3BB69-23CF-44E3-9099-C40C66FF867C}">
                  <a14:compatExt spid="_x0000_s24840"/>
                </a:ext>
                <a:ext uri="{FF2B5EF4-FFF2-40B4-BE49-F238E27FC236}">
                  <a16:creationId xmlns:a16="http://schemas.microsoft.com/office/drawing/2014/main" id="{00000000-0008-0000-0200-000008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182880</xdr:rowOff>
        </xdr:from>
        <xdr:to>
          <xdr:col>3</xdr:col>
          <xdr:colOff>45720</xdr:colOff>
          <xdr:row>27</xdr:row>
          <xdr:rowOff>213360</xdr:rowOff>
        </xdr:to>
        <xdr:sp macro="" textlink="">
          <xdr:nvSpPr>
            <xdr:cNvPr id="24841" name="Check Box 265" hidden="1">
              <a:extLst>
                <a:ext uri="{63B3BB69-23CF-44E3-9099-C40C66FF867C}">
                  <a14:compatExt spid="_x0000_s24841"/>
                </a:ext>
                <a:ext uri="{FF2B5EF4-FFF2-40B4-BE49-F238E27FC236}">
                  <a16:creationId xmlns:a16="http://schemas.microsoft.com/office/drawing/2014/main" id="{00000000-0008-0000-0200-000009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28</xdr:row>
          <xdr:rowOff>0</xdr:rowOff>
        </xdr:from>
        <xdr:to>
          <xdr:col>3</xdr:col>
          <xdr:colOff>45720</xdr:colOff>
          <xdr:row>29</xdr:row>
          <xdr:rowOff>30480</xdr:rowOff>
        </xdr:to>
        <xdr:sp macro="" textlink="">
          <xdr:nvSpPr>
            <xdr:cNvPr id="24842" name="Check Box 266" hidden="1">
              <a:extLst>
                <a:ext uri="{63B3BB69-23CF-44E3-9099-C40C66FF867C}">
                  <a14:compatExt spid="_x0000_s24842"/>
                </a:ext>
                <a:ext uri="{FF2B5EF4-FFF2-40B4-BE49-F238E27FC236}">
                  <a16:creationId xmlns:a16="http://schemas.microsoft.com/office/drawing/2014/main" id="{00000000-0008-0000-0200-00000A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19</xdr:row>
          <xdr:rowOff>182880</xdr:rowOff>
        </xdr:from>
        <xdr:to>
          <xdr:col>4</xdr:col>
          <xdr:colOff>76200</xdr:colOff>
          <xdr:row>21</xdr:row>
          <xdr:rowOff>22860</xdr:rowOff>
        </xdr:to>
        <xdr:sp macro="" textlink="">
          <xdr:nvSpPr>
            <xdr:cNvPr id="24843" name="Check Box 267" hidden="1">
              <a:extLst>
                <a:ext uri="{63B3BB69-23CF-44E3-9099-C40C66FF867C}">
                  <a14:compatExt spid="_x0000_s24843"/>
                </a:ext>
                <a:ext uri="{FF2B5EF4-FFF2-40B4-BE49-F238E27FC236}">
                  <a16:creationId xmlns:a16="http://schemas.microsoft.com/office/drawing/2014/main" id="{00000000-0008-0000-0200-00000B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20</xdr:row>
          <xdr:rowOff>182880</xdr:rowOff>
        </xdr:from>
        <xdr:to>
          <xdr:col>4</xdr:col>
          <xdr:colOff>83820</xdr:colOff>
          <xdr:row>22</xdr:row>
          <xdr:rowOff>22860</xdr:rowOff>
        </xdr:to>
        <xdr:sp macro="" textlink="">
          <xdr:nvSpPr>
            <xdr:cNvPr id="24844" name="Check Box 268" hidden="1">
              <a:extLst>
                <a:ext uri="{63B3BB69-23CF-44E3-9099-C40C66FF867C}">
                  <a14:compatExt spid="_x0000_s24844"/>
                </a:ext>
                <a:ext uri="{FF2B5EF4-FFF2-40B4-BE49-F238E27FC236}">
                  <a16:creationId xmlns:a16="http://schemas.microsoft.com/office/drawing/2014/main" id="{00000000-0008-0000-0200-00000C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21</xdr:row>
          <xdr:rowOff>175260</xdr:rowOff>
        </xdr:from>
        <xdr:to>
          <xdr:col>4</xdr:col>
          <xdr:colOff>76200</xdr:colOff>
          <xdr:row>23</xdr:row>
          <xdr:rowOff>7620</xdr:rowOff>
        </xdr:to>
        <xdr:sp macro="" textlink="">
          <xdr:nvSpPr>
            <xdr:cNvPr id="24845" name="Check Box 269" hidden="1">
              <a:extLst>
                <a:ext uri="{63B3BB69-23CF-44E3-9099-C40C66FF867C}">
                  <a14:compatExt spid="_x0000_s24845"/>
                </a:ext>
                <a:ext uri="{FF2B5EF4-FFF2-40B4-BE49-F238E27FC236}">
                  <a16:creationId xmlns:a16="http://schemas.microsoft.com/office/drawing/2014/main" id="{00000000-0008-0000-0200-00000D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1531620</xdr:colOff>
          <xdr:row>22</xdr:row>
          <xdr:rowOff>175260</xdr:rowOff>
        </xdr:from>
        <xdr:to>
          <xdr:col>4</xdr:col>
          <xdr:colOff>76200</xdr:colOff>
          <xdr:row>24</xdr:row>
          <xdr:rowOff>7620</xdr:rowOff>
        </xdr:to>
        <xdr:sp macro="" textlink="">
          <xdr:nvSpPr>
            <xdr:cNvPr id="24846" name="Check Box 270" hidden="1">
              <a:extLst>
                <a:ext uri="{63B3BB69-23CF-44E3-9099-C40C66FF867C}">
                  <a14:compatExt spid="_x0000_s24846"/>
                </a:ext>
                <a:ext uri="{FF2B5EF4-FFF2-40B4-BE49-F238E27FC236}">
                  <a16:creationId xmlns:a16="http://schemas.microsoft.com/office/drawing/2014/main" id="{00000000-0008-0000-0200-00000E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25</xdr:row>
          <xdr:rowOff>0</xdr:rowOff>
        </xdr:from>
        <xdr:to>
          <xdr:col>3</xdr:col>
          <xdr:colOff>45720</xdr:colOff>
          <xdr:row>26</xdr:row>
          <xdr:rowOff>30480</xdr:rowOff>
        </xdr:to>
        <xdr:sp macro="" textlink="">
          <xdr:nvSpPr>
            <xdr:cNvPr id="24849" name="Check Box 273" hidden="1">
              <a:extLst>
                <a:ext uri="{63B3BB69-23CF-44E3-9099-C40C66FF867C}">
                  <a14:compatExt spid="_x0000_s24849"/>
                </a:ext>
                <a:ext uri="{FF2B5EF4-FFF2-40B4-BE49-F238E27FC236}">
                  <a16:creationId xmlns:a16="http://schemas.microsoft.com/office/drawing/2014/main" id="{00000000-0008-0000-0200-000011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1600200</xdr:colOff>
          <xdr:row>29</xdr:row>
          <xdr:rowOff>0</xdr:rowOff>
        </xdr:from>
        <xdr:to>
          <xdr:col>3</xdr:col>
          <xdr:colOff>30480</xdr:colOff>
          <xdr:row>30</xdr:row>
          <xdr:rowOff>30480</xdr:rowOff>
        </xdr:to>
        <xdr:sp macro="" textlink="">
          <xdr:nvSpPr>
            <xdr:cNvPr id="24851" name="Check Box 275" hidden="1">
              <a:extLst>
                <a:ext uri="{63B3BB69-23CF-44E3-9099-C40C66FF867C}">
                  <a14:compatExt spid="_x0000_s24851"/>
                </a:ext>
                <a:ext uri="{FF2B5EF4-FFF2-40B4-BE49-F238E27FC236}">
                  <a16:creationId xmlns:a16="http://schemas.microsoft.com/office/drawing/2014/main" id="{00000000-0008-0000-0200-000013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1607820</xdr:colOff>
          <xdr:row>29</xdr:row>
          <xdr:rowOff>182880</xdr:rowOff>
        </xdr:from>
        <xdr:to>
          <xdr:col>3</xdr:col>
          <xdr:colOff>38100</xdr:colOff>
          <xdr:row>31</xdr:row>
          <xdr:rowOff>22860</xdr:rowOff>
        </xdr:to>
        <xdr:sp macro="" textlink="">
          <xdr:nvSpPr>
            <xdr:cNvPr id="24852" name="Check Box 276" hidden="1">
              <a:extLst>
                <a:ext uri="{63B3BB69-23CF-44E3-9099-C40C66FF867C}">
                  <a14:compatExt spid="_x0000_s24852"/>
                </a:ext>
                <a:ext uri="{FF2B5EF4-FFF2-40B4-BE49-F238E27FC236}">
                  <a16:creationId xmlns:a16="http://schemas.microsoft.com/office/drawing/2014/main" id="{00000000-0008-0000-0200-000014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19</xdr:row>
          <xdr:rowOff>175260</xdr:rowOff>
        </xdr:from>
        <xdr:to>
          <xdr:col>2</xdr:col>
          <xdr:colOff>45720</xdr:colOff>
          <xdr:row>21</xdr:row>
          <xdr:rowOff>7620</xdr:rowOff>
        </xdr:to>
        <xdr:sp macro="" textlink="">
          <xdr:nvSpPr>
            <xdr:cNvPr id="24853" name="Check Box 277" hidden="1">
              <a:extLst>
                <a:ext uri="{63B3BB69-23CF-44E3-9099-C40C66FF867C}">
                  <a14:compatExt spid="_x0000_s24853"/>
                </a:ext>
                <a:ext uri="{FF2B5EF4-FFF2-40B4-BE49-F238E27FC236}">
                  <a16:creationId xmlns:a16="http://schemas.microsoft.com/office/drawing/2014/main" id="{00000000-0008-0000-0200-000015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20</xdr:row>
          <xdr:rowOff>160020</xdr:rowOff>
        </xdr:from>
        <xdr:to>
          <xdr:col>2</xdr:col>
          <xdr:colOff>45720</xdr:colOff>
          <xdr:row>22</xdr:row>
          <xdr:rowOff>0</xdr:rowOff>
        </xdr:to>
        <xdr:sp macro="" textlink="">
          <xdr:nvSpPr>
            <xdr:cNvPr id="24854" name="Check Box 278" hidden="1">
              <a:extLst>
                <a:ext uri="{63B3BB69-23CF-44E3-9099-C40C66FF867C}">
                  <a14:compatExt spid="_x0000_s24854"/>
                </a:ext>
                <a:ext uri="{FF2B5EF4-FFF2-40B4-BE49-F238E27FC236}">
                  <a16:creationId xmlns:a16="http://schemas.microsoft.com/office/drawing/2014/main" id="{00000000-0008-0000-0200-000016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21</xdr:row>
          <xdr:rowOff>175260</xdr:rowOff>
        </xdr:from>
        <xdr:to>
          <xdr:col>2</xdr:col>
          <xdr:colOff>45720</xdr:colOff>
          <xdr:row>23</xdr:row>
          <xdr:rowOff>7620</xdr:rowOff>
        </xdr:to>
        <xdr:sp macro="" textlink="">
          <xdr:nvSpPr>
            <xdr:cNvPr id="24855" name="Check Box 279" hidden="1">
              <a:extLst>
                <a:ext uri="{63B3BB69-23CF-44E3-9099-C40C66FF867C}">
                  <a14:compatExt spid="_x0000_s24855"/>
                </a:ext>
                <a:ext uri="{FF2B5EF4-FFF2-40B4-BE49-F238E27FC236}">
                  <a16:creationId xmlns:a16="http://schemas.microsoft.com/office/drawing/2014/main" id="{00000000-0008-0000-0200-000017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22</xdr:row>
          <xdr:rowOff>160020</xdr:rowOff>
        </xdr:from>
        <xdr:to>
          <xdr:col>2</xdr:col>
          <xdr:colOff>45720</xdr:colOff>
          <xdr:row>24</xdr:row>
          <xdr:rowOff>0</xdr:rowOff>
        </xdr:to>
        <xdr:sp macro="" textlink="">
          <xdr:nvSpPr>
            <xdr:cNvPr id="24856" name="Check Box 280" hidden="1">
              <a:extLst>
                <a:ext uri="{63B3BB69-23CF-44E3-9099-C40C66FF867C}">
                  <a14:compatExt spid="_x0000_s24856"/>
                </a:ext>
                <a:ext uri="{FF2B5EF4-FFF2-40B4-BE49-F238E27FC236}">
                  <a16:creationId xmlns:a16="http://schemas.microsoft.com/office/drawing/2014/main" id="{00000000-0008-0000-0200-000018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23</xdr:row>
          <xdr:rowOff>175260</xdr:rowOff>
        </xdr:from>
        <xdr:to>
          <xdr:col>2</xdr:col>
          <xdr:colOff>45720</xdr:colOff>
          <xdr:row>25</xdr:row>
          <xdr:rowOff>7620</xdr:rowOff>
        </xdr:to>
        <xdr:sp macro="" textlink="">
          <xdr:nvSpPr>
            <xdr:cNvPr id="24857" name="Check Box 281" hidden="1">
              <a:extLst>
                <a:ext uri="{63B3BB69-23CF-44E3-9099-C40C66FF867C}">
                  <a14:compatExt spid="_x0000_s24857"/>
                </a:ext>
                <a:ext uri="{FF2B5EF4-FFF2-40B4-BE49-F238E27FC236}">
                  <a16:creationId xmlns:a16="http://schemas.microsoft.com/office/drawing/2014/main" id="{00000000-0008-0000-0200-000019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7</xdr:row>
          <xdr:rowOff>175260</xdr:rowOff>
        </xdr:from>
        <xdr:to>
          <xdr:col>6</xdr:col>
          <xdr:colOff>99060</xdr:colOff>
          <xdr:row>9</xdr:row>
          <xdr:rowOff>7620</xdr:rowOff>
        </xdr:to>
        <xdr:sp macro="" textlink="">
          <xdr:nvSpPr>
            <xdr:cNvPr id="24864" name="Check Box 288" hidden="1">
              <a:extLst>
                <a:ext uri="{63B3BB69-23CF-44E3-9099-C40C66FF867C}">
                  <a14:compatExt spid="_x0000_s24864"/>
                </a:ext>
                <a:ext uri="{FF2B5EF4-FFF2-40B4-BE49-F238E27FC236}">
                  <a16:creationId xmlns:a16="http://schemas.microsoft.com/office/drawing/2014/main" id="{00000000-0008-0000-0200-000020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1790700</xdr:colOff>
          <xdr:row>22</xdr:row>
          <xdr:rowOff>175260</xdr:rowOff>
        </xdr:from>
        <xdr:to>
          <xdr:col>6</xdr:col>
          <xdr:colOff>99060</xdr:colOff>
          <xdr:row>24</xdr:row>
          <xdr:rowOff>7620</xdr:rowOff>
        </xdr:to>
        <xdr:sp macro="" textlink="">
          <xdr:nvSpPr>
            <xdr:cNvPr id="24865" name="Check Box 289" hidden="1">
              <a:extLst>
                <a:ext uri="{63B3BB69-23CF-44E3-9099-C40C66FF867C}">
                  <a14:compatExt spid="_x0000_s24865"/>
                </a:ext>
                <a:ext uri="{FF2B5EF4-FFF2-40B4-BE49-F238E27FC236}">
                  <a16:creationId xmlns:a16="http://schemas.microsoft.com/office/drawing/2014/main" id="{00000000-0008-0000-0200-000021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1623060</xdr:colOff>
          <xdr:row>48</xdr:row>
          <xdr:rowOff>182880</xdr:rowOff>
        </xdr:from>
        <xdr:to>
          <xdr:col>5</xdr:col>
          <xdr:colOff>83820</xdr:colOff>
          <xdr:row>50</xdr:row>
          <xdr:rowOff>22860</xdr:rowOff>
        </xdr:to>
        <xdr:sp macro="" textlink="">
          <xdr:nvSpPr>
            <xdr:cNvPr id="24866" name="Check Box 290" hidden="1">
              <a:extLst>
                <a:ext uri="{63B3BB69-23CF-44E3-9099-C40C66FF867C}">
                  <a14:compatExt spid="_x0000_s24866"/>
                </a:ext>
                <a:ext uri="{FF2B5EF4-FFF2-40B4-BE49-F238E27FC236}">
                  <a16:creationId xmlns:a16="http://schemas.microsoft.com/office/drawing/2014/main" id="{00000000-0008-0000-0200-000022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1623060</xdr:colOff>
          <xdr:row>61</xdr:row>
          <xdr:rowOff>175260</xdr:rowOff>
        </xdr:from>
        <xdr:to>
          <xdr:col>5</xdr:col>
          <xdr:colOff>83820</xdr:colOff>
          <xdr:row>63</xdr:row>
          <xdr:rowOff>7620</xdr:rowOff>
        </xdr:to>
        <xdr:sp macro="" textlink="">
          <xdr:nvSpPr>
            <xdr:cNvPr id="24867" name="Check Box 291" hidden="1">
              <a:extLst>
                <a:ext uri="{63B3BB69-23CF-44E3-9099-C40C66FF867C}">
                  <a14:compatExt spid="_x0000_s24867"/>
                </a:ext>
                <a:ext uri="{FF2B5EF4-FFF2-40B4-BE49-F238E27FC236}">
                  <a16:creationId xmlns:a16="http://schemas.microsoft.com/office/drawing/2014/main" id="{00000000-0008-0000-0200-000023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0</xdr:rowOff>
        </xdr:from>
        <xdr:to>
          <xdr:col>3</xdr:col>
          <xdr:colOff>45720</xdr:colOff>
          <xdr:row>27</xdr:row>
          <xdr:rowOff>30480</xdr:rowOff>
        </xdr:to>
        <xdr:sp macro="" textlink="">
          <xdr:nvSpPr>
            <xdr:cNvPr id="24868" name="Check Box 292" hidden="1">
              <a:extLst>
                <a:ext uri="{63B3BB69-23CF-44E3-9099-C40C66FF867C}">
                  <a14:compatExt spid="_x0000_s24868"/>
                </a:ext>
                <a:ext uri="{FF2B5EF4-FFF2-40B4-BE49-F238E27FC236}">
                  <a16:creationId xmlns:a16="http://schemas.microsoft.com/office/drawing/2014/main" id="{00000000-0008-0000-0200-000024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1623060</xdr:colOff>
          <xdr:row>26</xdr:row>
          <xdr:rowOff>182880</xdr:rowOff>
        </xdr:from>
        <xdr:to>
          <xdr:col>3</xdr:col>
          <xdr:colOff>45720</xdr:colOff>
          <xdr:row>27</xdr:row>
          <xdr:rowOff>213360</xdr:rowOff>
        </xdr:to>
        <xdr:sp macro="" textlink="">
          <xdr:nvSpPr>
            <xdr:cNvPr id="24869" name="Check Box 293" hidden="1">
              <a:extLst>
                <a:ext uri="{63B3BB69-23CF-44E3-9099-C40C66FF867C}">
                  <a14:compatExt spid="_x0000_s24869"/>
                </a:ext>
                <a:ext uri="{FF2B5EF4-FFF2-40B4-BE49-F238E27FC236}">
                  <a16:creationId xmlns:a16="http://schemas.microsoft.com/office/drawing/2014/main" id="{00000000-0008-0000-0200-000025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1623060</xdr:colOff>
          <xdr:row>27</xdr:row>
          <xdr:rowOff>365760</xdr:rowOff>
        </xdr:from>
        <xdr:to>
          <xdr:col>5</xdr:col>
          <xdr:colOff>83820</xdr:colOff>
          <xdr:row>29</xdr:row>
          <xdr:rowOff>7620</xdr:rowOff>
        </xdr:to>
        <xdr:sp macro="" textlink="">
          <xdr:nvSpPr>
            <xdr:cNvPr id="24874" name="Check Box 298" hidden="1">
              <a:extLst>
                <a:ext uri="{63B3BB69-23CF-44E3-9099-C40C66FF867C}">
                  <a14:compatExt spid="_x0000_s24874"/>
                </a:ext>
                <a:ext uri="{FF2B5EF4-FFF2-40B4-BE49-F238E27FC236}">
                  <a16:creationId xmlns:a16="http://schemas.microsoft.com/office/drawing/2014/main" id="{00000000-0008-0000-0200-00002A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1623060</xdr:colOff>
          <xdr:row>12</xdr:row>
          <xdr:rowOff>365760</xdr:rowOff>
        </xdr:from>
        <xdr:to>
          <xdr:col>5</xdr:col>
          <xdr:colOff>83820</xdr:colOff>
          <xdr:row>14</xdr:row>
          <xdr:rowOff>7620</xdr:rowOff>
        </xdr:to>
        <xdr:sp macro="" textlink="">
          <xdr:nvSpPr>
            <xdr:cNvPr id="24875" name="Check Box 299" hidden="1">
              <a:extLst>
                <a:ext uri="{63B3BB69-23CF-44E3-9099-C40C66FF867C}">
                  <a14:compatExt spid="_x0000_s24875"/>
                </a:ext>
                <a:ext uri="{FF2B5EF4-FFF2-40B4-BE49-F238E27FC236}">
                  <a16:creationId xmlns:a16="http://schemas.microsoft.com/office/drawing/2014/main" id="{00000000-0008-0000-0200-00002B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70</xdr:row>
          <xdr:rowOff>182880</xdr:rowOff>
        </xdr:from>
        <xdr:to>
          <xdr:col>4</xdr:col>
          <xdr:colOff>502920</xdr:colOff>
          <xdr:row>72</xdr:row>
          <xdr:rowOff>7620</xdr:rowOff>
        </xdr:to>
        <xdr:sp macro="" textlink="">
          <xdr:nvSpPr>
            <xdr:cNvPr id="24876" name="Option Button 300" hidden="1">
              <a:extLst>
                <a:ext uri="{63B3BB69-23CF-44E3-9099-C40C66FF867C}">
                  <a14:compatExt spid="_x0000_s24876"/>
                </a:ext>
                <a:ext uri="{FF2B5EF4-FFF2-40B4-BE49-F238E27FC236}">
                  <a16:creationId xmlns:a16="http://schemas.microsoft.com/office/drawing/2014/main" id="{00000000-0008-0000-0200-00002C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792480</xdr:colOff>
          <xdr:row>70</xdr:row>
          <xdr:rowOff>182880</xdr:rowOff>
        </xdr:from>
        <xdr:to>
          <xdr:col>4</xdr:col>
          <xdr:colOff>1112520</xdr:colOff>
          <xdr:row>72</xdr:row>
          <xdr:rowOff>7620</xdr:rowOff>
        </xdr:to>
        <xdr:sp macro="" textlink="">
          <xdr:nvSpPr>
            <xdr:cNvPr id="24877" name="Option Button 301" hidden="1">
              <a:extLst>
                <a:ext uri="{63B3BB69-23CF-44E3-9099-C40C66FF867C}">
                  <a14:compatExt spid="_x0000_s24877"/>
                </a:ext>
                <a:ext uri="{FF2B5EF4-FFF2-40B4-BE49-F238E27FC236}">
                  <a16:creationId xmlns:a16="http://schemas.microsoft.com/office/drawing/2014/main" id="{00000000-0008-0000-0200-00002D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71</xdr:row>
          <xdr:rowOff>22860</xdr:rowOff>
        </xdr:from>
        <xdr:to>
          <xdr:col>4</xdr:col>
          <xdr:colOff>1127760</xdr:colOff>
          <xdr:row>72</xdr:row>
          <xdr:rowOff>22860</xdr:rowOff>
        </xdr:to>
        <xdr:sp macro="" textlink="">
          <xdr:nvSpPr>
            <xdr:cNvPr id="24878" name="Group Box 302" hidden="1">
              <a:extLst>
                <a:ext uri="{63B3BB69-23CF-44E3-9099-C40C66FF867C}">
                  <a14:compatExt spid="_x0000_s24878"/>
                </a:ext>
                <a:ext uri="{FF2B5EF4-FFF2-40B4-BE49-F238E27FC236}">
                  <a16:creationId xmlns:a16="http://schemas.microsoft.com/office/drawing/2014/main" id="{00000000-0008-0000-0200-00002E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33</xdr:row>
          <xdr:rowOff>182880</xdr:rowOff>
        </xdr:from>
        <xdr:to>
          <xdr:col>4</xdr:col>
          <xdr:colOff>502920</xdr:colOff>
          <xdr:row>35</xdr:row>
          <xdr:rowOff>7620</xdr:rowOff>
        </xdr:to>
        <xdr:sp macro="" textlink="">
          <xdr:nvSpPr>
            <xdr:cNvPr id="24880" name="Option Button 304" hidden="1">
              <a:extLst>
                <a:ext uri="{63B3BB69-23CF-44E3-9099-C40C66FF867C}">
                  <a14:compatExt spid="_x0000_s24880"/>
                </a:ext>
                <a:ext uri="{FF2B5EF4-FFF2-40B4-BE49-F238E27FC236}">
                  <a16:creationId xmlns:a16="http://schemas.microsoft.com/office/drawing/2014/main" id="{00000000-0008-0000-0200-000030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792480</xdr:colOff>
          <xdr:row>33</xdr:row>
          <xdr:rowOff>182880</xdr:rowOff>
        </xdr:from>
        <xdr:to>
          <xdr:col>4</xdr:col>
          <xdr:colOff>1112520</xdr:colOff>
          <xdr:row>35</xdr:row>
          <xdr:rowOff>7620</xdr:rowOff>
        </xdr:to>
        <xdr:sp macro="" textlink="">
          <xdr:nvSpPr>
            <xdr:cNvPr id="24881" name="Option Button 305" hidden="1">
              <a:extLst>
                <a:ext uri="{63B3BB69-23CF-44E3-9099-C40C66FF867C}">
                  <a14:compatExt spid="_x0000_s24881"/>
                </a:ext>
                <a:ext uri="{FF2B5EF4-FFF2-40B4-BE49-F238E27FC236}">
                  <a16:creationId xmlns:a16="http://schemas.microsoft.com/office/drawing/2014/main" id="{00000000-0008-0000-0200-000031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106680</xdr:colOff>
          <xdr:row>34</xdr:row>
          <xdr:rowOff>22860</xdr:rowOff>
        </xdr:from>
        <xdr:to>
          <xdr:col>4</xdr:col>
          <xdr:colOff>1127760</xdr:colOff>
          <xdr:row>35</xdr:row>
          <xdr:rowOff>22860</xdr:rowOff>
        </xdr:to>
        <xdr:sp macro="" textlink="">
          <xdr:nvSpPr>
            <xdr:cNvPr id="24882" name="Group Box 306" hidden="1">
              <a:extLst>
                <a:ext uri="{63B3BB69-23CF-44E3-9099-C40C66FF867C}">
                  <a14:compatExt spid="_x0000_s24882"/>
                </a:ext>
                <a:ext uri="{FF2B5EF4-FFF2-40B4-BE49-F238E27FC236}">
                  <a16:creationId xmlns:a16="http://schemas.microsoft.com/office/drawing/2014/main" id="{00000000-0008-0000-0200-0000326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2</xdr:row>
          <xdr:rowOff>175260</xdr:rowOff>
        </xdr:from>
        <xdr:to>
          <xdr:col>3</xdr:col>
          <xdr:colOff>708660</xdr:colOff>
          <xdr:row>6</xdr:row>
          <xdr:rowOff>45720</xdr:rowOff>
        </xdr:to>
        <xdr:sp macro="" textlink="">
          <xdr:nvSpPr>
            <xdr:cNvPr id="63489" name="Option 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B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7620</xdr:rowOff>
        </xdr:from>
        <xdr:to>
          <xdr:col>3</xdr:col>
          <xdr:colOff>335280</xdr:colOff>
          <xdr:row>7</xdr:row>
          <xdr:rowOff>144780</xdr:rowOff>
        </xdr:to>
        <xdr:sp macro="" textlink="">
          <xdr:nvSpPr>
            <xdr:cNvPr id="63490" name="Option Butto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B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182880</xdr:rowOff>
        </xdr:from>
        <xdr:to>
          <xdr:col>3</xdr:col>
          <xdr:colOff>304800</xdr:colOff>
          <xdr:row>8</xdr:row>
          <xdr:rowOff>114300</xdr:rowOff>
        </xdr:to>
        <xdr:sp macro="" textlink="">
          <xdr:nvSpPr>
            <xdr:cNvPr id="63491" name="Option Button 3" hidden="1">
              <a:extLst>
                <a:ext uri="{63B3BB69-23CF-44E3-9099-C40C66FF867C}">
                  <a14:compatExt spid="_x0000_s63491"/>
                </a:ext>
                <a:ext uri="{FF2B5EF4-FFF2-40B4-BE49-F238E27FC236}">
                  <a16:creationId xmlns:a16="http://schemas.microsoft.com/office/drawing/2014/main" id="{00000000-0008-0000-0B00-000003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Bangunan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</xdr:row>
          <xdr:rowOff>160020</xdr:rowOff>
        </xdr:from>
        <xdr:to>
          <xdr:col>3</xdr:col>
          <xdr:colOff>342900</xdr:colOff>
          <xdr:row>6</xdr:row>
          <xdr:rowOff>106680</xdr:rowOff>
        </xdr:to>
        <xdr:sp macro="" textlink="">
          <xdr:nvSpPr>
            <xdr:cNvPr id="63499" name="Option Button 11" hidden="1">
              <a:extLst>
                <a:ext uri="{63B3BB69-23CF-44E3-9099-C40C66FF867C}">
                  <a14:compatExt spid="_x0000_s63499"/>
                </a:ext>
                <a:ext uri="{FF2B5EF4-FFF2-40B4-BE49-F238E27FC236}">
                  <a16:creationId xmlns:a16="http://schemas.microsoft.com/office/drawing/2014/main" id="{00000000-0008-0000-0B00-00000B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 dan Bangunan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46</xdr:row>
          <xdr:rowOff>198120</xdr:rowOff>
        </xdr:from>
        <xdr:to>
          <xdr:col>2</xdr:col>
          <xdr:colOff>22860</xdr:colOff>
          <xdr:row>47</xdr:row>
          <xdr:rowOff>297180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C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47</xdr:row>
          <xdr:rowOff>304800</xdr:rowOff>
        </xdr:from>
        <xdr:to>
          <xdr:col>2</xdr:col>
          <xdr:colOff>22860</xdr:colOff>
          <xdr:row>49</xdr:row>
          <xdr:rowOff>38100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C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49</xdr:row>
          <xdr:rowOff>182880</xdr:rowOff>
        </xdr:from>
        <xdr:to>
          <xdr:col>2</xdr:col>
          <xdr:colOff>22860</xdr:colOff>
          <xdr:row>51</xdr:row>
          <xdr:rowOff>22860</xdr:rowOff>
        </xdr:to>
        <xdr:sp macro="" textlink="">
          <xdr:nvSpPr>
            <xdr:cNvPr id="58377" name="Check Box 9" hidden="1">
              <a:extLst>
                <a:ext uri="{63B3BB69-23CF-44E3-9099-C40C66FF867C}">
                  <a14:compatExt spid="_x0000_s58377"/>
                </a:ext>
                <a:ext uri="{FF2B5EF4-FFF2-40B4-BE49-F238E27FC236}">
                  <a16:creationId xmlns:a16="http://schemas.microsoft.com/office/drawing/2014/main" id="{00000000-0008-0000-0C00-000009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48</xdr:row>
          <xdr:rowOff>160020</xdr:rowOff>
        </xdr:from>
        <xdr:to>
          <xdr:col>2</xdr:col>
          <xdr:colOff>22860</xdr:colOff>
          <xdr:row>50</xdr:row>
          <xdr:rowOff>22860</xdr:rowOff>
        </xdr:to>
        <xdr:sp macro="" textlink="">
          <xdr:nvSpPr>
            <xdr:cNvPr id="58378" name="Check Box 10" hidden="1">
              <a:extLst>
                <a:ext uri="{63B3BB69-23CF-44E3-9099-C40C66FF867C}">
                  <a14:compatExt spid="_x0000_s58378"/>
                </a:ext>
                <a:ext uri="{FF2B5EF4-FFF2-40B4-BE49-F238E27FC236}">
                  <a16:creationId xmlns:a16="http://schemas.microsoft.com/office/drawing/2014/main" id="{00000000-0008-0000-0C00-00000A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51</xdr:row>
          <xdr:rowOff>106680</xdr:rowOff>
        </xdr:from>
        <xdr:to>
          <xdr:col>2</xdr:col>
          <xdr:colOff>22860</xdr:colOff>
          <xdr:row>53</xdr:row>
          <xdr:rowOff>99060</xdr:rowOff>
        </xdr:to>
        <xdr:sp macro="" textlink="">
          <xdr:nvSpPr>
            <xdr:cNvPr id="58379" name="Check Box 11" hidden="1">
              <a:extLst>
                <a:ext uri="{63B3BB69-23CF-44E3-9099-C40C66FF867C}">
                  <a14:compatExt spid="_x0000_s58379"/>
                </a:ext>
                <a:ext uri="{FF2B5EF4-FFF2-40B4-BE49-F238E27FC236}">
                  <a16:creationId xmlns:a16="http://schemas.microsoft.com/office/drawing/2014/main" id="{00000000-0008-0000-0C00-00000B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50</xdr:row>
          <xdr:rowOff>373380</xdr:rowOff>
        </xdr:from>
        <xdr:to>
          <xdr:col>2</xdr:col>
          <xdr:colOff>22860</xdr:colOff>
          <xdr:row>52</xdr:row>
          <xdr:rowOff>38100</xdr:rowOff>
        </xdr:to>
        <xdr:sp macro="" textlink="">
          <xdr:nvSpPr>
            <xdr:cNvPr id="58380" name="Check Box 12" hidden="1">
              <a:extLst>
                <a:ext uri="{63B3BB69-23CF-44E3-9099-C40C66FF867C}">
                  <a14:compatExt spid="_x0000_s58380"/>
                </a:ext>
                <a:ext uri="{FF2B5EF4-FFF2-40B4-BE49-F238E27FC236}">
                  <a16:creationId xmlns:a16="http://schemas.microsoft.com/office/drawing/2014/main" id="{00000000-0008-0000-0C00-00000C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68</xdr:row>
          <xdr:rowOff>175260</xdr:rowOff>
        </xdr:from>
        <xdr:to>
          <xdr:col>9</xdr:col>
          <xdr:colOff>304800</xdr:colOff>
          <xdr:row>70</xdr:row>
          <xdr:rowOff>7620</xdr:rowOff>
        </xdr:to>
        <xdr:sp macro="" textlink="">
          <xdr:nvSpPr>
            <xdr:cNvPr id="58381" name="Check Box 13" hidden="1">
              <a:extLst>
                <a:ext uri="{63B3BB69-23CF-44E3-9099-C40C66FF867C}">
                  <a14:compatExt spid="_x0000_s58381"/>
                </a:ext>
                <a:ext uri="{FF2B5EF4-FFF2-40B4-BE49-F238E27FC236}">
                  <a16:creationId xmlns:a16="http://schemas.microsoft.com/office/drawing/2014/main" id="{00000000-0008-0000-0C00-00000D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68</xdr:row>
          <xdr:rowOff>160020</xdr:rowOff>
        </xdr:from>
        <xdr:to>
          <xdr:col>13</xdr:col>
          <xdr:colOff>304800</xdr:colOff>
          <xdr:row>70</xdr:row>
          <xdr:rowOff>0</xdr:rowOff>
        </xdr:to>
        <xdr:sp macro="" textlink="">
          <xdr:nvSpPr>
            <xdr:cNvPr id="58382" name="Check Box 14" hidden="1">
              <a:extLst>
                <a:ext uri="{63B3BB69-23CF-44E3-9099-C40C66FF867C}">
                  <a14:compatExt spid="_x0000_s58382"/>
                </a:ext>
                <a:ext uri="{FF2B5EF4-FFF2-40B4-BE49-F238E27FC236}">
                  <a16:creationId xmlns:a16="http://schemas.microsoft.com/office/drawing/2014/main" id="{00000000-0008-0000-0C00-00000E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33</xdr:row>
          <xdr:rowOff>22860</xdr:rowOff>
        </xdr:from>
        <xdr:to>
          <xdr:col>9</xdr:col>
          <xdr:colOff>297180</xdr:colOff>
          <xdr:row>35</xdr:row>
          <xdr:rowOff>83820</xdr:rowOff>
        </xdr:to>
        <xdr:sp macro="" textlink="">
          <xdr:nvSpPr>
            <xdr:cNvPr id="58383" name="Group Box 15" hidden="1">
              <a:extLst>
                <a:ext uri="{63B3BB69-23CF-44E3-9099-C40C66FF867C}">
                  <a14:compatExt spid="_x0000_s58383"/>
                </a:ext>
                <a:ext uri="{FF2B5EF4-FFF2-40B4-BE49-F238E27FC236}">
                  <a16:creationId xmlns:a16="http://schemas.microsoft.com/office/drawing/2014/main" id="{00000000-0008-0000-0C00-00000F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150</xdr:row>
      <xdr:rowOff>0</xdr:rowOff>
    </xdr:from>
    <xdr:to>
      <xdr:col>2</xdr:col>
      <xdr:colOff>371474</xdr:colOff>
      <xdr:row>150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1276350" y="19050000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104775</xdr:colOff>
      <xdr:row>152</xdr:row>
      <xdr:rowOff>0</xdr:rowOff>
    </xdr:from>
    <xdr:to>
      <xdr:col>2</xdr:col>
      <xdr:colOff>371474</xdr:colOff>
      <xdr:row>152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1276350" y="19431000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143</xdr:row>
          <xdr:rowOff>175260</xdr:rowOff>
        </xdr:from>
        <xdr:to>
          <xdr:col>3</xdr:col>
          <xdr:colOff>495300</xdr:colOff>
          <xdr:row>145</xdr:row>
          <xdr:rowOff>0</xdr:rowOff>
        </xdr:to>
        <xdr:sp macro="" textlink="">
          <xdr:nvSpPr>
            <xdr:cNvPr id="58389" name="Option Button 21" hidden="1">
              <a:extLst>
                <a:ext uri="{63B3BB69-23CF-44E3-9099-C40C66FF867C}">
                  <a14:compatExt spid="_x0000_s58389"/>
                </a:ext>
                <a:ext uri="{FF2B5EF4-FFF2-40B4-BE49-F238E27FC236}">
                  <a16:creationId xmlns:a16="http://schemas.microsoft.com/office/drawing/2014/main" id="{00000000-0008-0000-0C00-00001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731520</xdr:colOff>
          <xdr:row>143</xdr:row>
          <xdr:rowOff>182880</xdr:rowOff>
        </xdr:from>
        <xdr:to>
          <xdr:col>3</xdr:col>
          <xdr:colOff>1059180</xdr:colOff>
          <xdr:row>145</xdr:row>
          <xdr:rowOff>7620</xdr:rowOff>
        </xdr:to>
        <xdr:sp macro="" textlink="">
          <xdr:nvSpPr>
            <xdr:cNvPr id="58390" name="Option Button 22" hidden="1">
              <a:extLst>
                <a:ext uri="{63B3BB69-23CF-44E3-9099-C40C66FF867C}">
                  <a14:compatExt spid="_x0000_s58390"/>
                </a:ext>
                <a:ext uri="{FF2B5EF4-FFF2-40B4-BE49-F238E27FC236}">
                  <a16:creationId xmlns:a16="http://schemas.microsoft.com/office/drawing/2014/main" id="{00000000-0008-0000-0C00-00001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144</xdr:row>
          <xdr:rowOff>45720</xdr:rowOff>
        </xdr:from>
        <xdr:to>
          <xdr:col>3</xdr:col>
          <xdr:colOff>1287780</xdr:colOff>
          <xdr:row>144</xdr:row>
          <xdr:rowOff>342900</xdr:rowOff>
        </xdr:to>
        <xdr:sp macro="" textlink="">
          <xdr:nvSpPr>
            <xdr:cNvPr id="58391" name="Group Box 23" hidden="1">
              <a:extLst>
                <a:ext uri="{63B3BB69-23CF-44E3-9099-C40C66FF867C}">
                  <a14:compatExt spid="_x0000_s58391"/>
                </a:ext>
                <a:ext uri="{FF2B5EF4-FFF2-40B4-BE49-F238E27FC236}">
                  <a16:creationId xmlns:a16="http://schemas.microsoft.com/office/drawing/2014/main" id="{00000000-0008-0000-0C00-00001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106</xdr:row>
          <xdr:rowOff>312420</xdr:rowOff>
        </xdr:from>
        <xdr:to>
          <xdr:col>2</xdr:col>
          <xdr:colOff>76200</xdr:colOff>
          <xdr:row>108</xdr:row>
          <xdr:rowOff>45720</xdr:rowOff>
        </xdr:to>
        <xdr:sp macro="" textlink="">
          <xdr:nvSpPr>
            <xdr:cNvPr id="58401" name="Check Box 33" hidden="1">
              <a:extLst>
                <a:ext uri="{63B3BB69-23CF-44E3-9099-C40C66FF867C}">
                  <a14:compatExt spid="_x0000_s58401"/>
                </a:ext>
                <a:ext uri="{FF2B5EF4-FFF2-40B4-BE49-F238E27FC236}">
                  <a16:creationId xmlns:a16="http://schemas.microsoft.com/office/drawing/2014/main" id="{00000000-0008-0000-0C00-00002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108</xdr:row>
          <xdr:rowOff>22860</xdr:rowOff>
        </xdr:from>
        <xdr:to>
          <xdr:col>2</xdr:col>
          <xdr:colOff>76200</xdr:colOff>
          <xdr:row>108</xdr:row>
          <xdr:rowOff>160020</xdr:rowOff>
        </xdr:to>
        <xdr:sp macro="" textlink="">
          <xdr:nvSpPr>
            <xdr:cNvPr id="58403" name="Check Box 35" hidden="1">
              <a:extLst>
                <a:ext uri="{63B3BB69-23CF-44E3-9099-C40C66FF867C}">
                  <a14:compatExt spid="_x0000_s58403"/>
                </a:ext>
                <a:ext uri="{FF2B5EF4-FFF2-40B4-BE49-F238E27FC236}">
                  <a16:creationId xmlns:a16="http://schemas.microsoft.com/office/drawing/2014/main" id="{00000000-0008-0000-0C00-00002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109</xdr:row>
          <xdr:rowOff>0</xdr:rowOff>
        </xdr:from>
        <xdr:to>
          <xdr:col>2</xdr:col>
          <xdr:colOff>76200</xdr:colOff>
          <xdr:row>110</xdr:row>
          <xdr:rowOff>22860</xdr:rowOff>
        </xdr:to>
        <xdr:sp macro="" textlink="">
          <xdr:nvSpPr>
            <xdr:cNvPr id="58405" name="Check Box 37" hidden="1">
              <a:extLst>
                <a:ext uri="{63B3BB69-23CF-44E3-9099-C40C66FF867C}">
                  <a14:compatExt spid="_x0000_s58405"/>
                </a:ext>
                <a:ext uri="{FF2B5EF4-FFF2-40B4-BE49-F238E27FC236}">
                  <a16:creationId xmlns:a16="http://schemas.microsoft.com/office/drawing/2014/main" id="{00000000-0008-0000-0C00-00002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124</xdr:row>
          <xdr:rowOff>175260</xdr:rowOff>
        </xdr:from>
        <xdr:to>
          <xdr:col>9</xdr:col>
          <xdr:colOff>312420</xdr:colOff>
          <xdr:row>126</xdr:row>
          <xdr:rowOff>30480</xdr:rowOff>
        </xdr:to>
        <xdr:sp macro="" textlink="">
          <xdr:nvSpPr>
            <xdr:cNvPr id="58409" name="Check Box 41" hidden="1">
              <a:extLst>
                <a:ext uri="{63B3BB69-23CF-44E3-9099-C40C66FF867C}">
                  <a14:compatExt spid="_x0000_s58409"/>
                </a:ext>
                <a:ext uri="{FF2B5EF4-FFF2-40B4-BE49-F238E27FC236}">
                  <a16:creationId xmlns:a16="http://schemas.microsoft.com/office/drawing/2014/main" id="{00000000-0008-0000-0C00-000029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124</xdr:row>
          <xdr:rowOff>160020</xdr:rowOff>
        </xdr:from>
        <xdr:to>
          <xdr:col>13</xdr:col>
          <xdr:colOff>312420</xdr:colOff>
          <xdr:row>126</xdr:row>
          <xdr:rowOff>22860</xdr:rowOff>
        </xdr:to>
        <xdr:sp macro="" textlink="">
          <xdr:nvSpPr>
            <xdr:cNvPr id="58410" name="Check Box 42" hidden="1">
              <a:extLst>
                <a:ext uri="{63B3BB69-23CF-44E3-9099-C40C66FF867C}">
                  <a14:compatExt spid="_x0000_s58410"/>
                </a:ext>
                <a:ext uri="{FF2B5EF4-FFF2-40B4-BE49-F238E27FC236}">
                  <a16:creationId xmlns:a16="http://schemas.microsoft.com/office/drawing/2014/main" id="{00000000-0008-0000-0C00-00002A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33</xdr:row>
          <xdr:rowOff>22860</xdr:rowOff>
        </xdr:from>
        <xdr:to>
          <xdr:col>9</xdr:col>
          <xdr:colOff>289560</xdr:colOff>
          <xdr:row>34</xdr:row>
          <xdr:rowOff>60960</xdr:rowOff>
        </xdr:to>
        <xdr:sp macro="" textlink="">
          <xdr:nvSpPr>
            <xdr:cNvPr id="58440" name="Option Button 72" hidden="1">
              <a:extLst>
                <a:ext uri="{63B3BB69-23CF-44E3-9099-C40C66FF867C}">
                  <a14:compatExt spid="_x0000_s58440"/>
                </a:ext>
                <a:ext uri="{FF2B5EF4-FFF2-40B4-BE49-F238E27FC236}">
                  <a16:creationId xmlns:a16="http://schemas.microsoft.com/office/drawing/2014/main" id="{00000000-0008-0000-0C00-00004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33</xdr:row>
          <xdr:rowOff>182880</xdr:rowOff>
        </xdr:from>
        <xdr:to>
          <xdr:col>9</xdr:col>
          <xdr:colOff>289560</xdr:colOff>
          <xdr:row>35</xdr:row>
          <xdr:rowOff>30480</xdr:rowOff>
        </xdr:to>
        <xdr:sp macro="" textlink="">
          <xdr:nvSpPr>
            <xdr:cNvPr id="58442" name="Option Button 74" hidden="1">
              <a:extLst>
                <a:ext uri="{63B3BB69-23CF-44E3-9099-C40C66FF867C}">
                  <a14:compatExt spid="_x0000_s58442"/>
                </a:ext>
                <a:ext uri="{FF2B5EF4-FFF2-40B4-BE49-F238E27FC236}">
                  <a16:creationId xmlns:a16="http://schemas.microsoft.com/office/drawing/2014/main" id="{00000000-0008-0000-0C00-00004A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220980</xdr:colOff>
          <xdr:row>33</xdr:row>
          <xdr:rowOff>0</xdr:rowOff>
        </xdr:from>
        <xdr:to>
          <xdr:col>13</xdr:col>
          <xdr:colOff>502920</xdr:colOff>
          <xdr:row>34</xdr:row>
          <xdr:rowOff>30480</xdr:rowOff>
        </xdr:to>
        <xdr:sp macro="" textlink="">
          <xdr:nvSpPr>
            <xdr:cNvPr id="58450" name="Option Button 82" hidden="1">
              <a:extLst>
                <a:ext uri="{63B3BB69-23CF-44E3-9099-C40C66FF867C}">
                  <a14:compatExt spid="_x0000_s58450"/>
                </a:ext>
                <a:ext uri="{FF2B5EF4-FFF2-40B4-BE49-F238E27FC236}">
                  <a16:creationId xmlns:a16="http://schemas.microsoft.com/office/drawing/2014/main" id="{00000000-0008-0000-0C00-00005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34</xdr:row>
          <xdr:rowOff>22860</xdr:rowOff>
        </xdr:from>
        <xdr:to>
          <xdr:col>13</xdr:col>
          <xdr:colOff>525780</xdr:colOff>
          <xdr:row>35</xdr:row>
          <xdr:rowOff>45720</xdr:rowOff>
        </xdr:to>
        <xdr:sp macro="" textlink="">
          <xdr:nvSpPr>
            <xdr:cNvPr id="58451" name="Option Button 83" hidden="1">
              <a:extLst>
                <a:ext uri="{63B3BB69-23CF-44E3-9099-C40C66FF867C}">
                  <a14:compatExt spid="_x0000_s58451"/>
                </a:ext>
                <a:ext uri="{FF2B5EF4-FFF2-40B4-BE49-F238E27FC236}">
                  <a16:creationId xmlns:a16="http://schemas.microsoft.com/office/drawing/2014/main" id="{00000000-0008-0000-0C00-00005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32</xdr:row>
          <xdr:rowOff>137160</xdr:rowOff>
        </xdr:from>
        <xdr:to>
          <xdr:col>13</xdr:col>
          <xdr:colOff>518160</xdr:colOff>
          <xdr:row>35</xdr:row>
          <xdr:rowOff>83820</xdr:rowOff>
        </xdr:to>
        <xdr:sp macro="" textlink="">
          <xdr:nvSpPr>
            <xdr:cNvPr id="58453" name="Group Box 85" hidden="1">
              <a:extLst>
                <a:ext uri="{63B3BB69-23CF-44E3-9099-C40C66FF867C}">
                  <a14:compatExt spid="_x0000_s58453"/>
                </a:ext>
                <a:ext uri="{FF2B5EF4-FFF2-40B4-BE49-F238E27FC236}">
                  <a16:creationId xmlns:a16="http://schemas.microsoft.com/office/drawing/2014/main" id="{00000000-0008-0000-0C00-00005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182880</xdr:rowOff>
        </xdr:from>
        <xdr:to>
          <xdr:col>4</xdr:col>
          <xdr:colOff>388620</xdr:colOff>
          <xdr:row>6</xdr:row>
          <xdr:rowOff>60960</xdr:rowOff>
        </xdr:to>
        <xdr:sp macro="" textlink="">
          <xdr:nvSpPr>
            <xdr:cNvPr id="34821" name="Option Button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0D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22860</xdr:rowOff>
        </xdr:from>
        <xdr:to>
          <xdr:col>4</xdr:col>
          <xdr:colOff>22860</xdr:colOff>
          <xdr:row>7</xdr:row>
          <xdr:rowOff>152400</xdr:rowOff>
        </xdr:to>
        <xdr:sp macro="" textlink="">
          <xdr:nvSpPr>
            <xdr:cNvPr id="34822" name="Option Button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0D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190500</xdr:rowOff>
        </xdr:from>
        <xdr:to>
          <xdr:col>3</xdr:col>
          <xdr:colOff>723900</xdr:colOff>
          <xdr:row>8</xdr:row>
          <xdr:rowOff>121920</xdr:rowOff>
        </xdr:to>
        <xdr:sp macro="" textlink="">
          <xdr:nvSpPr>
            <xdr:cNvPr id="34823" name="Option Button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0D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Bangunan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175260</xdr:rowOff>
        </xdr:from>
        <xdr:to>
          <xdr:col>4</xdr:col>
          <xdr:colOff>30480</xdr:colOff>
          <xdr:row>6</xdr:row>
          <xdr:rowOff>114300</xdr:rowOff>
        </xdr:to>
        <xdr:sp macro="" textlink="">
          <xdr:nvSpPr>
            <xdr:cNvPr id="34824" name="Option Button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0D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 dan Bangunan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38</xdr:row>
          <xdr:rowOff>441960</xdr:rowOff>
        </xdr:from>
        <xdr:to>
          <xdr:col>2</xdr:col>
          <xdr:colOff>60960</xdr:colOff>
          <xdr:row>39</xdr:row>
          <xdr:rowOff>220980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E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40</xdr:row>
          <xdr:rowOff>175260</xdr:rowOff>
        </xdr:from>
        <xdr:to>
          <xdr:col>2</xdr:col>
          <xdr:colOff>60960</xdr:colOff>
          <xdr:row>42</xdr:row>
          <xdr:rowOff>7620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E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41</xdr:row>
          <xdr:rowOff>83820</xdr:rowOff>
        </xdr:from>
        <xdr:to>
          <xdr:col>1</xdr:col>
          <xdr:colOff>708660</xdr:colOff>
          <xdr:row>42</xdr:row>
          <xdr:rowOff>297180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E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44</xdr:row>
          <xdr:rowOff>297180</xdr:rowOff>
        </xdr:from>
        <xdr:to>
          <xdr:col>2</xdr:col>
          <xdr:colOff>60960</xdr:colOff>
          <xdr:row>46</xdr:row>
          <xdr:rowOff>99060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E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43</xdr:row>
          <xdr:rowOff>152400</xdr:rowOff>
        </xdr:from>
        <xdr:to>
          <xdr:col>2</xdr:col>
          <xdr:colOff>60960</xdr:colOff>
          <xdr:row>44</xdr:row>
          <xdr:rowOff>182880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E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42</xdr:row>
          <xdr:rowOff>556260</xdr:rowOff>
        </xdr:from>
        <xdr:to>
          <xdr:col>2</xdr:col>
          <xdr:colOff>68580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E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46</xdr:row>
          <xdr:rowOff>175260</xdr:rowOff>
        </xdr:from>
        <xdr:to>
          <xdr:col>2</xdr:col>
          <xdr:colOff>60960</xdr:colOff>
          <xdr:row>48</xdr:row>
          <xdr:rowOff>7620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E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47</xdr:row>
          <xdr:rowOff>144780</xdr:rowOff>
        </xdr:from>
        <xdr:to>
          <xdr:col>2</xdr:col>
          <xdr:colOff>60960</xdr:colOff>
          <xdr:row>48</xdr:row>
          <xdr:rowOff>175260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E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46</xdr:row>
          <xdr:rowOff>0</xdr:rowOff>
        </xdr:from>
        <xdr:to>
          <xdr:col>2</xdr:col>
          <xdr:colOff>60960</xdr:colOff>
          <xdr:row>47</xdr:row>
          <xdr:rowOff>30480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E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49</xdr:row>
          <xdr:rowOff>175260</xdr:rowOff>
        </xdr:from>
        <xdr:to>
          <xdr:col>2</xdr:col>
          <xdr:colOff>60960</xdr:colOff>
          <xdr:row>51</xdr:row>
          <xdr:rowOff>7620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E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50</xdr:row>
          <xdr:rowOff>144780</xdr:rowOff>
        </xdr:from>
        <xdr:to>
          <xdr:col>2</xdr:col>
          <xdr:colOff>60960</xdr:colOff>
          <xdr:row>51</xdr:row>
          <xdr:rowOff>175260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E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51</xdr:row>
          <xdr:rowOff>137160</xdr:rowOff>
        </xdr:from>
        <xdr:to>
          <xdr:col>2</xdr:col>
          <xdr:colOff>60960</xdr:colOff>
          <xdr:row>52</xdr:row>
          <xdr:rowOff>160020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E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66</xdr:row>
          <xdr:rowOff>175260</xdr:rowOff>
        </xdr:from>
        <xdr:to>
          <xdr:col>9</xdr:col>
          <xdr:colOff>304800</xdr:colOff>
          <xdr:row>68</xdr:row>
          <xdr:rowOff>30480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E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66</xdr:row>
          <xdr:rowOff>160020</xdr:rowOff>
        </xdr:from>
        <xdr:to>
          <xdr:col>13</xdr:col>
          <xdr:colOff>304800</xdr:colOff>
          <xdr:row>68</xdr:row>
          <xdr:rowOff>22860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E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48</xdr:row>
          <xdr:rowOff>152400</xdr:rowOff>
        </xdr:from>
        <xdr:to>
          <xdr:col>2</xdr:col>
          <xdr:colOff>60960</xdr:colOff>
          <xdr:row>49</xdr:row>
          <xdr:rowOff>182880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E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94</xdr:row>
      <xdr:rowOff>0</xdr:rowOff>
    </xdr:from>
    <xdr:to>
      <xdr:col>2</xdr:col>
      <xdr:colOff>371474</xdr:colOff>
      <xdr:row>94</xdr:row>
      <xdr:rowOff>180975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E00-00003B000000}"/>
            </a:ext>
          </a:extLst>
        </xdr:cNvPr>
        <xdr:cNvSpPr/>
      </xdr:nvSpPr>
      <xdr:spPr>
        <a:xfrm>
          <a:off x="1057275" y="21536025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487680</xdr:colOff>
          <xdr:row>40</xdr:row>
          <xdr:rowOff>0</xdr:rowOff>
        </xdr:from>
        <xdr:to>
          <xdr:col>2</xdr:col>
          <xdr:colOff>60960</xdr:colOff>
          <xdr:row>41</xdr:row>
          <xdr:rowOff>38100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E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198120</xdr:colOff>
          <xdr:row>25</xdr:row>
          <xdr:rowOff>0</xdr:rowOff>
        </xdr:from>
        <xdr:to>
          <xdr:col>9</xdr:col>
          <xdr:colOff>259080</xdr:colOff>
          <xdr:row>26</xdr:row>
          <xdr:rowOff>365760</xdr:rowOff>
        </xdr:to>
        <xdr:sp macro="" textlink="">
          <xdr:nvSpPr>
            <xdr:cNvPr id="6281" name="Group Box 137" hidden="1">
              <a:extLst>
                <a:ext uri="{63B3BB69-23CF-44E3-9099-C40C66FF867C}">
                  <a14:compatExt spid="_x0000_s6281"/>
                </a:ext>
                <a:ext uri="{FF2B5EF4-FFF2-40B4-BE49-F238E27FC236}">
                  <a16:creationId xmlns:a16="http://schemas.microsoft.com/office/drawing/2014/main" id="{00000000-0008-0000-0E00-00008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327660</xdr:colOff>
          <xdr:row>25</xdr:row>
          <xdr:rowOff>45720</xdr:rowOff>
        </xdr:from>
        <xdr:to>
          <xdr:col>9</xdr:col>
          <xdr:colOff>152400</xdr:colOff>
          <xdr:row>25</xdr:row>
          <xdr:rowOff>266700</xdr:rowOff>
        </xdr:to>
        <xdr:sp macro="" textlink="">
          <xdr:nvSpPr>
            <xdr:cNvPr id="6282" name="Option Button 138" hidden="1">
              <a:extLst>
                <a:ext uri="{63B3BB69-23CF-44E3-9099-C40C66FF867C}">
                  <a14:compatExt spid="_x0000_s6282"/>
                </a:ext>
                <a:ext uri="{FF2B5EF4-FFF2-40B4-BE49-F238E27FC236}">
                  <a16:creationId xmlns:a16="http://schemas.microsoft.com/office/drawing/2014/main" id="{00000000-0008-0000-0E00-00008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26</xdr:row>
          <xdr:rowOff>38100</xdr:rowOff>
        </xdr:from>
        <xdr:to>
          <xdr:col>9</xdr:col>
          <xdr:colOff>160020</xdr:colOff>
          <xdr:row>26</xdr:row>
          <xdr:rowOff>259080</xdr:rowOff>
        </xdr:to>
        <xdr:sp macro="" textlink="">
          <xdr:nvSpPr>
            <xdr:cNvPr id="6284" name="Option Button 140" hidden="1">
              <a:extLst>
                <a:ext uri="{63B3BB69-23CF-44E3-9099-C40C66FF867C}">
                  <a14:compatExt spid="_x0000_s6284"/>
                </a:ext>
                <a:ext uri="{FF2B5EF4-FFF2-40B4-BE49-F238E27FC236}">
                  <a16:creationId xmlns:a16="http://schemas.microsoft.com/office/drawing/2014/main" id="{00000000-0008-0000-0E00-00008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327660</xdr:colOff>
          <xdr:row>25</xdr:row>
          <xdr:rowOff>22860</xdr:rowOff>
        </xdr:from>
        <xdr:to>
          <xdr:col>13</xdr:col>
          <xdr:colOff>289560</xdr:colOff>
          <xdr:row>26</xdr:row>
          <xdr:rowOff>350520</xdr:rowOff>
        </xdr:to>
        <xdr:sp macro="" textlink="">
          <xdr:nvSpPr>
            <xdr:cNvPr id="6286" name="Group Box 142" hidden="1">
              <a:extLst>
                <a:ext uri="{63B3BB69-23CF-44E3-9099-C40C66FF867C}">
                  <a14:compatExt spid="_x0000_s6286"/>
                </a:ext>
                <a:ext uri="{FF2B5EF4-FFF2-40B4-BE49-F238E27FC236}">
                  <a16:creationId xmlns:a16="http://schemas.microsoft.com/office/drawing/2014/main" id="{00000000-0008-0000-0E00-00008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502920</xdr:colOff>
          <xdr:row>25</xdr:row>
          <xdr:rowOff>38100</xdr:rowOff>
        </xdr:from>
        <xdr:to>
          <xdr:col>14</xdr:col>
          <xdr:colOff>388620</xdr:colOff>
          <xdr:row>25</xdr:row>
          <xdr:rowOff>251460</xdr:rowOff>
        </xdr:to>
        <xdr:sp macro="" textlink="">
          <xdr:nvSpPr>
            <xdr:cNvPr id="6292" name="Option Button 148" hidden="1">
              <a:extLst>
                <a:ext uri="{63B3BB69-23CF-44E3-9099-C40C66FF867C}">
                  <a14:compatExt spid="_x0000_s6292"/>
                </a:ext>
                <a:ext uri="{FF2B5EF4-FFF2-40B4-BE49-F238E27FC236}">
                  <a16:creationId xmlns:a16="http://schemas.microsoft.com/office/drawing/2014/main" id="{00000000-0008-0000-0E00-00009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518160</xdr:colOff>
          <xdr:row>26</xdr:row>
          <xdr:rowOff>7620</xdr:rowOff>
        </xdr:from>
        <xdr:to>
          <xdr:col>14</xdr:col>
          <xdr:colOff>403860</xdr:colOff>
          <xdr:row>26</xdr:row>
          <xdr:rowOff>220980</xdr:rowOff>
        </xdr:to>
        <xdr:sp macro="" textlink="">
          <xdr:nvSpPr>
            <xdr:cNvPr id="6293" name="Option Button 149" hidden="1">
              <a:extLst>
                <a:ext uri="{63B3BB69-23CF-44E3-9099-C40C66FF867C}">
                  <a14:compatExt spid="_x0000_s6293"/>
                </a:ext>
                <a:ext uri="{FF2B5EF4-FFF2-40B4-BE49-F238E27FC236}">
                  <a16:creationId xmlns:a16="http://schemas.microsoft.com/office/drawing/2014/main" id="{00000000-0008-0000-0E00-00009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88</xdr:row>
          <xdr:rowOff>68580</xdr:rowOff>
        </xdr:from>
        <xdr:to>
          <xdr:col>3</xdr:col>
          <xdr:colOff>495300</xdr:colOff>
          <xdr:row>89</xdr:row>
          <xdr:rowOff>0</xdr:rowOff>
        </xdr:to>
        <xdr:sp macro="" textlink="">
          <xdr:nvSpPr>
            <xdr:cNvPr id="6294" name="Option Button 150" hidden="1">
              <a:extLst>
                <a:ext uri="{63B3BB69-23CF-44E3-9099-C40C66FF867C}">
                  <a14:compatExt spid="_x0000_s6294"/>
                </a:ext>
                <a:ext uri="{FF2B5EF4-FFF2-40B4-BE49-F238E27FC236}">
                  <a16:creationId xmlns:a16="http://schemas.microsoft.com/office/drawing/2014/main" id="{00000000-0008-0000-0E00-00009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88</xdr:row>
          <xdr:rowOff>68580</xdr:rowOff>
        </xdr:from>
        <xdr:to>
          <xdr:col>3</xdr:col>
          <xdr:colOff>1173480</xdr:colOff>
          <xdr:row>89</xdr:row>
          <xdr:rowOff>0</xdr:rowOff>
        </xdr:to>
        <xdr:sp macro="" textlink="">
          <xdr:nvSpPr>
            <xdr:cNvPr id="6295" name="Option Button 151" hidden="1">
              <a:extLst>
                <a:ext uri="{63B3BB69-23CF-44E3-9099-C40C66FF867C}">
                  <a14:compatExt spid="_x0000_s6295"/>
                </a:ext>
                <a:ext uri="{FF2B5EF4-FFF2-40B4-BE49-F238E27FC236}">
                  <a16:creationId xmlns:a16="http://schemas.microsoft.com/office/drawing/2014/main" id="{00000000-0008-0000-0E00-00009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88</xdr:row>
          <xdr:rowOff>45720</xdr:rowOff>
        </xdr:from>
        <xdr:to>
          <xdr:col>3</xdr:col>
          <xdr:colOff>1287780</xdr:colOff>
          <xdr:row>88</xdr:row>
          <xdr:rowOff>342900</xdr:rowOff>
        </xdr:to>
        <xdr:sp macro="" textlink="">
          <xdr:nvSpPr>
            <xdr:cNvPr id="6296" name="Group Box 152" hidden="1">
              <a:extLst>
                <a:ext uri="{63B3BB69-23CF-44E3-9099-C40C66FF867C}">
                  <a14:compatExt spid="_x0000_s6296"/>
                </a:ext>
                <a:ext uri="{FF2B5EF4-FFF2-40B4-BE49-F238E27FC236}">
                  <a16:creationId xmlns:a16="http://schemas.microsoft.com/office/drawing/2014/main" id="{00000000-0008-0000-0E00-00009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80529</xdr:colOff>
          <xdr:row>3</xdr:row>
          <xdr:rowOff>91122</xdr:rowOff>
        </xdr:from>
        <xdr:to>
          <xdr:col>3</xdr:col>
          <xdr:colOff>384977</xdr:colOff>
          <xdr:row>7</xdr:row>
          <xdr:rowOff>3465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GrpSpPr/>
          </xdr:nvGrpSpPr>
          <xdr:grpSpPr>
            <a:xfrm>
              <a:off x="525854" y="625512"/>
              <a:ext cx="2600344" cy="624862"/>
              <a:chOff x="2867023" y="857250"/>
              <a:chExt cx="1800225" cy="504825"/>
            </a:xfrm>
            <a:solidFill>
              <a:schemeClr val="tx1"/>
            </a:solidFill>
          </xdr:grpSpPr>
          <xdr:sp macro="" textlink="">
            <xdr:nvSpPr>
              <xdr:cNvPr id="92161" name="Option Button 1" hidden="1">
                <a:extLst>
                  <a:ext uri="{63B3BB69-23CF-44E3-9099-C40C66FF867C}">
                    <a14:compatExt spid="_x0000_s92161"/>
                  </a:ext>
                  <a:ext uri="{FF2B5EF4-FFF2-40B4-BE49-F238E27FC236}">
                    <a16:creationId xmlns:a16="http://schemas.microsoft.com/office/drawing/2014/main" id="{00000000-0008-0000-0F00-000001680100}"/>
                  </a:ext>
                </a:extLst>
              </xdr:cNvPr>
              <xdr:cNvSpPr/>
            </xdr:nvSpPr>
            <xdr:spPr bwMode="auto">
              <a:xfrm>
                <a:off x="2867023" y="857250"/>
                <a:ext cx="1800225" cy="3143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Tanah Kosong</a:t>
                </a:r>
              </a:p>
            </xdr:txBody>
          </xdr:sp>
          <xdr:sp macro="" textlink="">
            <xdr:nvSpPr>
              <xdr:cNvPr id="92162" name="Option Button 2" hidden="1">
                <a:extLst>
                  <a:ext uri="{63B3BB69-23CF-44E3-9099-C40C66FF867C}">
                    <a14:compatExt spid="_x0000_s92162"/>
                  </a:ext>
                  <a:ext uri="{FF2B5EF4-FFF2-40B4-BE49-F238E27FC236}">
                    <a16:creationId xmlns:a16="http://schemas.microsoft.com/office/drawing/2014/main" id="{00000000-0008-0000-0F00-000002680100}"/>
                  </a:ext>
                </a:extLst>
              </xdr:cNvPr>
              <xdr:cNvSpPr/>
            </xdr:nvSpPr>
            <xdr:spPr bwMode="auto">
              <a:xfrm>
                <a:off x="2876550" y="1104900"/>
                <a:ext cx="1781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Bangunan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426720</xdr:colOff>
          <xdr:row>24</xdr:row>
          <xdr:rowOff>0</xdr:rowOff>
        </xdr:from>
        <xdr:to>
          <xdr:col>8</xdr:col>
          <xdr:colOff>731520</xdr:colOff>
          <xdr:row>25</xdr:row>
          <xdr:rowOff>30480</xdr:rowOff>
        </xdr:to>
        <xdr:sp macro="" textlink="">
          <xdr:nvSpPr>
            <xdr:cNvPr id="92163" name="Check Box 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0F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51</xdr:row>
          <xdr:rowOff>175260</xdr:rowOff>
        </xdr:from>
        <xdr:to>
          <xdr:col>8</xdr:col>
          <xdr:colOff>647700</xdr:colOff>
          <xdr:row>53</xdr:row>
          <xdr:rowOff>7620</xdr:rowOff>
        </xdr:to>
        <xdr:sp macro="" textlink="">
          <xdr:nvSpPr>
            <xdr:cNvPr id="92164" name="Check Box 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0F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251460</xdr:colOff>
          <xdr:row>23</xdr:row>
          <xdr:rowOff>297180</xdr:rowOff>
        </xdr:from>
        <xdr:to>
          <xdr:col>11</xdr:col>
          <xdr:colOff>541020</xdr:colOff>
          <xdr:row>25</xdr:row>
          <xdr:rowOff>30480</xdr:rowOff>
        </xdr:to>
        <xdr:sp macro="" textlink="">
          <xdr:nvSpPr>
            <xdr:cNvPr id="92165" name="Check Box 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0F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251460</xdr:colOff>
          <xdr:row>51</xdr:row>
          <xdr:rowOff>175260</xdr:rowOff>
        </xdr:from>
        <xdr:to>
          <xdr:col>11</xdr:col>
          <xdr:colOff>541020</xdr:colOff>
          <xdr:row>53</xdr:row>
          <xdr:rowOff>7620</xdr:rowOff>
        </xdr:to>
        <xdr:sp macro="" textlink="">
          <xdr:nvSpPr>
            <xdr:cNvPr id="92166" name="Check Box 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0F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185552</xdr:colOff>
      <xdr:row>46</xdr:row>
      <xdr:rowOff>0</xdr:rowOff>
    </xdr:from>
    <xdr:to>
      <xdr:col>1</xdr:col>
      <xdr:colOff>410688</xdr:colOff>
      <xdr:row>47</xdr:row>
      <xdr:rowOff>24321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07" y="8399318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12</xdr:col>
      <xdr:colOff>123701</xdr:colOff>
      <xdr:row>43</xdr:row>
      <xdr:rowOff>0</xdr:rowOff>
    </xdr:from>
    <xdr:to>
      <xdr:col>12</xdr:col>
      <xdr:colOff>357497</xdr:colOff>
      <xdr:row>44</xdr:row>
      <xdr:rowOff>55550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7857" y="7842662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12</xdr:col>
      <xdr:colOff>115289</xdr:colOff>
      <xdr:row>44</xdr:row>
      <xdr:rowOff>3958</xdr:rowOff>
    </xdr:from>
    <xdr:to>
      <xdr:col>12</xdr:col>
      <xdr:colOff>349085</xdr:colOff>
      <xdr:row>45</xdr:row>
      <xdr:rowOff>59508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9445" y="8032172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12</xdr:col>
      <xdr:colOff>111331</xdr:colOff>
      <xdr:row>45</xdr:row>
      <xdr:rowOff>12370</xdr:rowOff>
    </xdr:from>
    <xdr:to>
      <xdr:col>12</xdr:col>
      <xdr:colOff>345127</xdr:colOff>
      <xdr:row>46</xdr:row>
      <xdr:rowOff>67921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45487" y="8226136"/>
          <a:ext cx="233796" cy="241102"/>
        </a:xfrm>
        <a:prstGeom prst="rect">
          <a:avLst/>
        </a:prstGeom>
      </xdr:spPr>
    </xdr:pic>
    <xdr:clientData/>
  </xdr:twoCellAnchor>
  <xdr:oneCellAnchor>
    <xdr:from>
      <xdr:col>12</xdr:col>
      <xdr:colOff>123701</xdr:colOff>
      <xdr:row>48</xdr:row>
      <xdr:rowOff>0</xdr:rowOff>
    </xdr:from>
    <xdr:ext cx="233796" cy="241102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7857" y="7842662"/>
          <a:ext cx="233796" cy="241102"/>
        </a:xfrm>
        <a:prstGeom prst="rect">
          <a:avLst/>
        </a:prstGeom>
      </xdr:spPr>
    </xdr:pic>
    <xdr:clientData/>
  </xdr:oneCellAnchor>
  <xdr:twoCellAnchor editAs="oneCell">
    <xdr:from>
      <xdr:col>1</xdr:col>
      <xdr:colOff>173182</xdr:colOff>
      <xdr:row>49</xdr:row>
      <xdr:rowOff>0</xdr:rowOff>
    </xdr:from>
    <xdr:to>
      <xdr:col>1</xdr:col>
      <xdr:colOff>398318</xdr:colOff>
      <xdr:row>50</xdr:row>
      <xdr:rowOff>24321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7" y="9141526"/>
          <a:ext cx="225136" cy="209873"/>
        </a:xfrm>
        <a:prstGeom prst="rect">
          <a:avLst/>
        </a:prstGeom>
      </xdr:spPr>
    </xdr:pic>
    <xdr:clientData/>
  </xdr:twoCellAnchor>
  <xdr:oneCellAnchor>
    <xdr:from>
      <xdr:col>12</xdr:col>
      <xdr:colOff>123701</xdr:colOff>
      <xdr:row>18</xdr:row>
      <xdr:rowOff>0</xdr:rowOff>
    </xdr:from>
    <xdr:ext cx="233796" cy="241102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7857" y="9017825"/>
          <a:ext cx="233796" cy="241102"/>
        </a:xfrm>
        <a:prstGeom prst="rect">
          <a:avLst/>
        </a:prstGeom>
      </xdr:spPr>
    </xdr:pic>
    <xdr:clientData/>
  </xdr:oneCellAnchor>
  <xdr:twoCellAnchor editAs="oneCell">
    <xdr:from>
      <xdr:col>1</xdr:col>
      <xdr:colOff>197922</xdr:colOff>
      <xdr:row>19</xdr:row>
      <xdr:rowOff>0</xdr:rowOff>
    </xdr:from>
    <xdr:to>
      <xdr:col>1</xdr:col>
      <xdr:colOff>423058</xdr:colOff>
      <xdr:row>20</xdr:row>
      <xdr:rowOff>24321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877" y="3983182"/>
          <a:ext cx="225136" cy="209873"/>
        </a:xfrm>
        <a:prstGeom prst="rect">
          <a:avLst/>
        </a:prstGeom>
      </xdr:spPr>
    </xdr:pic>
    <xdr:clientData/>
  </xdr:twoCellAnchor>
  <xdr:oneCellAnchor>
    <xdr:from>
      <xdr:col>1</xdr:col>
      <xdr:colOff>185552</xdr:colOff>
      <xdr:row>19</xdr:row>
      <xdr:rowOff>0</xdr:rowOff>
    </xdr:from>
    <xdr:ext cx="225136" cy="209873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07" y="9574481"/>
          <a:ext cx="225136" cy="209873"/>
        </a:xfrm>
        <a:prstGeom prst="rect">
          <a:avLst/>
        </a:prstGeom>
      </xdr:spPr>
    </xdr:pic>
    <xdr:clientData/>
  </xdr:oneCellAnchor>
  <xdr:oneCellAnchor>
    <xdr:from>
      <xdr:col>12</xdr:col>
      <xdr:colOff>123701</xdr:colOff>
      <xdr:row>21</xdr:row>
      <xdr:rowOff>0</xdr:rowOff>
    </xdr:from>
    <xdr:ext cx="233796" cy="241102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57857" y="10131136"/>
          <a:ext cx="233796" cy="241102"/>
        </a:xfrm>
        <a:prstGeom prst="rect">
          <a:avLst/>
        </a:prstGeom>
      </xdr:spPr>
    </xdr:pic>
    <xdr:clientData/>
  </xdr:oneCellAnchor>
  <xdr:twoCellAnchor editAs="oneCell">
    <xdr:from>
      <xdr:col>1</xdr:col>
      <xdr:colOff>185552</xdr:colOff>
      <xdr:row>22</xdr:row>
      <xdr:rowOff>0</xdr:rowOff>
    </xdr:from>
    <xdr:to>
      <xdr:col>1</xdr:col>
      <xdr:colOff>410688</xdr:colOff>
      <xdr:row>23</xdr:row>
      <xdr:rowOff>24321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507" y="4539838"/>
          <a:ext cx="225136" cy="20987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80529</xdr:colOff>
          <xdr:row>3</xdr:row>
          <xdr:rowOff>91122</xdr:rowOff>
        </xdr:from>
        <xdr:to>
          <xdr:col>3</xdr:col>
          <xdr:colOff>384977</xdr:colOff>
          <xdr:row>7</xdr:row>
          <xdr:rowOff>3465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GrpSpPr/>
          </xdr:nvGrpSpPr>
          <xdr:grpSpPr>
            <a:xfrm>
              <a:off x="525854" y="625512"/>
              <a:ext cx="2600344" cy="624862"/>
              <a:chOff x="2867023" y="857250"/>
              <a:chExt cx="1800225" cy="504825"/>
            </a:xfrm>
            <a:solidFill>
              <a:schemeClr val="tx1"/>
            </a:solidFill>
          </xdr:grpSpPr>
          <xdr:sp macro="" textlink="">
            <xdr:nvSpPr>
              <xdr:cNvPr id="20482" name="Option Button 2" hidden="1">
                <a:extLst>
                  <a:ext uri="{63B3BB69-23CF-44E3-9099-C40C66FF867C}">
                    <a14:compatExt spid="_x0000_s20482"/>
                  </a:ext>
                  <a:ext uri="{FF2B5EF4-FFF2-40B4-BE49-F238E27FC236}">
                    <a16:creationId xmlns:a16="http://schemas.microsoft.com/office/drawing/2014/main" id="{00000000-0008-0000-1000-000002500000}"/>
                  </a:ext>
                </a:extLst>
              </xdr:cNvPr>
              <xdr:cNvSpPr/>
            </xdr:nvSpPr>
            <xdr:spPr bwMode="auto">
              <a:xfrm>
                <a:off x="2867023" y="857250"/>
                <a:ext cx="1800225" cy="3143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Tanah Kosong</a:t>
                </a:r>
              </a:p>
            </xdr:txBody>
          </xdr:sp>
          <xdr:sp macro="" textlink="">
            <xdr:nvSpPr>
              <xdr:cNvPr id="20483" name="Option Button 3" hidden="1">
                <a:extLst>
                  <a:ext uri="{63B3BB69-23CF-44E3-9099-C40C66FF867C}">
                    <a14:compatExt spid="_x0000_s20483"/>
                  </a:ext>
                  <a:ext uri="{FF2B5EF4-FFF2-40B4-BE49-F238E27FC236}">
                    <a16:creationId xmlns:a16="http://schemas.microsoft.com/office/drawing/2014/main" id="{00000000-0008-0000-1000-000003500000}"/>
                  </a:ext>
                </a:extLst>
              </xdr:cNvPr>
              <xdr:cNvSpPr/>
            </xdr:nvSpPr>
            <xdr:spPr bwMode="auto">
              <a:xfrm>
                <a:off x="2876550" y="1104900"/>
                <a:ext cx="1781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Bangunan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426720</xdr:colOff>
          <xdr:row>16</xdr:row>
          <xdr:rowOff>0</xdr:rowOff>
        </xdr:from>
        <xdr:to>
          <xdr:col>8</xdr:col>
          <xdr:colOff>723900</xdr:colOff>
          <xdr:row>17</xdr:row>
          <xdr:rowOff>22860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10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36</xdr:row>
          <xdr:rowOff>175260</xdr:rowOff>
        </xdr:from>
        <xdr:to>
          <xdr:col>8</xdr:col>
          <xdr:colOff>640080</xdr:colOff>
          <xdr:row>38</xdr:row>
          <xdr:rowOff>7620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10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289560</xdr:colOff>
          <xdr:row>15</xdr:row>
          <xdr:rowOff>304800</xdr:rowOff>
        </xdr:from>
        <xdr:to>
          <xdr:col>11</xdr:col>
          <xdr:colOff>579120</xdr:colOff>
          <xdr:row>17</xdr:row>
          <xdr:rowOff>22860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10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251460</xdr:colOff>
          <xdr:row>36</xdr:row>
          <xdr:rowOff>175260</xdr:rowOff>
        </xdr:from>
        <xdr:to>
          <xdr:col>11</xdr:col>
          <xdr:colOff>541020</xdr:colOff>
          <xdr:row>38</xdr:row>
          <xdr:rowOff>7620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10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41</xdr:row>
          <xdr:rowOff>335280</xdr:rowOff>
        </xdr:from>
        <xdr:to>
          <xdr:col>2</xdr:col>
          <xdr:colOff>68580</xdr:colOff>
          <xdr:row>42</xdr:row>
          <xdr:rowOff>251460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11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44</xdr:row>
          <xdr:rowOff>0</xdr:rowOff>
        </xdr:from>
        <xdr:to>
          <xdr:col>1</xdr:col>
          <xdr:colOff>457200</xdr:colOff>
          <xdr:row>44</xdr:row>
          <xdr:rowOff>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11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45</xdr:row>
          <xdr:rowOff>22860</xdr:rowOff>
        </xdr:from>
        <xdr:to>
          <xdr:col>1</xdr:col>
          <xdr:colOff>533400</xdr:colOff>
          <xdr:row>45</xdr:row>
          <xdr:rowOff>175260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11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75</xdr:row>
          <xdr:rowOff>175260</xdr:rowOff>
        </xdr:from>
        <xdr:to>
          <xdr:col>9</xdr:col>
          <xdr:colOff>312420</xdr:colOff>
          <xdr:row>77</xdr:row>
          <xdr:rowOff>7620</xdr:rowOff>
        </xdr:to>
        <xdr:sp macro="" textlink="">
          <xdr:nvSpPr>
            <xdr:cNvPr id="18467" name="Check Box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11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75</xdr:row>
          <xdr:rowOff>160020</xdr:rowOff>
        </xdr:from>
        <xdr:to>
          <xdr:col>13</xdr:col>
          <xdr:colOff>312420</xdr:colOff>
          <xdr:row>77</xdr:row>
          <xdr:rowOff>0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11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103</xdr:row>
      <xdr:rowOff>0</xdr:rowOff>
    </xdr:from>
    <xdr:to>
      <xdr:col>2</xdr:col>
      <xdr:colOff>371474</xdr:colOff>
      <xdr:row>103</xdr:row>
      <xdr:rowOff>180975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/>
      </xdr:nvSpPr>
      <xdr:spPr>
        <a:xfrm>
          <a:off x="1323975" y="22707600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59</xdr:row>
          <xdr:rowOff>7620</xdr:rowOff>
        </xdr:from>
        <xdr:to>
          <xdr:col>2</xdr:col>
          <xdr:colOff>45720</xdr:colOff>
          <xdr:row>60</xdr:row>
          <xdr:rowOff>38100</xdr:rowOff>
        </xdr:to>
        <xdr:sp macro="" textlink="">
          <xdr:nvSpPr>
            <xdr:cNvPr id="18501" name="Check Box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11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51</xdr:row>
          <xdr:rowOff>0</xdr:rowOff>
        </xdr:from>
        <xdr:to>
          <xdr:col>2</xdr:col>
          <xdr:colOff>45720</xdr:colOff>
          <xdr:row>52</xdr:row>
          <xdr:rowOff>30480</xdr:rowOff>
        </xdr:to>
        <xdr:sp macro="" textlink="">
          <xdr:nvSpPr>
            <xdr:cNvPr id="18504" name="Check Box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11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52</xdr:row>
          <xdr:rowOff>0</xdr:rowOff>
        </xdr:from>
        <xdr:to>
          <xdr:col>2</xdr:col>
          <xdr:colOff>45720</xdr:colOff>
          <xdr:row>53</xdr:row>
          <xdr:rowOff>30480</xdr:rowOff>
        </xdr:to>
        <xdr:sp macro="" textlink="">
          <xdr:nvSpPr>
            <xdr:cNvPr id="18505" name="Check Box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11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53</xdr:row>
          <xdr:rowOff>0</xdr:rowOff>
        </xdr:from>
        <xdr:to>
          <xdr:col>2</xdr:col>
          <xdr:colOff>45720</xdr:colOff>
          <xdr:row>54</xdr:row>
          <xdr:rowOff>30480</xdr:rowOff>
        </xdr:to>
        <xdr:sp macro="" textlink="">
          <xdr:nvSpPr>
            <xdr:cNvPr id="18506" name="Check Box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11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54</xdr:row>
          <xdr:rowOff>0</xdr:rowOff>
        </xdr:from>
        <xdr:to>
          <xdr:col>2</xdr:col>
          <xdr:colOff>45720</xdr:colOff>
          <xdr:row>55</xdr:row>
          <xdr:rowOff>30480</xdr:rowOff>
        </xdr:to>
        <xdr:sp macro="" textlink="">
          <xdr:nvSpPr>
            <xdr:cNvPr id="18507" name="Check Box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11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55</xdr:row>
          <xdr:rowOff>7620</xdr:rowOff>
        </xdr:from>
        <xdr:to>
          <xdr:col>2</xdr:col>
          <xdr:colOff>45720</xdr:colOff>
          <xdr:row>56</xdr:row>
          <xdr:rowOff>38100</xdr:rowOff>
        </xdr:to>
        <xdr:sp macro="" textlink="">
          <xdr:nvSpPr>
            <xdr:cNvPr id="18508" name="Check Box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11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56</xdr:row>
          <xdr:rowOff>7620</xdr:rowOff>
        </xdr:from>
        <xdr:to>
          <xdr:col>2</xdr:col>
          <xdr:colOff>45720</xdr:colOff>
          <xdr:row>57</xdr:row>
          <xdr:rowOff>38100</xdr:rowOff>
        </xdr:to>
        <xdr:sp macro="" textlink="">
          <xdr:nvSpPr>
            <xdr:cNvPr id="18509" name="Check Box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11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57</xdr:row>
          <xdr:rowOff>7620</xdr:rowOff>
        </xdr:from>
        <xdr:to>
          <xdr:col>2</xdr:col>
          <xdr:colOff>45720</xdr:colOff>
          <xdr:row>58</xdr:row>
          <xdr:rowOff>38100</xdr:rowOff>
        </xdr:to>
        <xdr:sp macro="" textlink="">
          <xdr:nvSpPr>
            <xdr:cNvPr id="18510" name="Check Box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11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58</xdr:row>
          <xdr:rowOff>7620</xdr:rowOff>
        </xdr:from>
        <xdr:to>
          <xdr:col>2</xdr:col>
          <xdr:colOff>45720</xdr:colOff>
          <xdr:row>59</xdr:row>
          <xdr:rowOff>38100</xdr:rowOff>
        </xdr:to>
        <xdr:sp macro="" textlink="">
          <xdr:nvSpPr>
            <xdr:cNvPr id="18511" name="Check Box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11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125943</xdr:colOff>
      <xdr:row>52</xdr:row>
      <xdr:rowOff>164042</xdr:rowOff>
    </xdr:from>
    <xdr:ext cx="2064808" cy="43678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1100-000047000000}"/>
            </a:ext>
          </a:extLst>
        </xdr:cNvPr>
        <xdr:cNvSpPr txBox="1"/>
      </xdr:nvSpPr>
      <xdr:spPr>
        <a:xfrm>
          <a:off x="3967693" y="11117792"/>
          <a:ext cx="206480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Harta Tanah khas bergantung pada jenis hartanah</a:t>
          </a:r>
          <a:endParaRPr lang="en-US">
            <a:effectLst/>
          </a:endParaRPr>
        </a:p>
      </xdr:txBody>
    </xdr:sp>
    <xdr:clientData/>
  </xdr:oneCellAnchor>
  <xdr:twoCellAnchor>
    <xdr:from>
      <xdr:col>3</xdr:col>
      <xdr:colOff>306916</xdr:colOff>
      <xdr:row>48</xdr:row>
      <xdr:rowOff>10583</xdr:rowOff>
    </xdr:from>
    <xdr:to>
      <xdr:col>3</xdr:col>
      <xdr:colOff>317500</xdr:colOff>
      <xdr:row>52</xdr:row>
      <xdr:rowOff>52916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1100-000048000000}"/>
            </a:ext>
          </a:extLst>
        </xdr:cNvPr>
        <xdr:cNvCxnSpPr/>
      </xdr:nvCxnSpPr>
      <xdr:spPr>
        <a:xfrm flipV="1">
          <a:off x="3964516" y="15926858"/>
          <a:ext cx="10584" cy="8043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296333</xdr:colOff>
      <xdr:row>55</xdr:row>
      <xdr:rowOff>25400</xdr:rowOff>
    </xdr:from>
    <xdr:to>
      <xdr:col>3</xdr:col>
      <xdr:colOff>300566</xdr:colOff>
      <xdr:row>59</xdr:row>
      <xdr:rowOff>158749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1100-000049000000}"/>
            </a:ext>
          </a:extLst>
        </xdr:cNvPr>
        <xdr:cNvCxnSpPr/>
      </xdr:nvCxnSpPr>
      <xdr:spPr>
        <a:xfrm flipH="1">
          <a:off x="3953933" y="17275175"/>
          <a:ext cx="4233" cy="8953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2571751</xdr:colOff>
      <xdr:row>24</xdr:row>
      <xdr:rowOff>4233</xdr:rowOff>
    </xdr:from>
    <xdr:ext cx="2733674" cy="436786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1100-00004A000000}"/>
            </a:ext>
          </a:extLst>
        </xdr:cNvPr>
        <xdr:cNvSpPr txBox="1"/>
      </xdr:nvSpPr>
      <xdr:spPr>
        <a:xfrm>
          <a:off x="3790951" y="4376208"/>
          <a:ext cx="27336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 b="1"/>
            <a:t>Faktor</a:t>
          </a:r>
          <a:r>
            <a:rPr lang="en-MY" sz="1100" b="1" baseline="0"/>
            <a:t> ini akan bergantung kepada jenis harta tanah khas. Ini adalah contoh sahaja.</a:t>
          </a:r>
          <a:endParaRPr lang="en-MY" sz="1100" b="1"/>
        </a:p>
      </xdr:txBody>
    </xdr:sp>
    <xdr:clientData/>
  </xdr:oneCellAnchor>
  <xdr:twoCellAnchor>
    <xdr:from>
      <xdr:col>2</xdr:col>
      <xdr:colOff>104775</xdr:colOff>
      <xdr:row>105</xdr:row>
      <xdr:rowOff>0</xdr:rowOff>
    </xdr:from>
    <xdr:to>
      <xdr:col>2</xdr:col>
      <xdr:colOff>371474</xdr:colOff>
      <xdr:row>105</xdr:row>
      <xdr:rowOff>180975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1100-00004B000000}"/>
            </a:ext>
          </a:extLst>
        </xdr:cNvPr>
        <xdr:cNvSpPr/>
      </xdr:nvSpPr>
      <xdr:spPr>
        <a:xfrm>
          <a:off x="1057275" y="26431875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49</xdr:row>
          <xdr:rowOff>152400</xdr:rowOff>
        </xdr:from>
        <xdr:to>
          <xdr:col>2</xdr:col>
          <xdr:colOff>68580</xdr:colOff>
          <xdr:row>50</xdr:row>
          <xdr:rowOff>182880</xdr:rowOff>
        </xdr:to>
        <xdr:sp macro="" textlink="">
          <xdr:nvSpPr>
            <xdr:cNvPr id="18516" name="Check Box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11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44</xdr:row>
          <xdr:rowOff>22860</xdr:rowOff>
        </xdr:from>
        <xdr:to>
          <xdr:col>2</xdr:col>
          <xdr:colOff>68580</xdr:colOff>
          <xdr:row>45</xdr:row>
          <xdr:rowOff>45720</xdr:rowOff>
        </xdr:to>
        <xdr:sp macro="" textlink="">
          <xdr:nvSpPr>
            <xdr:cNvPr id="18518" name="Check Box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11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45</xdr:row>
          <xdr:rowOff>152400</xdr:rowOff>
        </xdr:from>
        <xdr:to>
          <xdr:col>2</xdr:col>
          <xdr:colOff>68580</xdr:colOff>
          <xdr:row>46</xdr:row>
          <xdr:rowOff>182880</xdr:rowOff>
        </xdr:to>
        <xdr:sp macro="" textlink="">
          <xdr:nvSpPr>
            <xdr:cNvPr id="18521" name="Check Box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11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47</xdr:row>
          <xdr:rowOff>152400</xdr:rowOff>
        </xdr:from>
        <xdr:to>
          <xdr:col>2</xdr:col>
          <xdr:colOff>68580</xdr:colOff>
          <xdr:row>48</xdr:row>
          <xdr:rowOff>182880</xdr:rowOff>
        </xdr:to>
        <xdr:sp macro="" textlink="">
          <xdr:nvSpPr>
            <xdr:cNvPr id="18523" name="Check Box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11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48</xdr:row>
          <xdr:rowOff>152400</xdr:rowOff>
        </xdr:from>
        <xdr:to>
          <xdr:col>2</xdr:col>
          <xdr:colOff>68580</xdr:colOff>
          <xdr:row>49</xdr:row>
          <xdr:rowOff>182880</xdr:rowOff>
        </xdr:to>
        <xdr:sp macro="" textlink="">
          <xdr:nvSpPr>
            <xdr:cNvPr id="18524" name="Check Box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11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42</xdr:row>
          <xdr:rowOff>381000</xdr:rowOff>
        </xdr:from>
        <xdr:to>
          <xdr:col>2</xdr:col>
          <xdr:colOff>68580</xdr:colOff>
          <xdr:row>43</xdr:row>
          <xdr:rowOff>266700</xdr:rowOff>
        </xdr:to>
        <xdr:sp macro="" textlink="">
          <xdr:nvSpPr>
            <xdr:cNvPr id="18525" name="Check Box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11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97</xdr:row>
          <xdr:rowOff>68580</xdr:rowOff>
        </xdr:from>
        <xdr:to>
          <xdr:col>3</xdr:col>
          <xdr:colOff>495300</xdr:colOff>
          <xdr:row>98</xdr:row>
          <xdr:rowOff>0</xdr:rowOff>
        </xdr:to>
        <xdr:sp macro="" textlink="">
          <xdr:nvSpPr>
            <xdr:cNvPr id="18527" name="Option Button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11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97</xdr:row>
          <xdr:rowOff>68580</xdr:rowOff>
        </xdr:from>
        <xdr:to>
          <xdr:col>3</xdr:col>
          <xdr:colOff>1173480</xdr:colOff>
          <xdr:row>98</xdr:row>
          <xdr:rowOff>0</xdr:rowOff>
        </xdr:to>
        <xdr:sp macro="" textlink="">
          <xdr:nvSpPr>
            <xdr:cNvPr id="18528" name="Option Button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11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97</xdr:row>
          <xdr:rowOff>45720</xdr:rowOff>
        </xdr:from>
        <xdr:to>
          <xdr:col>3</xdr:col>
          <xdr:colOff>1287780</xdr:colOff>
          <xdr:row>97</xdr:row>
          <xdr:rowOff>327660</xdr:rowOff>
        </xdr:to>
        <xdr:sp macro="" textlink="">
          <xdr:nvSpPr>
            <xdr:cNvPr id="18529" name="Group Box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11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85724</xdr:colOff>
          <xdr:row>3</xdr:row>
          <xdr:rowOff>105965</xdr:rowOff>
        </xdr:from>
        <xdr:to>
          <xdr:col>3</xdr:col>
          <xdr:colOff>392399</xdr:colOff>
          <xdr:row>7</xdr:row>
          <xdr:rowOff>38101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GrpSpPr/>
          </xdr:nvGrpSpPr>
          <xdr:grpSpPr>
            <a:xfrm>
              <a:off x="535304" y="654605"/>
              <a:ext cx="2600295" cy="663656"/>
              <a:chOff x="2867023" y="857249"/>
              <a:chExt cx="1800225" cy="504826"/>
            </a:xfrm>
            <a:solidFill>
              <a:schemeClr val="tx1"/>
            </a:solidFill>
          </xdr:grpSpPr>
          <xdr:sp macro="" textlink="">
            <xdr:nvSpPr>
              <xdr:cNvPr id="40961" name="Option Button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1200-000001A00000}"/>
                  </a:ext>
                </a:extLst>
              </xdr:cNvPr>
              <xdr:cNvSpPr/>
            </xdr:nvSpPr>
            <xdr:spPr bwMode="auto">
              <a:xfrm>
                <a:off x="2867023" y="857249"/>
                <a:ext cx="1800225" cy="3143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Tanah Kosong</a:t>
                </a:r>
              </a:p>
            </xdr:txBody>
          </xdr:sp>
          <xdr:sp macro="" textlink="">
            <xdr:nvSpPr>
              <xdr:cNvPr id="40962" name="Option Button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1200-000002A00000}"/>
                  </a:ext>
                </a:extLst>
              </xdr:cNvPr>
              <xdr:cNvSpPr/>
            </xdr:nvSpPr>
            <xdr:spPr bwMode="auto">
              <a:xfrm>
                <a:off x="2876550" y="1104900"/>
                <a:ext cx="1781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Bangunan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388620</xdr:colOff>
          <xdr:row>17</xdr:row>
          <xdr:rowOff>175260</xdr:rowOff>
        </xdr:from>
        <xdr:to>
          <xdr:col>8</xdr:col>
          <xdr:colOff>693420</xdr:colOff>
          <xdr:row>19</xdr:row>
          <xdr:rowOff>7620</xdr:rowOff>
        </xdr:to>
        <xdr:sp macro="" textlink="">
          <xdr:nvSpPr>
            <xdr:cNvPr id="40974" name="Check Box 14" hidden="1">
              <a:extLst>
                <a:ext uri="{63B3BB69-23CF-44E3-9099-C40C66FF867C}">
                  <a14:compatExt spid="_x0000_s40974"/>
                </a:ext>
                <a:ext uri="{FF2B5EF4-FFF2-40B4-BE49-F238E27FC236}">
                  <a16:creationId xmlns:a16="http://schemas.microsoft.com/office/drawing/2014/main" id="{00000000-0008-0000-1200-00000E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198120</xdr:colOff>
          <xdr:row>17</xdr:row>
          <xdr:rowOff>182880</xdr:rowOff>
        </xdr:from>
        <xdr:to>
          <xdr:col>11</xdr:col>
          <xdr:colOff>495300</xdr:colOff>
          <xdr:row>19</xdr:row>
          <xdr:rowOff>22860</xdr:rowOff>
        </xdr:to>
        <xdr:sp macro="" textlink="">
          <xdr:nvSpPr>
            <xdr:cNvPr id="40975" name="Check Box 15" hidden="1">
              <a:extLst>
                <a:ext uri="{63B3BB69-23CF-44E3-9099-C40C66FF867C}">
                  <a14:compatExt spid="_x0000_s40975"/>
                </a:ext>
                <a:ext uri="{FF2B5EF4-FFF2-40B4-BE49-F238E27FC236}">
                  <a16:creationId xmlns:a16="http://schemas.microsoft.com/office/drawing/2014/main" id="{00000000-0008-0000-1200-00000F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388620</xdr:colOff>
          <xdr:row>37</xdr:row>
          <xdr:rowOff>175260</xdr:rowOff>
        </xdr:from>
        <xdr:to>
          <xdr:col>8</xdr:col>
          <xdr:colOff>693420</xdr:colOff>
          <xdr:row>39</xdr:row>
          <xdr:rowOff>7620</xdr:rowOff>
        </xdr:to>
        <xdr:sp macro="" textlink="">
          <xdr:nvSpPr>
            <xdr:cNvPr id="40977" name="Check Box 17" hidden="1">
              <a:extLst>
                <a:ext uri="{63B3BB69-23CF-44E3-9099-C40C66FF867C}">
                  <a14:compatExt spid="_x0000_s40977"/>
                </a:ext>
                <a:ext uri="{FF2B5EF4-FFF2-40B4-BE49-F238E27FC236}">
                  <a16:creationId xmlns:a16="http://schemas.microsoft.com/office/drawing/2014/main" id="{00000000-0008-0000-1200-00001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220980</xdr:colOff>
          <xdr:row>37</xdr:row>
          <xdr:rowOff>175260</xdr:rowOff>
        </xdr:from>
        <xdr:to>
          <xdr:col>11</xdr:col>
          <xdr:colOff>518160</xdr:colOff>
          <xdr:row>39</xdr:row>
          <xdr:rowOff>7620</xdr:rowOff>
        </xdr:to>
        <xdr:sp macro="" textlink="">
          <xdr:nvSpPr>
            <xdr:cNvPr id="40978" name="Check Box 18" hidden="1">
              <a:extLst>
                <a:ext uri="{63B3BB69-23CF-44E3-9099-C40C66FF867C}">
                  <a14:compatExt spid="_x0000_s40978"/>
                </a:ext>
                <a:ext uri="{FF2B5EF4-FFF2-40B4-BE49-F238E27FC236}">
                  <a16:creationId xmlns:a16="http://schemas.microsoft.com/office/drawing/2014/main" id="{00000000-0008-0000-1200-00001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38</xdr:row>
          <xdr:rowOff>182880</xdr:rowOff>
        </xdr:from>
        <xdr:to>
          <xdr:col>2</xdr:col>
          <xdr:colOff>68580</xdr:colOff>
          <xdr:row>40</xdr:row>
          <xdr:rowOff>38100</xdr:rowOff>
        </xdr:to>
        <xdr:sp macro="" textlink="">
          <xdr:nvSpPr>
            <xdr:cNvPr id="39943" name="Check Box 7" hidden="1">
              <a:extLst>
                <a:ext uri="{63B3BB69-23CF-44E3-9099-C40C66FF867C}">
                  <a14:compatExt spid="_x0000_s39943"/>
                </a:ext>
                <a:ext uri="{FF2B5EF4-FFF2-40B4-BE49-F238E27FC236}">
                  <a16:creationId xmlns:a16="http://schemas.microsoft.com/office/drawing/2014/main" id="{00000000-0008-0000-1300-000007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41</xdr:row>
          <xdr:rowOff>0</xdr:rowOff>
        </xdr:from>
        <xdr:to>
          <xdr:col>1</xdr:col>
          <xdr:colOff>457200</xdr:colOff>
          <xdr:row>41</xdr:row>
          <xdr:rowOff>0</xdr:rowOff>
        </xdr:to>
        <xdr:sp macro="" textlink="">
          <xdr:nvSpPr>
            <xdr:cNvPr id="39944" name="Check Box 8" hidden="1">
              <a:extLst>
                <a:ext uri="{63B3BB69-23CF-44E3-9099-C40C66FF867C}">
                  <a14:compatExt spid="_x0000_s39944"/>
                </a:ext>
                <a:ext uri="{FF2B5EF4-FFF2-40B4-BE49-F238E27FC236}">
                  <a16:creationId xmlns:a16="http://schemas.microsoft.com/office/drawing/2014/main" id="{00000000-0008-0000-1300-000008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71</xdr:row>
          <xdr:rowOff>175260</xdr:rowOff>
        </xdr:from>
        <xdr:to>
          <xdr:col>9</xdr:col>
          <xdr:colOff>312420</xdr:colOff>
          <xdr:row>73</xdr:row>
          <xdr:rowOff>7620</xdr:rowOff>
        </xdr:to>
        <xdr:sp macro="" textlink="">
          <xdr:nvSpPr>
            <xdr:cNvPr id="39946" name="Check Box 10" hidden="1">
              <a:extLst>
                <a:ext uri="{63B3BB69-23CF-44E3-9099-C40C66FF867C}">
                  <a14:compatExt spid="_x0000_s39946"/>
                </a:ext>
                <a:ext uri="{FF2B5EF4-FFF2-40B4-BE49-F238E27FC236}">
                  <a16:creationId xmlns:a16="http://schemas.microsoft.com/office/drawing/2014/main" id="{00000000-0008-0000-1300-00000A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71</xdr:row>
          <xdr:rowOff>160020</xdr:rowOff>
        </xdr:from>
        <xdr:to>
          <xdr:col>13</xdr:col>
          <xdr:colOff>312420</xdr:colOff>
          <xdr:row>73</xdr:row>
          <xdr:rowOff>0</xdr:rowOff>
        </xdr:to>
        <xdr:sp macro="" textlink="">
          <xdr:nvSpPr>
            <xdr:cNvPr id="39947" name="Check Box 11" hidden="1">
              <a:extLst>
                <a:ext uri="{63B3BB69-23CF-44E3-9099-C40C66FF867C}">
                  <a14:compatExt spid="_x0000_s39947"/>
                </a:ext>
                <a:ext uri="{FF2B5EF4-FFF2-40B4-BE49-F238E27FC236}">
                  <a16:creationId xmlns:a16="http://schemas.microsoft.com/office/drawing/2014/main" id="{00000000-0008-0000-1300-00000B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99</xdr:row>
      <xdr:rowOff>0</xdr:rowOff>
    </xdr:from>
    <xdr:to>
      <xdr:col>2</xdr:col>
      <xdr:colOff>371474</xdr:colOff>
      <xdr:row>99</xdr:row>
      <xdr:rowOff>180975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1323975" y="21707475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55</xdr:row>
          <xdr:rowOff>7620</xdr:rowOff>
        </xdr:from>
        <xdr:to>
          <xdr:col>2</xdr:col>
          <xdr:colOff>45720</xdr:colOff>
          <xdr:row>56</xdr:row>
          <xdr:rowOff>38100</xdr:rowOff>
        </xdr:to>
        <xdr:sp macro="" textlink="">
          <xdr:nvSpPr>
            <xdr:cNvPr id="39954" name="Check Box 18" hidden="1">
              <a:extLst>
                <a:ext uri="{63B3BB69-23CF-44E3-9099-C40C66FF867C}">
                  <a14:compatExt spid="_x0000_s39954"/>
                </a:ext>
                <a:ext uri="{FF2B5EF4-FFF2-40B4-BE49-F238E27FC236}">
                  <a16:creationId xmlns:a16="http://schemas.microsoft.com/office/drawing/2014/main" id="{00000000-0008-0000-1300-00001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47</xdr:row>
          <xdr:rowOff>0</xdr:rowOff>
        </xdr:from>
        <xdr:to>
          <xdr:col>2</xdr:col>
          <xdr:colOff>45720</xdr:colOff>
          <xdr:row>48</xdr:row>
          <xdr:rowOff>30480</xdr:rowOff>
        </xdr:to>
        <xdr:sp macro="" textlink="">
          <xdr:nvSpPr>
            <xdr:cNvPr id="39955" name="Check Box 19" hidden="1">
              <a:extLst>
                <a:ext uri="{63B3BB69-23CF-44E3-9099-C40C66FF867C}">
                  <a14:compatExt spid="_x0000_s39955"/>
                </a:ext>
                <a:ext uri="{FF2B5EF4-FFF2-40B4-BE49-F238E27FC236}">
                  <a16:creationId xmlns:a16="http://schemas.microsoft.com/office/drawing/2014/main" id="{00000000-0008-0000-1300-00001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48</xdr:row>
          <xdr:rowOff>0</xdr:rowOff>
        </xdr:from>
        <xdr:to>
          <xdr:col>2</xdr:col>
          <xdr:colOff>45720</xdr:colOff>
          <xdr:row>49</xdr:row>
          <xdr:rowOff>30480</xdr:rowOff>
        </xdr:to>
        <xdr:sp macro="" textlink="">
          <xdr:nvSpPr>
            <xdr:cNvPr id="39956" name="Check Box 20" hidden="1">
              <a:extLst>
                <a:ext uri="{63B3BB69-23CF-44E3-9099-C40C66FF867C}">
                  <a14:compatExt spid="_x0000_s39956"/>
                </a:ext>
                <a:ext uri="{FF2B5EF4-FFF2-40B4-BE49-F238E27FC236}">
                  <a16:creationId xmlns:a16="http://schemas.microsoft.com/office/drawing/2014/main" id="{00000000-0008-0000-1300-00001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49</xdr:row>
          <xdr:rowOff>0</xdr:rowOff>
        </xdr:from>
        <xdr:to>
          <xdr:col>2</xdr:col>
          <xdr:colOff>45720</xdr:colOff>
          <xdr:row>50</xdr:row>
          <xdr:rowOff>30480</xdr:rowOff>
        </xdr:to>
        <xdr:sp macro="" textlink="">
          <xdr:nvSpPr>
            <xdr:cNvPr id="39957" name="Check Box 21" hidden="1">
              <a:extLst>
                <a:ext uri="{63B3BB69-23CF-44E3-9099-C40C66FF867C}">
                  <a14:compatExt spid="_x0000_s39957"/>
                </a:ext>
                <a:ext uri="{FF2B5EF4-FFF2-40B4-BE49-F238E27FC236}">
                  <a16:creationId xmlns:a16="http://schemas.microsoft.com/office/drawing/2014/main" id="{00000000-0008-0000-1300-000015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50</xdr:row>
          <xdr:rowOff>0</xdr:rowOff>
        </xdr:from>
        <xdr:to>
          <xdr:col>2</xdr:col>
          <xdr:colOff>45720</xdr:colOff>
          <xdr:row>51</xdr:row>
          <xdr:rowOff>30480</xdr:rowOff>
        </xdr:to>
        <xdr:sp macro="" textlink="">
          <xdr:nvSpPr>
            <xdr:cNvPr id="39958" name="Check Box 22" hidden="1">
              <a:extLst>
                <a:ext uri="{63B3BB69-23CF-44E3-9099-C40C66FF867C}">
                  <a14:compatExt spid="_x0000_s39958"/>
                </a:ext>
                <a:ext uri="{FF2B5EF4-FFF2-40B4-BE49-F238E27FC236}">
                  <a16:creationId xmlns:a16="http://schemas.microsoft.com/office/drawing/2014/main" id="{00000000-0008-0000-1300-000016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51</xdr:row>
          <xdr:rowOff>7620</xdr:rowOff>
        </xdr:from>
        <xdr:to>
          <xdr:col>2</xdr:col>
          <xdr:colOff>45720</xdr:colOff>
          <xdr:row>52</xdr:row>
          <xdr:rowOff>38100</xdr:rowOff>
        </xdr:to>
        <xdr:sp macro="" textlink="">
          <xdr:nvSpPr>
            <xdr:cNvPr id="39959" name="Check Box 23" hidden="1">
              <a:extLst>
                <a:ext uri="{63B3BB69-23CF-44E3-9099-C40C66FF867C}">
                  <a14:compatExt spid="_x0000_s39959"/>
                </a:ext>
                <a:ext uri="{FF2B5EF4-FFF2-40B4-BE49-F238E27FC236}">
                  <a16:creationId xmlns:a16="http://schemas.microsoft.com/office/drawing/2014/main" id="{00000000-0008-0000-1300-000017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52</xdr:row>
          <xdr:rowOff>7620</xdr:rowOff>
        </xdr:from>
        <xdr:to>
          <xdr:col>2</xdr:col>
          <xdr:colOff>45720</xdr:colOff>
          <xdr:row>53</xdr:row>
          <xdr:rowOff>38100</xdr:rowOff>
        </xdr:to>
        <xdr:sp macro="" textlink="">
          <xdr:nvSpPr>
            <xdr:cNvPr id="39960" name="Check Box 24" hidden="1">
              <a:extLst>
                <a:ext uri="{63B3BB69-23CF-44E3-9099-C40C66FF867C}">
                  <a14:compatExt spid="_x0000_s39960"/>
                </a:ext>
                <a:ext uri="{FF2B5EF4-FFF2-40B4-BE49-F238E27FC236}">
                  <a16:creationId xmlns:a16="http://schemas.microsoft.com/office/drawing/2014/main" id="{00000000-0008-0000-1300-000018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53</xdr:row>
          <xdr:rowOff>7620</xdr:rowOff>
        </xdr:from>
        <xdr:to>
          <xdr:col>2</xdr:col>
          <xdr:colOff>45720</xdr:colOff>
          <xdr:row>54</xdr:row>
          <xdr:rowOff>38100</xdr:rowOff>
        </xdr:to>
        <xdr:sp macro="" textlink="">
          <xdr:nvSpPr>
            <xdr:cNvPr id="39961" name="Check Box 25" hidden="1">
              <a:extLst>
                <a:ext uri="{63B3BB69-23CF-44E3-9099-C40C66FF867C}">
                  <a14:compatExt spid="_x0000_s39961"/>
                </a:ext>
                <a:ext uri="{FF2B5EF4-FFF2-40B4-BE49-F238E27FC236}">
                  <a16:creationId xmlns:a16="http://schemas.microsoft.com/office/drawing/2014/main" id="{00000000-0008-0000-1300-000019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54</xdr:row>
          <xdr:rowOff>7620</xdr:rowOff>
        </xdr:from>
        <xdr:to>
          <xdr:col>2</xdr:col>
          <xdr:colOff>45720</xdr:colOff>
          <xdr:row>55</xdr:row>
          <xdr:rowOff>38100</xdr:rowOff>
        </xdr:to>
        <xdr:sp macro="" textlink="">
          <xdr:nvSpPr>
            <xdr:cNvPr id="39962" name="Check Box 26" hidden="1">
              <a:extLst>
                <a:ext uri="{63B3BB69-23CF-44E3-9099-C40C66FF867C}">
                  <a14:compatExt spid="_x0000_s39962"/>
                </a:ext>
                <a:ext uri="{FF2B5EF4-FFF2-40B4-BE49-F238E27FC236}">
                  <a16:creationId xmlns:a16="http://schemas.microsoft.com/office/drawing/2014/main" id="{00000000-0008-0000-1300-00001A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143262</xdr:colOff>
      <xdr:row>48</xdr:row>
      <xdr:rowOff>51474</xdr:rowOff>
    </xdr:from>
    <xdr:ext cx="2029716" cy="6090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3979239" y="9801610"/>
          <a:ext cx="202971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Harta Tanah khas bergantung pada jenis hartanah</a:t>
          </a:r>
          <a:endParaRPr lang="en-US">
            <a:effectLst/>
          </a:endParaRPr>
        </a:p>
      </xdr:txBody>
    </xdr:sp>
    <xdr:clientData/>
  </xdr:oneCellAnchor>
  <xdr:twoCellAnchor>
    <xdr:from>
      <xdr:col>3</xdr:col>
      <xdr:colOff>306916</xdr:colOff>
      <xdr:row>44</xdr:row>
      <xdr:rowOff>10583</xdr:rowOff>
    </xdr:from>
    <xdr:to>
      <xdr:col>3</xdr:col>
      <xdr:colOff>317500</xdr:colOff>
      <xdr:row>48</xdr:row>
      <xdr:rowOff>52916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CxnSpPr/>
      </xdr:nvCxnSpPr>
      <xdr:spPr>
        <a:xfrm flipV="1">
          <a:off x="4145491" y="10630958"/>
          <a:ext cx="10584" cy="8043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296334</xdr:colOff>
      <xdr:row>52</xdr:row>
      <xdr:rowOff>35092</xdr:rowOff>
    </xdr:from>
    <xdr:to>
      <xdr:col>3</xdr:col>
      <xdr:colOff>300790</xdr:colOff>
      <xdr:row>55</xdr:row>
      <xdr:rowOff>158749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CxnSpPr/>
      </xdr:nvCxnSpPr>
      <xdr:spPr>
        <a:xfrm flipH="1">
          <a:off x="4141426" y="10552697"/>
          <a:ext cx="4456" cy="6951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101</xdr:row>
      <xdr:rowOff>0</xdr:rowOff>
    </xdr:from>
    <xdr:to>
      <xdr:col>2</xdr:col>
      <xdr:colOff>371474</xdr:colOff>
      <xdr:row>101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1300-000021000000}"/>
            </a:ext>
          </a:extLst>
        </xdr:cNvPr>
        <xdr:cNvSpPr/>
      </xdr:nvSpPr>
      <xdr:spPr>
        <a:xfrm>
          <a:off x="1323975" y="22088475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45</xdr:row>
          <xdr:rowOff>152400</xdr:rowOff>
        </xdr:from>
        <xdr:to>
          <xdr:col>2</xdr:col>
          <xdr:colOff>68580</xdr:colOff>
          <xdr:row>46</xdr:row>
          <xdr:rowOff>182880</xdr:rowOff>
        </xdr:to>
        <xdr:sp macro="" textlink="">
          <xdr:nvSpPr>
            <xdr:cNvPr id="39963" name="Check Box 27" hidden="1">
              <a:extLst>
                <a:ext uri="{63B3BB69-23CF-44E3-9099-C40C66FF867C}">
                  <a14:compatExt spid="_x0000_s39963"/>
                </a:ext>
                <a:ext uri="{FF2B5EF4-FFF2-40B4-BE49-F238E27FC236}">
                  <a16:creationId xmlns:a16="http://schemas.microsoft.com/office/drawing/2014/main" id="{00000000-0008-0000-1300-00001B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39</xdr:row>
          <xdr:rowOff>213360</xdr:rowOff>
        </xdr:from>
        <xdr:to>
          <xdr:col>2</xdr:col>
          <xdr:colOff>68580</xdr:colOff>
          <xdr:row>41</xdr:row>
          <xdr:rowOff>30480</xdr:rowOff>
        </xdr:to>
        <xdr:sp macro="" textlink="">
          <xdr:nvSpPr>
            <xdr:cNvPr id="39964" name="Check Box 28" hidden="1">
              <a:extLst>
                <a:ext uri="{63B3BB69-23CF-44E3-9099-C40C66FF867C}">
                  <a14:compatExt spid="_x0000_s39964"/>
                </a:ext>
                <a:ext uri="{FF2B5EF4-FFF2-40B4-BE49-F238E27FC236}">
                  <a16:creationId xmlns:a16="http://schemas.microsoft.com/office/drawing/2014/main" id="{00000000-0008-0000-1300-00001C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41</xdr:row>
          <xdr:rowOff>0</xdr:rowOff>
        </xdr:from>
        <xdr:to>
          <xdr:col>2</xdr:col>
          <xdr:colOff>68580</xdr:colOff>
          <xdr:row>42</xdr:row>
          <xdr:rowOff>30480</xdr:rowOff>
        </xdr:to>
        <xdr:sp macro="" textlink="">
          <xdr:nvSpPr>
            <xdr:cNvPr id="39967" name="Check Box 31" hidden="1">
              <a:extLst>
                <a:ext uri="{63B3BB69-23CF-44E3-9099-C40C66FF867C}">
                  <a14:compatExt spid="_x0000_s39967"/>
                </a:ext>
                <a:ext uri="{FF2B5EF4-FFF2-40B4-BE49-F238E27FC236}">
                  <a16:creationId xmlns:a16="http://schemas.microsoft.com/office/drawing/2014/main" id="{00000000-0008-0000-1300-00001F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43</xdr:row>
          <xdr:rowOff>152400</xdr:rowOff>
        </xdr:from>
        <xdr:to>
          <xdr:col>2</xdr:col>
          <xdr:colOff>68580</xdr:colOff>
          <xdr:row>44</xdr:row>
          <xdr:rowOff>182880</xdr:rowOff>
        </xdr:to>
        <xdr:sp macro="" textlink="">
          <xdr:nvSpPr>
            <xdr:cNvPr id="39968" name="Check Box 32" hidden="1">
              <a:extLst>
                <a:ext uri="{63B3BB69-23CF-44E3-9099-C40C66FF867C}">
                  <a14:compatExt spid="_x0000_s39968"/>
                </a:ext>
                <a:ext uri="{FF2B5EF4-FFF2-40B4-BE49-F238E27FC236}">
                  <a16:creationId xmlns:a16="http://schemas.microsoft.com/office/drawing/2014/main" id="{00000000-0008-0000-1300-000020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44</xdr:row>
          <xdr:rowOff>152400</xdr:rowOff>
        </xdr:from>
        <xdr:to>
          <xdr:col>2</xdr:col>
          <xdr:colOff>68580</xdr:colOff>
          <xdr:row>45</xdr:row>
          <xdr:rowOff>182880</xdr:rowOff>
        </xdr:to>
        <xdr:sp macro="" textlink="">
          <xdr:nvSpPr>
            <xdr:cNvPr id="39969" name="Check Box 33" hidden="1">
              <a:extLst>
                <a:ext uri="{63B3BB69-23CF-44E3-9099-C40C66FF867C}">
                  <a14:compatExt spid="_x0000_s39969"/>
                </a:ext>
                <a:ext uri="{FF2B5EF4-FFF2-40B4-BE49-F238E27FC236}">
                  <a16:creationId xmlns:a16="http://schemas.microsoft.com/office/drawing/2014/main" id="{00000000-0008-0000-1300-00002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93</xdr:row>
          <xdr:rowOff>68580</xdr:rowOff>
        </xdr:from>
        <xdr:to>
          <xdr:col>3</xdr:col>
          <xdr:colOff>495300</xdr:colOff>
          <xdr:row>94</xdr:row>
          <xdr:rowOff>0</xdr:rowOff>
        </xdr:to>
        <xdr:sp macro="" textlink="">
          <xdr:nvSpPr>
            <xdr:cNvPr id="39971" name="Option Button 35" hidden="1">
              <a:extLst>
                <a:ext uri="{63B3BB69-23CF-44E3-9099-C40C66FF867C}">
                  <a14:compatExt spid="_x0000_s39971"/>
                </a:ext>
                <a:ext uri="{FF2B5EF4-FFF2-40B4-BE49-F238E27FC236}">
                  <a16:creationId xmlns:a16="http://schemas.microsoft.com/office/drawing/2014/main" id="{00000000-0008-0000-1300-00002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93</xdr:row>
          <xdr:rowOff>68580</xdr:rowOff>
        </xdr:from>
        <xdr:to>
          <xdr:col>3</xdr:col>
          <xdr:colOff>1173480</xdr:colOff>
          <xdr:row>94</xdr:row>
          <xdr:rowOff>0</xdr:rowOff>
        </xdr:to>
        <xdr:sp macro="" textlink="">
          <xdr:nvSpPr>
            <xdr:cNvPr id="39972" name="Option Button 36" hidden="1">
              <a:extLst>
                <a:ext uri="{63B3BB69-23CF-44E3-9099-C40C66FF867C}">
                  <a14:compatExt spid="_x0000_s39972"/>
                </a:ext>
                <a:ext uri="{FF2B5EF4-FFF2-40B4-BE49-F238E27FC236}">
                  <a16:creationId xmlns:a16="http://schemas.microsoft.com/office/drawing/2014/main" id="{00000000-0008-0000-1300-00002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93</xdr:row>
          <xdr:rowOff>45720</xdr:rowOff>
        </xdr:from>
        <xdr:to>
          <xdr:col>3</xdr:col>
          <xdr:colOff>1287780</xdr:colOff>
          <xdr:row>93</xdr:row>
          <xdr:rowOff>342900</xdr:rowOff>
        </xdr:to>
        <xdr:sp macro="" textlink="">
          <xdr:nvSpPr>
            <xdr:cNvPr id="39973" name="Group Box 37" hidden="1">
              <a:extLst>
                <a:ext uri="{63B3BB69-23CF-44E3-9099-C40C66FF867C}">
                  <a14:compatExt spid="_x0000_s39973"/>
                </a:ext>
                <a:ext uri="{FF2B5EF4-FFF2-40B4-BE49-F238E27FC236}">
                  <a16:creationId xmlns:a16="http://schemas.microsoft.com/office/drawing/2014/main" id="{00000000-0008-0000-1300-000025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41</xdr:row>
          <xdr:rowOff>182880</xdr:rowOff>
        </xdr:from>
        <xdr:to>
          <xdr:col>2</xdr:col>
          <xdr:colOff>68580</xdr:colOff>
          <xdr:row>43</xdr:row>
          <xdr:rowOff>0</xdr:rowOff>
        </xdr:to>
        <xdr:sp macro="" textlink="">
          <xdr:nvSpPr>
            <xdr:cNvPr id="39986" name="Check Box 50" hidden="1">
              <a:extLst>
                <a:ext uri="{63B3BB69-23CF-44E3-9099-C40C66FF867C}">
                  <a14:compatExt spid="_x0000_s39986"/>
                </a:ext>
                <a:ext uri="{FF2B5EF4-FFF2-40B4-BE49-F238E27FC236}">
                  <a16:creationId xmlns:a16="http://schemas.microsoft.com/office/drawing/2014/main" id="{00000000-0008-0000-1300-00003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37</xdr:row>
          <xdr:rowOff>312420</xdr:rowOff>
        </xdr:from>
        <xdr:to>
          <xdr:col>2</xdr:col>
          <xdr:colOff>68580</xdr:colOff>
          <xdr:row>39</xdr:row>
          <xdr:rowOff>38100</xdr:rowOff>
        </xdr:to>
        <xdr:sp macro="" textlink="">
          <xdr:nvSpPr>
            <xdr:cNvPr id="39989" name="Check Box 53" hidden="1">
              <a:extLst>
                <a:ext uri="{63B3BB69-23CF-44E3-9099-C40C66FF867C}">
                  <a14:compatExt spid="_x0000_s39989"/>
                </a:ext>
                <a:ext uri="{FF2B5EF4-FFF2-40B4-BE49-F238E27FC236}">
                  <a16:creationId xmlns:a16="http://schemas.microsoft.com/office/drawing/2014/main" id="{00000000-0008-0000-1300-000035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89188</xdr:colOff>
          <xdr:row>3</xdr:row>
          <xdr:rowOff>105965</xdr:rowOff>
        </xdr:from>
        <xdr:to>
          <xdr:col>3</xdr:col>
          <xdr:colOff>401058</xdr:colOff>
          <xdr:row>7</xdr:row>
          <xdr:rowOff>38101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1400-000002000000}"/>
                </a:ext>
              </a:extLst>
            </xdr:cNvPr>
            <xdr:cNvGrpSpPr/>
          </xdr:nvGrpSpPr>
          <xdr:grpSpPr>
            <a:xfrm>
              <a:off x="539461" y="646292"/>
              <a:ext cx="2604797" cy="652573"/>
              <a:chOff x="2867023" y="857249"/>
              <a:chExt cx="1800225" cy="504826"/>
            </a:xfrm>
            <a:solidFill>
              <a:schemeClr val="tx1"/>
            </a:solidFill>
          </xdr:grpSpPr>
          <xdr:sp macro="" textlink="">
            <xdr:nvSpPr>
              <xdr:cNvPr id="43009" name="Option Button 1" hidden="1">
                <a:extLst>
                  <a:ext uri="{63B3BB69-23CF-44E3-9099-C40C66FF867C}">
                    <a14:compatExt spid="_x0000_s43009"/>
                  </a:ext>
                  <a:ext uri="{FF2B5EF4-FFF2-40B4-BE49-F238E27FC236}">
                    <a16:creationId xmlns:a16="http://schemas.microsoft.com/office/drawing/2014/main" id="{00000000-0008-0000-1400-000001A80000}"/>
                  </a:ext>
                </a:extLst>
              </xdr:cNvPr>
              <xdr:cNvSpPr/>
            </xdr:nvSpPr>
            <xdr:spPr bwMode="auto">
              <a:xfrm>
                <a:off x="2867023" y="857249"/>
                <a:ext cx="1800225" cy="3143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Tanah Kosong</a:t>
                </a:r>
              </a:p>
            </xdr:txBody>
          </xdr:sp>
          <xdr:sp macro="" textlink="">
            <xdr:nvSpPr>
              <xdr:cNvPr id="43010" name="Option Button 2" hidden="1">
                <a:extLst>
                  <a:ext uri="{63B3BB69-23CF-44E3-9099-C40C66FF867C}">
                    <a14:compatExt spid="_x0000_s43010"/>
                  </a:ext>
                  <a:ext uri="{FF2B5EF4-FFF2-40B4-BE49-F238E27FC236}">
                    <a16:creationId xmlns:a16="http://schemas.microsoft.com/office/drawing/2014/main" id="{00000000-0008-0000-1400-000002A80000}"/>
                  </a:ext>
                </a:extLst>
              </xdr:cNvPr>
              <xdr:cNvSpPr/>
            </xdr:nvSpPr>
            <xdr:spPr bwMode="auto">
              <a:xfrm>
                <a:off x="2876550" y="1104900"/>
                <a:ext cx="1781175" cy="2571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IN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Sewa Bangunan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403860</xdr:colOff>
          <xdr:row>15</xdr:row>
          <xdr:rowOff>297180</xdr:rowOff>
        </xdr:from>
        <xdr:to>
          <xdr:col>8</xdr:col>
          <xdr:colOff>708660</xdr:colOff>
          <xdr:row>17</xdr:row>
          <xdr:rowOff>30480</xdr:rowOff>
        </xdr:to>
        <xdr:sp macro="" textlink="">
          <xdr:nvSpPr>
            <xdr:cNvPr id="43013" name="Check Box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14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198120</xdr:colOff>
          <xdr:row>15</xdr:row>
          <xdr:rowOff>304800</xdr:rowOff>
        </xdr:from>
        <xdr:to>
          <xdr:col>11</xdr:col>
          <xdr:colOff>495300</xdr:colOff>
          <xdr:row>17</xdr:row>
          <xdr:rowOff>30480</xdr:rowOff>
        </xdr:to>
        <xdr:sp macro="" textlink="">
          <xdr:nvSpPr>
            <xdr:cNvPr id="43014" name="Check Box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14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227133</xdr:colOff>
      <xdr:row>10</xdr:row>
      <xdr:rowOff>58616</xdr:rowOff>
    </xdr:from>
    <xdr:to>
      <xdr:col>2</xdr:col>
      <xdr:colOff>505556</xdr:colOff>
      <xdr:row>11</xdr:row>
      <xdr:rowOff>127663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364" y="2227385"/>
          <a:ext cx="278423" cy="2595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220980</xdr:colOff>
          <xdr:row>3</xdr:row>
          <xdr:rowOff>7620</xdr:rowOff>
        </xdr:from>
        <xdr:to>
          <xdr:col>3</xdr:col>
          <xdr:colOff>182880</xdr:colOff>
          <xdr:row>4</xdr:row>
          <xdr:rowOff>38100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Insurans</a:t>
              </a:r>
            </a:p>
          </xdr:txBody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34</xdr:row>
          <xdr:rowOff>335280</xdr:rowOff>
        </xdr:from>
        <xdr:to>
          <xdr:col>2</xdr:col>
          <xdr:colOff>68580</xdr:colOff>
          <xdr:row>35</xdr:row>
          <xdr:rowOff>251460</xdr:rowOff>
        </xdr:to>
        <xdr:sp macro="" textlink="">
          <xdr:nvSpPr>
            <xdr:cNvPr id="41991" name="Check Box 7" hidden="1">
              <a:extLst>
                <a:ext uri="{63B3BB69-23CF-44E3-9099-C40C66FF867C}">
                  <a14:compatExt spid="_x0000_s41991"/>
                </a:ext>
                <a:ext uri="{FF2B5EF4-FFF2-40B4-BE49-F238E27FC236}">
                  <a16:creationId xmlns:a16="http://schemas.microsoft.com/office/drawing/2014/main" id="{00000000-0008-0000-1500-000007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37</xdr:row>
          <xdr:rowOff>0</xdr:rowOff>
        </xdr:from>
        <xdr:to>
          <xdr:col>1</xdr:col>
          <xdr:colOff>457200</xdr:colOff>
          <xdr:row>37</xdr:row>
          <xdr:rowOff>0</xdr:rowOff>
        </xdr:to>
        <xdr:sp macro="" textlink="">
          <xdr:nvSpPr>
            <xdr:cNvPr id="41992" name="Check Box 8" hidden="1">
              <a:extLst>
                <a:ext uri="{63B3BB69-23CF-44E3-9099-C40C66FF867C}">
                  <a14:compatExt spid="_x0000_s41992"/>
                </a:ext>
                <a:ext uri="{FF2B5EF4-FFF2-40B4-BE49-F238E27FC236}">
                  <a16:creationId xmlns:a16="http://schemas.microsoft.com/office/drawing/2014/main" id="{00000000-0008-0000-1500-000008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55</xdr:row>
          <xdr:rowOff>175260</xdr:rowOff>
        </xdr:from>
        <xdr:to>
          <xdr:col>9</xdr:col>
          <xdr:colOff>312420</xdr:colOff>
          <xdr:row>57</xdr:row>
          <xdr:rowOff>7620</xdr:rowOff>
        </xdr:to>
        <xdr:sp macro="" textlink="">
          <xdr:nvSpPr>
            <xdr:cNvPr id="41994" name="Check Box 10" hidden="1">
              <a:extLst>
                <a:ext uri="{63B3BB69-23CF-44E3-9099-C40C66FF867C}">
                  <a14:compatExt spid="_x0000_s41994"/>
                </a:ext>
                <a:ext uri="{FF2B5EF4-FFF2-40B4-BE49-F238E27FC236}">
                  <a16:creationId xmlns:a16="http://schemas.microsoft.com/office/drawing/2014/main" id="{00000000-0008-0000-1500-00000A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55</xdr:row>
          <xdr:rowOff>160020</xdr:rowOff>
        </xdr:from>
        <xdr:to>
          <xdr:col>13</xdr:col>
          <xdr:colOff>312420</xdr:colOff>
          <xdr:row>57</xdr:row>
          <xdr:rowOff>0</xdr:rowOff>
        </xdr:to>
        <xdr:sp macro="" textlink="">
          <xdr:nvSpPr>
            <xdr:cNvPr id="41995" name="Check Box 11" hidden="1">
              <a:extLst>
                <a:ext uri="{63B3BB69-23CF-44E3-9099-C40C66FF867C}">
                  <a14:compatExt spid="_x0000_s41995"/>
                </a:ext>
                <a:ext uri="{FF2B5EF4-FFF2-40B4-BE49-F238E27FC236}">
                  <a16:creationId xmlns:a16="http://schemas.microsoft.com/office/drawing/2014/main" id="{00000000-0008-0000-1500-00000B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83</xdr:row>
      <xdr:rowOff>0</xdr:rowOff>
    </xdr:from>
    <xdr:to>
      <xdr:col>2</xdr:col>
      <xdr:colOff>371474</xdr:colOff>
      <xdr:row>83</xdr:row>
      <xdr:rowOff>180975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SpPr/>
      </xdr:nvSpPr>
      <xdr:spPr>
        <a:xfrm>
          <a:off x="1323975" y="21440775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104775</xdr:colOff>
      <xdr:row>85</xdr:row>
      <xdr:rowOff>0</xdr:rowOff>
    </xdr:from>
    <xdr:to>
      <xdr:col>2</xdr:col>
      <xdr:colOff>371474</xdr:colOff>
      <xdr:row>85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500-00001B000000}"/>
            </a:ext>
          </a:extLst>
        </xdr:cNvPr>
        <xdr:cNvSpPr/>
      </xdr:nvSpPr>
      <xdr:spPr>
        <a:xfrm>
          <a:off x="1323975" y="21821775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36</xdr:row>
          <xdr:rowOff>342900</xdr:rowOff>
        </xdr:from>
        <xdr:to>
          <xdr:col>2</xdr:col>
          <xdr:colOff>68580</xdr:colOff>
          <xdr:row>38</xdr:row>
          <xdr:rowOff>7620</xdr:rowOff>
        </xdr:to>
        <xdr:sp macro="" textlink="">
          <xdr:nvSpPr>
            <xdr:cNvPr id="42006" name="Check Box 22" hidden="1">
              <a:extLst>
                <a:ext uri="{63B3BB69-23CF-44E3-9099-C40C66FF867C}">
                  <a14:compatExt spid="_x0000_s42006"/>
                </a:ext>
                <a:ext uri="{FF2B5EF4-FFF2-40B4-BE49-F238E27FC236}">
                  <a16:creationId xmlns:a16="http://schemas.microsoft.com/office/drawing/2014/main" id="{00000000-0008-0000-1500-000016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38</xdr:row>
          <xdr:rowOff>0</xdr:rowOff>
        </xdr:from>
        <xdr:to>
          <xdr:col>2</xdr:col>
          <xdr:colOff>68580</xdr:colOff>
          <xdr:row>39</xdr:row>
          <xdr:rowOff>0</xdr:rowOff>
        </xdr:to>
        <xdr:sp macro="" textlink="">
          <xdr:nvSpPr>
            <xdr:cNvPr id="42007" name="Check Box 23" hidden="1">
              <a:extLst>
                <a:ext uri="{63B3BB69-23CF-44E3-9099-C40C66FF867C}">
                  <a14:compatExt spid="_x0000_s42007"/>
                </a:ext>
                <a:ext uri="{FF2B5EF4-FFF2-40B4-BE49-F238E27FC236}">
                  <a16:creationId xmlns:a16="http://schemas.microsoft.com/office/drawing/2014/main" id="{00000000-0008-0000-1500-000017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373380</xdr:colOff>
          <xdr:row>35</xdr:row>
          <xdr:rowOff>381000</xdr:rowOff>
        </xdr:from>
        <xdr:to>
          <xdr:col>2</xdr:col>
          <xdr:colOff>68580</xdr:colOff>
          <xdr:row>36</xdr:row>
          <xdr:rowOff>266700</xdr:rowOff>
        </xdr:to>
        <xdr:sp macro="" textlink="">
          <xdr:nvSpPr>
            <xdr:cNvPr id="42010" name="Check Box 26" hidden="1">
              <a:extLst>
                <a:ext uri="{63B3BB69-23CF-44E3-9099-C40C66FF867C}">
                  <a14:compatExt spid="_x0000_s42010"/>
                </a:ext>
                <a:ext uri="{FF2B5EF4-FFF2-40B4-BE49-F238E27FC236}">
                  <a16:creationId xmlns:a16="http://schemas.microsoft.com/office/drawing/2014/main" id="{00000000-0008-0000-1500-00001A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77</xdr:row>
          <xdr:rowOff>68580</xdr:rowOff>
        </xdr:from>
        <xdr:to>
          <xdr:col>3</xdr:col>
          <xdr:colOff>495300</xdr:colOff>
          <xdr:row>78</xdr:row>
          <xdr:rowOff>0</xdr:rowOff>
        </xdr:to>
        <xdr:sp macro="" textlink="">
          <xdr:nvSpPr>
            <xdr:cNvPr id="42011" name="Option Button 27" hidden="1">
              <a:extLst>
                <a:ext uri="{63B3BB69-23CF-44E3-9099-C40C66FF867C}">
                  <a14:compatExt spid="_x0000_s42011"/>
                </a:ext>
                <a:ext uri="{FF2B5EF4-FFF2-40B4-BE49-F238E27FC236}">
                  <a16:creationId xmlns:a16="http://schemas.microsoft.com/office/drawing/2014/main" id="{00000000-0008-0000-1500-00001B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77</xdr:row>
          <xdr:rowOff>68580</xdr:rowOff>
        </xdr:from>
        <xdr:to>
          <xdr:col>3</xdr:col>
          <xdr:colOff>1173480</xdr:colOff>
          <xdr:row>78</xdr:row>
          <xdr:rowOff>0</xdr:rowOff>
        </xdr:to>
        <xdr:sp macro="" textlink="">
          <xdr:nvSpPr>
            <xdr:cNvPr id="42012" name="Option Button 28" hidden="1">
              <a:extLst>
                <a:ext uri="{63B3BB69-23CF-44E3-9099-C40C66FF867C}">
                  <a14:compatExt spid="_x0000_s42012"/>
                </a:ext>
                <a:ext uri="{FF2B5EF4-FFF2-40B4-BE49-F238E27FC236}">
                  <a16:creationId xmlns:a16="http://schemas.microsoft.com/office/drawing/2014/main" id="{00000000-0008-0000-1500-00001C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77</xdr:row>
          <xdr:rowOff>45720</xdr:rowOff>
        </xdr:from>
        <xdr:to>
          <xdr:col>3</xdr:col>
          <xdr:colOff>1287780</xdr:colOff>
          <xdr:row>77</xdr:row>
          <xdr:rowOff>335280</xdr:rowOff>
        </xdr:to>
        <xdr:sp macro="" textlink="">
          <xdr:nvSpPr>
            <xdr:cNvPr id="42013" name="Group Box 29" hidden="1">
              <a:extLst>
                <a:ext uri="{63B3BB69-23CF-44E3-9099-C40C66FF867C}">
                  <a14:compatExt spid="_x0000_s42013"/>
                </a:ext>
                <a:ext uri="{FF2B5EF4-FFF2-40B4-BE49-F238E27FC236}">
                  <a16:creationId xmlns:a16="http://schemas.microsoft.com/office/drawing/2014/main" id="{00000000-0008-0000-1500-00001D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99060</xdr:rowOff>
        </xdr:from>
        <xdr:to>
          <xdr:col>3</xdr:col>
          <xdr:colOff>723900</xdr:colOff>
          <xdr:row>5</xdr:row>
          <xdr:rowOff>137160</xdr:rowOff>
        </xdr:to>
        <xdr:sp macro="" textlink="">
          <xdr:nvSpPr>
            <xdr:cNvPr id="74753" name="Option Button 1" hidden="1">
              <a:extLst>
                <a:ext uri="{63B3BB69-23CF-44E3-9099-C40C66FF867C}">
                  <a14:compatExt spid="_x0000_s74753"/>
                </a:ext>
                <a:ext uri="{FF2B5EF4-FFF2-40B4-BE49-F238E27FC236}">
                  <a16:creationId xmlns:a16="http://schemas.microsoft.com/office/drawing/2014/main" id="{00000000-0008-0000-0400-000001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7620</xdr:rowOff>
        </xdr:from>
        <xdr:to>
          <xdr:col>3</xdr:col>
          <xdr:colOff>335280</xdr:colOff>
          <xdr:row>7</xdr:row>
          <xdr:rowOff>144780</xdr:rowOff>
        </xdr:to>
        <xdr:sp macro="" textlink="">
          <xdr:nvSpPr>
            <xdr:cNvPr id="74754" name="Option Button 2" hidden="1">
              <a:extLst>
                <a:ext uri="{63B3BB69-23CF-44E3-9099-C40C66FF867C}">
                  <a14:compatExt spid="_x0000_s74754"/>
                </a:ext>
                <a:ext uri="{FF2B5EF4-FFF2-40B4-BE49-F238E27FC236}">
                  <a16:creationId xmlns:a16="http://schemas.microsoft.com/office/drawing/2014/main" id="{00000000-0008-0000-0400-000002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182880</xdr:rowOff>
        </xdr:from>
        <xdr:to>
          <xdr:col>3</xdr:col>
          <xdr:colOff>304800</xdr:colOff>
          <xdr:row>8</xdr:row>
          <xdr:rowOff>114300</xdr:rowOff>
        </xdr:to>
        <xdr:sp macro="" textlink="">
          <xdr:nvSpPr>
            <xdr:cNvPr id="74755" name="Option Button 3" hidden="1">
              <a:extLst>
                <a:ext uri="{63B3BB69-23CF-44E3-9099-C40C66FF867C}">
                  <a14:compatExt spid="_x0000_s74755"/>
                </a:ext>
                <a:ext uri="{FF2B5EF4-FFF2-40B4-BE49-F238E27FC236}">
                  <a16:creationId xmlns:a16="http://schemas.microsoft.com/office/drawing/2014/main" id="{00000000-0008-0000-0400-000003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Bangunan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</xdr:row>
          <xdr:rowOff>175260</xdr:rowOff>
        </xdr:from>
        <xdr:to>
          <xdr:col>7</xdr:col>
          <xdr:colOff>312420</xdr:colOff>
          <xdr:row>13</xdr:row>
          <xdr:rowOff>0</xdr:rowOff>
        </xdr:to>
        <xdr:sp macro="" textlink="">
          <xdr:nvSpPr>
            <xdr:cNvPr id="74756" name="Check Box 4" hidden="1">
              <a:extLst>
                <a:ext uri="{63B3BB69-23CF-44E3-9099-C40C66FF867C}">
                  <a14:compatExt spid="_x0000_s74756"/>
                </a:ext>
                <a:ext uri="{FF2B5EF4-FFF2-40B4-BE49-F238E27FC236}">
                  <a16:creationId xmlns:a16="http://schemas.microsoft.com/office/drawing/2014/main" id="{00000000-0008-0000-0400-000004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28</xdr:row>
          <xdr:rowOff>182880</xdr:rowOff>
        </xdr:from>
        <xdr:to>
          <xdr:col>6</xdr:col>
          <xdr:colOff>601980</xdr:colOff>
          <xdr:row>30</xdr:row>
          <xdr:rowOff>7620</xdr:rowOff>
        </xdr:to>
        <xdr:sp macro="" textlink="">
          <xdr:nvSpPr>
            <xdr:cNvPr id="74757" name="Check Box 5" hidden="1">
              <a:extLst>
                <a:ext uri="{63B3BB69-23CF-44E3-9099-C40C66FF867C}">
                  <a14:compatExt spid="_x0000_s74757"/>
                </a:ext>
                <a:ext uri="{FF2B5EF4-FFF2-40B4-BE49-F238E27FC236}">
                  <a16:creationId xmlns:a16="http://schemas.microsoft.com/office/drawing/2014/main" id="{00000000-0008-0000-0400-000005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</xdr:row>
          <xdr:rowOff>160020</xdr:rowOff>
        </xdr:from>
        <xdr:to>
          <xdr:col>3</xdr:col>
          <xdr:colOff>342900</xdr:colOff>
          <xdr:row>6</xdr:row>
          <xdr:rowOff>106680</xdr:rowOff>
        </xdr:to>
        <xdr:sp macro="" textlink="">
          <xdr:nvSpPr>
            <xdr:cNvPr id="74758" name="Option Button 6" hidden="1">
              <a:extLst>
                <a:ext uri="{63B3BB69-23CF-44E3-9099-C40C66FF867C}">
                  <a14:compatExt spid="_x0000_s74758"/>
                </a:ext>
                <a:ext uri="{FF2B5EF4-FFF2-40B4-BE49-F238E27FC236}">
                  <a16:creationId xmlns:a16="http://schemas.microsoft.com/office/drawing/2014/main" id="{00000000-0008-0000-0400-0000062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 dan Bangunan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233796</xdr:colOff>
      <xdr:row>67</xdr:row>
      <xdr:rowOff>188739</xdr:rowOff>
    </xdr:from>
    <xdr:to>
      <xdr:col>1</xdr:col>
      <xdr:colOff>458932</xdr:colOff>
      <xdr:row>69</xdr:row>
      <xdr:rowOff>17612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10" y="13515080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233795</xdr:colOff>
      <xdr:row>71</xdr:row>
      <xdr:rowOff>8659</xdr:rowOff>
    </xdr:from>
    <xdr:to>
      <xdr:col>1</xdr:col>
      <xdr:colOff>458931</xdr:colOff>
      <xdr:row>72</xdr:row>
      <xdr:rowOff>28032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09" y="14097000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259773</xdr:colOff>
      <xdr:row>93</xdr:row>
      <xdr:rowOff>0</xdr:rowOff>
    </xdr:from>
    <xdr:to>
      <xdr:col>1</xdr:col>
      <xdr:colOff>484909</xdr:colOff>
      <xdr:row>94</xdr:row>
      <xdr:rowOff>19373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87" y="18530455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251114</xdr:colOff>
      <xdr:row>95</xdr:row>
      <xdr:rowOff>181841</xdr:rowOff>
    </xdr:from>
    <xdr:to>
      <xdr:col>1</xdr:col>
      <xdr:colOff>476250</xdr:colOff>
      <xdr:row>97</xdr:row>
      <xdr:rowOff>10714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28" y="19093296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259773</xdr:colOff>
      <xdr:row>117</xdr:row>
      <xdr:rowOff>17318</xdr:rowOff>
    </xdr:from>
    <xdr:to>
      <xdr:col>1</xdr:col>
      <xdr:colOff>484909</xdr:colOff>
      <xdr:row>118</xdr:row>
      <xdr:rowOff>36691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87" y="23639318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242454</xdr:colOff>
      <xdr:row>120</xdr:row>
      <xdr:rowOff>17318</xdr:rowOff>
    </xdr:from>
    <xdr:to>
      <xdr:col>1</xdr:col>
      <xdr:colOff>467590</xdr:colOff>
      <xdr:row>121</xdr:row>
      <xdr:rowOff>36691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068" y="24210818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268432</xdr:colOff>
      <xdr:row>36</xdr:row>
      <xdr:rowOff>181841</xdr:rowOff>
    </xdr:from>
    <xdr:to>
      <xdr:col>1</xdr:col>
      <xdr:colOff>493568</xdr:colOff>
      <xdr:row>38</xdr:row>
      <xdr:rowOff>10714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046" y="7550727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268431</xdr:colOff>
      <xdr:row>40</xdr:row>
      <xdr:rowOff>0</xdr:rowOff>
    </xdr:from>
    <xdr:to>
      <xdr:col>1</xdr:col>
      <xdr:colOff>493567</xdr:colOff>
      <xdr:row>41</xdr:row>
      <xdr:rowOff>19373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045" y="8130886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259773</xdr:colOff>
      <xdr:row>20</xdr:row>
      <xdr:rowOff>8659</xdr:rowOff>
    </xdr:from>
    <xdr:to>
      <xdr:col>1</xdr:col>
      <xdr:colOff>484909</xdr:colOff>
      <xdr:row>21</xdr:row>
      <xdr:rowOff>28032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387" y="4139045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242454</xdr:colOff>
      <xdr:row>23</xdr:row>
      <xdr:rowOff>25977</xdr:rowOff>
    </xdr:from>
    <xdr:to>
      <xdr:col>1</xdr:col>
      <xdr:colOff>467590</xdr:colOff>
      <xdr:row>24</xdr:row>
      <xdr:rowOff>45350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068" y="4727863"/>
          <a:ext cx="225136" cy="209873"/>
        </a:xfrm>
        <a:prstGeom prst="rect">
          <a:avLst/>
        </a:prstGeom>
      </xdr:spPr>
    </xdr:pic>
    <xdr:clientData/>
  </xdr:twoCellAnchor>
  <xdr:twoCellAnchor editAs="oneCell">
    <xdr:from>
      <xdr:col>9</xdr:col>
      <xdr:colOff>34636</xdr:colOff>
      <xdr:row>115</xdr:row>
      <xdr:rowOff>173182</xdr:rowOff>
    </xdr:from>
    <xdr:to>
      <xdr:col>9</xdr:col>
      <xdr:colOff>268432</xdr:colOff>
      <xdr:row>117</xdr:row>
      <xdr:rowOff>33284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3613" y="23414182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118</xdr:row>
      <xdr:rowOff>181841</xdr:rowOff>
    </xdr:from>
    <xdr:to>
      <xdr:col>9</xdr:col>
      <xdr:colOff>285751</xdr:colOff>
      <xdr:row>120</xdr:row>
      <xdr:rowOff>41943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0932" y="23994341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34636</xdr:colOff>
      <xdr:row>91</xdr:row>
      <xdr:rowOff>164523</xdr:rowOff>
    </xdr:from>
    <xdr:to>
      <xdr:col>9</xdr:col>
      <xdr:colOff>268432</xdr:colOff>
      <xdr:row>93</xdr:row>
      <xdr:rowOff>24625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3613" y="18313978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43295</xdr:colOff>
      <xdr:row>94</xdr:row>
      <xdr:rowOff>164523</xdr:rowOff>
    </xdr:from>
    <xdr:to>
      <xdr:col>9</xdr:col>
      <xdr:colOff>277091</xdr:colOff>
      <xdr:row>96</xdr:row>
      <xdr:rowOff>24625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2272" y="18885478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51954</xdr:colOff>
      <xdr:row>66</xdr:row>
      <xdr:rowOff>164523</xdr:rowOff>
    </xdr:from>
    <xdr:to>
      <xdr:col>9</xdr:col>
      <xdr:colOff>285750</xdr:colOff>
      <xdr:row>68</xdr:row>
      <xdr:rowOff>24625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0931" y="13300364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51955</xdr:colOff>
      <xdr:row>69</xdr:row>
      <xdr:rowOff>164523</xdr:rowOff>
    </xdr:from>
    <xdr:to>
      <xdr:col>9</xdr:col>
      <xdr:colOff>285751</xdr:colOff>
      <xdr:row>71</xdr:row>
      <xdr:rowOff>24625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0932" y="13871864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60613</xdr:colOff>
      <xdr:row>35</xdr:row>
      <xdr:rowOff>173182</xdr:rowOff>
    </xdr:from>
    <xdr:to>
      <xdr:col>9</xdr:col>
      <xdr:colOff>294409</xdr:colOff>
      <xdr:row>37</xdr:row>
      <xdr:rowOff>33284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9590" y="7351568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69272</xdr:colOff>
      <xdr:row>38</xdr:row>
      <xdr:rowOff>164522</xdr:rowOff>
    </xdr:from>
    <xdr:to>
      <xdr:col>9</xdr:col>
      <xdr:colOff>303068</xdr:colOff>
      <xdr:row>40</xdr:row>
      <xdr:rowOff>24624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8249" y="7914408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60613</xdr:colOff>
      <xdr:row>18</xdr:row>
      <xdr:rowOff>164523</xdr:rowOff>
    </xdr:from>
    <xdr:to>
      <xdr:col>9</xdr:col>
      <xdr:colOff>294409</xdr:colOff>
      <xdr:row>20</xdr:row>
      <xdr:rowOff>24625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9590" y="3913909"/>
          <a:ext cx="233796" cy="241102"/>
        </a:xfrm>
        <a:prstGeom prst="rect">
          <a:avLst/>
        </a:prstGeom>
      </xdr:spPr>
    </xdr:pic>
    <xdr:clientData/>
  </xdr:twoCellAnchor>
  <xdr:twoCellAnchor editAs="oneCell">
    <xdr:from>
      <xdr:col>9</xdr:col>
      <xdr:colOff>51954</xdr:colOff>
      <xdr:row>21</xdr:row>
      <xdr:rowOff>164523</xdr:rowOff>
    </xdr:from>
    <xdr:to>
      <xdr:col>9</xdr:col>
      <xdr:colOff>285750</xdr:colOff>
      <xdr:row>23</xdr:row>
      <xdr:rowOff>24625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0931" y="4485409"/>
          <a:ext cx="233796" cy="2411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99060</xdr:rowOff>
        </xdr:from>
        <xdr:to>
          <xdr:col>3</xdr:col>
          <xdr:colOff>723900</xdr:colOff>
          <xdr:row>5</xdr:row>
          <xdr:rowOff>137160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7620</xdr:rowOff>
        </xdr:from>
        <xdr:to>
          <xdr:col>3</xdr:col>
          <xdr:colOff>335280</xdr:colOff>
          <xdr:row>7</xdr:row>
          <xdr:rowOff>144780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5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182880</xdr:rowOff>
        </xdr:from>
        <xdr:to>
          <xdr:col>3</xdr:col>
          <xdr:colOff>304800</xdr:colOff>
          <xdr:row>8</xdr:row>
          <xdr:rowOff>114300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5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Bangunan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11</xdr:row>
          <xdr:rowOff>175260</xdr:rowOff>
        </xdr:from>
        <xdr:to>
          <xdr:col>7</xdr:col>
          <xdr:colOff>312420</xdr:colOff>
          <xdr:row>13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5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21</xdr:row>
          <xdr:rowOff>182880</xdr:rowOff>
        </xdr:from>
        <xdr:to>
          <xdr:col>6</xdr:col>
          <xdr:colOff>601980</xdr:colOff>
          <xdr:row>23</xdr:row>
          <xdr:rowOff>7620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5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</xdr:row>
          <xdr:rowOff>160020</xdr:rowOff>
        </xdr:from>
        <xdr:to>
          <xdr:col>3</xdr:col>
          <xdr:colOff>342900</xdr:colOff>
          <xdr:row>6</xdr:row>
          <xdr:rowOff>106680</xdr:rowOff>
        </xdr:to>
        <xdr:sp macro="" textlink="">
          <xdr:nvSpPr>
            <xdr:cNvPr id="1059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5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 dan Bangunan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37</xdr:row>
          <xdr:rowOff>342900</xdr:rowOff>
        </xdr:from>
        <xdr:to>
          <xdr:col>2</xdr:col>
          <xdr:colOff>22860</xdr:colOff>
          <xdr:row>38</xdr:row>
          <xdr:rowOff>213360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6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39</xdr:row>
          <xdr:rowOff>182880</xdr:rowOff>
        </xdr:from>
        <xdr:to>
          <xdr:col>2</xdr:col>
          <xdr:colOff>22860</xdr:colOff>
          <xdr:row>41</xdr:row>
          <xdr:rowOff>22860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6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40</xdr:row>
          <xdr:rowOff>182880</xdr:rowOff>
        </xdr:from>
        <xdr:to>
          <xdr:col>2</xdr:col>
          <xdr:colOff>22860</xdr:colOff>
          <xdr:row>41</xdr:row>
          <xdr:rowOff>220980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6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42</xdr:row>
          <xdr:rowOff>175260</xdr:rowOff>
        </xdr:from>
        <xdr:to>
          <xdr:col>2</xdr:col>
          <xdr:colOff>22860</xdr:colOff>
          <xdr:row>43</xdr:row>
          <xdr:rowOff>198120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6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41</xdr:row>
          <xdr:rowOff>563880</xdr:rowOff>
        </xdr:from>
        <xdr:to>
          <xdr:col>2</xdr:col>
          <xdr:colOff>22860</xdr:colOff>
          <xdr:row>43</xdr:row>
          <xdr:rowOff>22860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6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45</xdr:row>
          <xdr:rowOff>83820</xdr:rowOff>
        </xdr:from>
        <xdr:to>
          <xdr:col>2</xdr:col>
          <xdr:colOff>22860</xdr:colOff>
          <xdr:row>47</xdr:row>
          <xdr:rowOff>76200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6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44</xdr:row>
          <xdr:rowOff>182880</xdr:rowOff>
        </xdr:from>
        <xdr:to>
          <xdr:col>2</xdr:col>
          <xdr:colOff>22860</xdr:colOff>
          <xdr:row>46</xdr:row>
          <xdr:rowOff>22860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6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43</xdr:row>
          <xdr:rowOff>556260</xdr:rowOff>
        </xdr:from>
        <xdr:to>
          <xdr:col>2</xdr:col>
          <xdr:colOff>22860</xdr:colOff>
          <xdr:row>45</xdr:row>
          <xdr:rowOff>7620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6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46</xdr:row>
          <xdr:rowOff>160020</xdr:rowOff>
        </xdr:from>
        <xdr:to>
          <xdr:col>2</xdr:col>
          <xdr:colOff>22860</xdr:colOff>
          <xdr:row>48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6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47</xdr:row>
          <xdr:rowOff>152400</xdr:rowOff>
        </xdr:from>
        <xdr:to>
          <xdr:col>2</xdr:col>
          <xdr:colOff>22860</xdr:colOff>
          <xdr:row>48</xdr:row>
          <xdr:rowOff>182880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6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48</xdr:row>
          <xdr:rowOff>144780</xdr:rowOff>
        </xdr:from>
        <xdr:to>
          <xdr:col>2</xdr:col>
          <xdr:colOff>22860</xdr:colOff>
          <xdr:row>49</xdr:row>
          <xdr:rowOff>175260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6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49</xdr:row>
          <xdr:rowOff>182880</xdr:rowOff>
        </xdr:from>
        <xdr:to>
          <xdr:col>2</xdr:col>
          <xdr:colOff>22860</xdr:colOff>
          <xdr:row>51</xdr:row>
          <xdr:rowOff>22860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6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50</xdr:row>
          <xdr:rowOff>182880</xdr:rowOff>
        </xdr:from>
        <xdr:to>
          <xdr:col>2</xdr:col>
          <xdr:colOff>22860</xdr:colOff>
          <xdr:row>52</xdr:row>
          <xdr:rowOff>22860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6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67</xdr:row>
          <xdr:rowOff>175260</xdr:rowOff>
        </xdr:from>
        <xdr:to>
          <xdr:col>9</xdr:col>
          <xdr:colOff>304800</xdr:colOff>
          <xdr:row>69</xdr:row>
          <xdr:rowOff>7620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6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67</xdr:row>
          <xdr:rowOff>160020</xdr:rowOff>
        </xdr:from>
        <xdr:to>
          <xdr:col>13</xdr:col>
          <xdr:colOff>304800</xdr:colOff>
          <xdr:row>69</xdr:row>
          <xdr:rowOff>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6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24</xdr:row>
          <xdr:rowOff>22860</xdr:rowOff>
        </xdr:from>
        <xdr:to>
          <xdr:col>9</xdr:col>
          <xdr:colOff>289560</xdr:colOff>
          <xdr:row>26</xdr:row>
          <xdr:rowOff>106680</xdr:rowOff>
        </xdr:to>
        <xdr:sp macro="" textlink="">
          <xdr:nvSpPr>
            <xdr:cNvPr id="3174" name="Group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213360</xdr:colOff>
          <xdr:row>24</xdr:row>
          <xdr:rowOff>68580</xdr:rowOff>
        </xdr:from>
        <xdr:to>
          <xdr:col>13</xdr:col>
          <xdr:colOff>426720</xdr:colOff>
          <xdr:row>25</xdr:row>
          <xdr:rowOff>83820</xdr:rowOff>
        </xdr:to>
        <xdr:sp macro="" textlink="">
          <xdr:nvSpPr>
            <xdr:cNvPr id="3177" name="Option Button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121920</xdr:colOff>
          <xdr:row>24</xdr:row>
          <xdr:rowOff>30480</xdr:rowOff>
        </xdr:from>
        <xdr:to>
          <xdr:col>13</xdr:col>
          <xdr:colOff>556260</xdr:colOff>
          <xdr:row>26</xdr:row>
          <xdr:rowOff>114300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213360</xdr:colOff>
          <xdr:row>25</xdr:row>
          <xdr:rowOff>45720</xdr:rowOff>
        </xdr:from>
        <xdr:to>
          <xdr:col>13</xdr:col>
          <xdr:colOff>480060</xdr:colOff>
          <xdr:row>26</xdr:row>
          <xdr:rowOff>45720</xdr:rowOff>
        </xdr:to>
        <xdr:sp macro="" textlink="">
          <xdr:nvSpPr>
            <xdr:cNvPr id="3238" name="Option Button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102</xdr:row>
      <xdr:rowOff>0</xdr:rowOff>
    </xdr:from>
    <xdr:to>
      <xdr:col>2</xdr:col>
      <xdr:colOff>371474</xdr:colOff>
      <xdr:row>102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276350" y="21945600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38</xdr:row>
          <xdr:rowOff>373380</xdr:rowOff>
        </xdr:from>
        <xdr:to>
          <xdr:col>2</xdr:col>
          <xdr:colOff>22860</xdr:colOff>
          <xdr:row>40</xdr:row>
          <xdr:rowOff>30480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104</xdr:row>
      <xdr:rowOff>0</xdr:rowOff>
    </xdr:from>
    <xdr:to>
      <xdr:col>2</xdr:col>
      <xdr:colOff>371474</xdr:colOff>
      <xdr:row>104</xdr:row>
      <xdr:rowOff>180975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1057275" y="25917525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24</xdr:row>
          <xdr:rowOff>60960</xdr:rowOff>
        </xdr:from>
        <xdr:to>
          <xdr:col>9</xdr:col>
          <xdr:colOff>236220</xdr:colOff>
          <xdr:row>25</xdr:row>
          <xdr:rowOff>60960</xdr:rowOff>
        </xdr:to>
        <xdr:sp macro="" textlink="">
          <xdr:nvSpPr>
            <xdr:cNvPr id="3277" name="Option Button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25</xdr:row>
          <xdr:rowOff>30480</xdr:rowOff>
        </xdr:from>
        <xdr:to>
          <xdr:col>9</xdr:col>
          <xdr:colOff>236220</xdr:colOff>
          <xdr:row>26</xdr:row>
          <xdr:rowOff>22860</xdr:rowOff>
        </xdr:to>
        <xdr:sp macro="" textlink="">
          <xdr:nvSpPr>
            <xdr:cNvPr id="3278" name="Option Button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97</xdr:row>
          <xdr:rowOff>68580</xdr:rowOff>
        </xdr:from>
        <xdr:to>
          <xdr:col>3</xdr:col>
          <xdr:colOff>495300</xdr:colOff>
          <xdr:row>97</xdr:row>
          <xdr:rowOff>274320</xdr:rowOff>
        </xdr:to>
        <xdr:sp macro="" textlink="">
          <xdr:nvSpPr>
            <xdr:cNvPr id="3281" name="Option Button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97</xdr:row>
          <xdr:rowOff>68580</xdr:rowOff>
        </xdr:from>
        <xdr:to>
          <xdr:col>3</xdr:col>
          <xdr:colOff>1173480</xdr:colOff>
          <xdr:row>97</xdr:row>
          <xdr:rowOff>274320</xdr:rowOff>
        </xdr:to>
        <xdr:sp macro="" textlink="">
          <xdr:nvSpPr>
            <xdr:cNvPr id="3282" name="Option Button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97</xdr:row>
          <xdr:rowOff>45720</xdr:rowOff>
        </xdr:from>
        <xdr:to>
          <xdr:col>3</xdr:col>
          <xdr:colOff>1287780</xdr:colOff>
          <xdr:row>97</xdr:row>
          <xdr:rowOff>297180</xdr:rowOff>
        </xdr:to>
        <xdr:sp macro="" textlink="">
          <xdr:nvSpPr>
            <xdr:cNvPr id="3283" name="Group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45</xdr:row>
          <xdr:rowOff>152400</xdr:rowOff>
        </xdr:from>
        <xdr:to>
          <xdr:col>2</xdr:col>
          <xdr:colOff>45720</xdr:colOff>
          <xdr:row>46</xdr:row>
          <xdr:rowOff>182880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7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45</xdr:row>
          <xdr:rowOff>0</xdr:rowOff>
        </xdr:from>
        <xdr:to>
          <xdr:col>2</xdr:col>
          <xdr:colOff>45720</xdr:colOff>
          <xdr:row>46</xdr:row>
          <xdr:rowOff>30480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7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47</xdr:row>
          <xdr:rowOff>0</xdr:rowOff>
        </xdr:from>
        <xdr:to>
          <xdr:col>2</xdr:col>
          <xdr:colOff>45720</xdr:colOff>
          <xdr:row>48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7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48</xdr:row>
          <xdr:rowOff>0</xdr:rowOff>
        </xdr:from>
        <xdr:to>
          <xdr:col>2</xdr:col>
          <xdr:colOff>45720</xdr:colOff>
          <xdr:row>49</xdr:row>
          <xdr:rowOff>30480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7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48</xdr:row>
          <xdr:rowOff>160020</xdr:rowOff>
        </xdr:from>
        <xdr:to>
          <xdr:col>2</xdr:col>
          <xdr:colOff>45720</xdr:colOff>
          <xdr:row>49</xdr:row>
          <xdr:rowOff>251460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7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49</xdr:row>
          <xdr:rowOff>563880</xdr:rowOff>
        </xdr:from>
        <xdr:to>
          <xdr:col>2</xdr:col>
          <xdr:colOff>45720</xdr:colOff>
          <xdr:row>51</xdr:row>
          <xdr:rowOff>22860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7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50</xdr:row>
          <xdr:rowOff>190500</xdr:rowOff>
        </xdr:from>
        <xdr:to>
          <xdr:col>2</xdr:col>
          <xdr:colOff>45720</xdr:colOff>
          <xdr:row>52</xdr:row>
          <xdr:rowOff>30480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7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79</xdr:row>
          <xdr:rowOff>175260</xdr:rowOff>
        </xdr:from>
        <xdr:to>
          <xdr:col>9</xdr:col>
          <xdr:colOff>251460</xdr:colOff>
          <xdr:row>81</xdr:row>
          <xdr:rowOff>7620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7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79</xdr:row>
          <xdr:rowOff>160020</xdr:rowOff>
        </xdr:from>
        <xdr:to>
          <xdr:col>13</xdr:col>
          <xdr:colOff>297180</xdr:colOff>
          <xdr:row>81</xdr:row>
          <xdr:rowOff>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7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29</xdr:row>
          <xdr:rowOff>0</xdr:rowOff>
        </xdr:from>
        <xdr:to>
          <xdr:col>8</xdr:col>
          <xdr:colOff>632460</xdr:colOff>
          <xdr:row>31</xdr:row>
          <xdr:rowOff>365760</xdr:rowOff>
        </xdr:to>
        <xdr:sp macro="" textlink="">
          <xdr:nvSpPr>
            <xdr:cNvPr id="9256" name="Group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7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29</xdr:row>
          <xdr:rowOff>45720</xdr:rowOff>
        </xdr:from>
        <xdr:to>
          <xdr:col>8</xdr:col>
          <xdr:colOff>601980</xdr:colOff>
          <xdr:row>29</xdr:row>
          <xdr:rowOff>266700</xdr:rowOff>
        </xdr:to>
        <xdr:sp macro="" textlink="">
          <xdr:nvSpPr>
            <xdr:cNvPr id="9257" name="Option Button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7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29</xdr:row>
          <xdr:rowOff>335280</xdr:rowOff>
        </xdr:from>
        <xdr:to>
          <xdr:col>8</xdr:col>
          <xdr:colOff>563880</xdr:colOff>
          <xdr:row>30</xdr:row>
          <xdr:rowOff>342900</xdr:rowOff>
        </xdr:to>
        <xdr:sp macro="" textlink="">
          <xdr:nvSpPr>
            <xdr:cNvPr id="9258" name="Option Button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7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121920</xdr:colOff>
          <xdr:row>29</xdr:row>
          <xdr:rowOff>30480</xdr:rowOff>
        </xdr:from>
        <xdr:to>
          <xdr:col>13</xdr:col>
          <xdr:colOff>541020</xdr:colOff>
          <xdr:row>31</xdr:row>
          <xdr:rowOff>304800</xdr:rowOff>
        </xdr:to>
        <xdr:sp macro="" textlink="">
          <xdr:nvSpPr>
            <xdr:cNvPr id="9260" name="Group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7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106</xdr:row>
      <xdr:rowOff>0</xdr:rowOff>
    </xdr:from>
    <xdr:to>
      <xdr:col>2</xdr:col>
      <xdr:colOff>371474</xdr:colOff>
      <xdr:row>106</xdr:row>
      <xdr:rowOff>180975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/>
      </xdr:nvSpPr>
      <xdr:spPr>
        <a:xfrm>
          <a:off x="1276350" y="21945600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3</xdr:col>
      <xdr:colOff>83737</xdr:colOff>
      <xdr:row>20</xdr:row>
      <xdr:rowOff>163826</xdr:rowOff>
    </xdr:from>
    <xdr:ext cx="1901860" cy="73738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3190352" y="4025114"/>
          <a:ext cx="1901860" cy="7373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 b="1" baseline="0"/>
            <a:t>Untuk Harta Tanah khas </a:t>
          </a:r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bergantung pada jenis hartanah</a:t>
          </a:r>
          <a:endParaRPr lang="en-MY" sz="11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62</xdr:row>
          <xdr:rowOff>190500</xdr:rowOff>
        </xdr:from>
        <xdr:to>
          <xdr:col>2</xdr:col>
          <xdr:colOff>45720</xdr:colOff>
          <xdr:row>64</xdr:row>
          <xdr:rowOff>30480</xdr:rowOff>
        </xdr:to>
        <xdr:sp macro="" textlink="">
          <xdr:nvSpPr>
            <xdr:cNvPr id="9301" name="Check Box 85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id="{00000000-0008-0000-07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53</xdr:row>
          <xdr:rowOff>190500</xdr:rowOff>
        </xdr:from>
        <xdr:to>
          <xdr:col>2</xdr:col>
          <xdr:colOff>60960</xdr:colOff>
          <xdr:row>55</xdr:row>
          <xdr:rowOff>30480</xdr:rowOff>
        </xdr:to>
        <xdr:sp macro="" textlink="">
          <xdr:nvSpPr>
            <xdr:cNvPr id="9302" name="Check Box 86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id="{00000000-0008-0000-07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54</xdr:row>
          <xdr:rowOff>190500</xdr:rowOff>
        </xdr:from>
        <xdr:to>
          <xdr:col>2</xdr:col>
          <xdr:colOff>45720</xdr:colOff>
          <xdr:row>56</xdr:row>
          <xdr:rowOff>30480</xdr:rowOff>
        </xdr:to>
        <xdr:sp macro="" textlink="">
          <xdr:nvSpPr>
            <xdr:cNvPr id="9304" name="Check Box 88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id="{00000000-0008-0000-07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55</xdr:row>
          <xdr:rowOff>190500</xdr:rowOff>
        </xdr:from>
        <xdr:to>
          <xdr:col>2</xdr:col>
          <xdr:colOff>45720</xdr:colOff>
          <xdr:row>57</xdr:row>
          <xdr:rowOff>30480</xdr:rowOff>
        </xdr:to>
        <xdr:sp macro="" textlink="">
          <xdr:nvSpPr>
            <xdr:cNvPr id="9305" name="Check Box 89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id="{00000000-0008-0000-07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56</xdr:row>
          <xdr:rowOff>190500</xdr:rowOff>
        </xdr:from>
        <xdr:to>
          <xdr:col>2</xdr:col>
          <xdr:colOff>45720</xdr:colOff>
          <xdr:row>58</xdr:row>
          <xdr:rowOff>30480</xdr:rowOff>
        </xdr:to>
        <xdr:sp macro="" textlink="">
          <xdr:nvSpPr>
            <xdr:cNvPr id="9306" name="Check Box 90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id="{00000000-0008-0000-07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58</xdr:row>
          <xdr:rowOff>22860</xdr:rowOff>
        </xdr:from>
        <xdr:to>
          <xdr:col>2</xdr:col>
          <xdr:colOff>45720</xdr:colOff>
          <xdr:row>59</xdr:row>
          <xdr:rowOff>45720</xdr:rowOff>
        </xdr:to>
        <xdr:sp macro="" textlink="">
          <xdr:nvSpPr>
            <xdr:cNvPr id="9307" name="Check Box 91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id="{00000000-0008-0000-07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58</xdr:row>
          <xdr:rowOff>182880</xdr:rowOff>
        </xdr:from>
        <xdr:to>
          <xdr:col>2</xdr:col>
          <xdr:colOff>45720</xdr:colOff>
          <xdr:row>60</xdr:row>
          <xdr:rowOff>22860</xdr:rowOff>
        </xdr:to>
        <xdr:sp macro="" textlink="">
          <xdr:nvSpPr>
            <xdr:cNvPr id="9308" name="Check Box 92" hidden="1">
              <a:extLst>
                <a:ext uri="{63B3BB69-23CF-44E3-9099-C40C66FF867C}">
                  <a14:compatExt spid="_x0000_s9308"/>
                </a:ext>
                <a:ext uri="{FF2B5EF4-FFF2-40B4-BE49-F238E27FC236}">
                  <a16:creationId xmlns:a16="http://schemas.microsoft.com/office/drawing/2014/main" id="{00000000-0008-0000-0700-00005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59</xdr:row>
          <xdr:rowOff>190500</xdr:rowOff>
        </xdr:from>
        <xdr:to>
          <xdr:col>2</xdr:col>
          <xdr:colOff>45720</xdr:colOff>
          <xdr:row>61</xdr:row>
          <xdr:rowOff>30480</xdr:rowOff>
        </xdr:to>
        <xdr:sp macro="" textlink="">
          <xdr:nvSpPr>
            <xdr:cNvPr id="9309" name="Check Box 93" hidden="1">
              <a:extLst>
                <a:ext uri="{63B3BB69-23CF-44E3-9099-C40C66FF867C}">
                  <a14:compatExt spid="_x0000_s9309"/>
                </a:ext>
                <a:ext uri="{FF2B5EF4-FFF2-40B4-BE49-F238E27FC236}">
                  <a16:creationId xmlns:a16="http://schemas.microsoft.com/office/drawing/2014/main" id="{00000000-0008-0000-0700-00005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60</xdr:row>
          <xdr:rowOff>190500</xdr:rowOff>
        </xdr:from>
        <xdr:to>
          <xdr:col>2</xdr:col>
          <xdr:colOff>45720</xdr:colOff>
          <xdr:row>62</xdr:row>
          <xdr:rowOff>30480</xdr:rowOff>
        </xdr:to>
        <xdr:sp macro="" textlink="">
          <xdr:nvSpPr>
            <xdr:cNvPr id="9310" name="Check Box 94" hidden="1">
              <a:extLst>
                <a:ext uri="{63B3BB69-23CF-44E3-9099-C40C66FF867C}">
                  <a14:compatExt spid="_x0000_s9310"/>
                </a:ext>
                <a:ext uri="{FF2B5EF4-FFF2-40B4-BE49-F238E27FC236}">
                  <a16:creationId xmlns:a16="http://schemas.microsoft.com/office/drawing/2014/main" id="{00000000-0008-0000-0700-00005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61</xdr:row>
          <xdr:rowOff>182880</xdr:rowOff>
        </xdr:from>
        <xdr:to>
          <xdr:col>2</xdr:col>
          <xdr:colOff>45720</xdr:colOff>
          <xdr:row>63</xdr:row>
          <xdr:rowOff>22860</xdr:rowOff>
        </xdr:to>
        <xdr:sp macro="" textlink="">
          <xdr:nvSpPr>
            <xdr:cNvPr id="9311" name="Check Box 95" hidden="1">
              <a:extLst>
                <a:ext uri="{63B3BB69-23CF-44E3-9099-C40C66FF867C}">
                  <a14:compatExt spid="_x0000_s9311"/>
                </a:ext>
                <a:ext uri="{FF2B5EF4-FFF2-40B4-BE49-F238E27FC236}">
                  <a16:creationId xmlns:a16="http://schemas.microsoft.com/office/drawing/2014/main" id="{00000000-0008-0000-0700-00005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52</xdr:row>
          <xdr:rowOff>190500</xdr:rowOff>
        </xdr:from>
        <xdr:to>
          <xdr:col>2</xdr:col>
          <xdr:colOff>45720</xdr:colOff>
          <xdr:row>54</xdr:row>
          <xdr:rowOff>30480</xdr:rowOff>
        </xdr:to>
        <xdr:sp macro="" textlink="">
          <xdr:nvSpPr>
            <xdr:cNvPr id="9312" name="Check Box 96" hidden="1">
              <a:extLst>
                <a:ext uri="{63B3BB69-23CF-44E3-9099-C40C66FF867C}">
                  <a14:compatExt spid="_x0000_s9312"/>
                </a:ext>
                <a:ext uri="{FF2B5EF4-FFF2-40B4-BE49-F238E27FC236}">
                  <a16:creationId xmlns:a16="http://schemas.microsoft.com/office/drawing/2014/main" id="{00000000-0008-0000-0700-00006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75704</xdr:colOff>
      <xdr:row>56</xdr:row>
      <xdr:rowOff>163393</xdr:rowOff>
    </xdr:from>
    <xdr:ext cx="1659208" cy="609013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 txBox="1"/>
      </xdr:nvSpPr>
      <xdr:spPr>
        <a:xfrm>
          <a:off x="3182319" y="12641143"/>
          <a:ext cx="165920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Harta Tanah khas bergantung pada jenis hartanah</a:t>
          </a:r>
          <a:endParaRPr lang="en-US">
            <a:effectLst/>
          </a:endParaRPr>
        </a:p>
      </xdr:txBody>
    </xdr:sp>
    <xdr:clientData/>
  </xdr:oneCellAnchor>
  <xdr:twoCellAnchor>
    <xdr:from>
      <xdr:col>3</xdr:col>
      <xdr:colOff>306916</xdr:colOff>
      <xdr:row>53</xdr:row>
      <xdr:rowOff>10583</xdr:rowOff>
    </xdr:from>
    <xdr:to>
      <xdr:col>3</xdr:col>
      <xdr:colOff>317500</xdr:colOff>
      <xdr:row>56</xdr:row>
      <xdr:rowOff>52916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CxnSpPr/>
      </xdr:nvCxnSpPr>
      <xdr:spPr>
        <a:xfrm flipV="1">
          <a:off x="4755091" y="15926858"/>
          <a:ext cx="10584" cy="8043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60</xdr:row>
      <xdr:rowOff>7327</xdr:rowOff>
    </xdr:from>
    <xdr:to>
      <xdr:col>3</xdr:col>
      <xdr:colOff>296334</xdr:colOff>
      <xdr:row>63</xdr:row>
      <xdr:rowOff>158749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/>
      </xdr:nvCxnSpPr>
      <xdr:spPr>
        <a:xfrm>
          <a:off x="3392365" y="13247077"/>
          <a:ext cx="10584" cy="7229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108</xdr:row>
      <xdr:rowOff>0</xdr:rowOff>
    </xdr:from>
    <xdr:to>
      <xdr:col>2</xdr:col>
      <xdr:colOff>371474</xdr:colOff>
      <xdr:row>108</xdr:row>
      <xdr:rowOff>180975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/>
      </xdr:nvSpPr>
      <xdr:spPr>
        <a:xfrm>
          <a:off x="1057275" y="26431875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44</xdr:row>
          <xdr:rowOff>0</xdr:rowOff>
        </xdr:from>
        <xdr:to>
          <xdr:col>2</xdr:col>
          <xdr:colOff>45720</xdr:colOff>
          <xdr:row>45</xdr:row>
          <xdr:rowOff>30480</xdr:rowOff>
        </xdr:to>
        <xdr:sp macro="" textlink="">
          <xdr:nvSpPr>
            <xdr:cNvPr id="9315" name="Check Box 99" hidden="1">
              <a:extLst>
                <a:ext uri="{63B3BB69-23CF-44E3-9099-C40C66FF867C}">
                  <a14:compatExt spid="_x0000_s9315"/>
                </a:ext>
                <a:ext uri="{FF2B5EF4-FFF2-40B4-BE49-F238E27FC236}">
                  <a16:creationId xmlns:a16="http://schemas.microsoft.com/office/drawing/2014/main" id="{00000000-0008-0000-0700-00006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42</xdr:row>
          <xdr:rowOff>220980</xdr:rowOff>
        </xdr:from>
        <xdr:to>
          <xdr:col>2</xdr:col>
          <xdr:colOff>45720</xdr:colOff>
          <xdr:row>44</xdr:row>
          <xdr:rowOff>0</xdr:rowOff>
        </xdr:to>
        <xdr:sp macro="" textlink="">
          <xdr:nvSpPr>
            <xdr:cNvPr id="9316" name="Check Box 100" hidden="1">
              <a:extLst>
                <a:ext uri="{63B3BB69-23CF-44E3-9099-C40C66FF867C}">
                  <a14:compatExt spid="_x0000_s9316"/>
                </a:ext>
                <a:ext uri="{FF2B5EF4-FFF2-40B4-BE49-F238E27FC236}">
                  <a16:creationId xmlns:a16="http://schemas.microsoft.com/office/drawing/2014/main" id="{00000000-0008-0000-0700-00006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30</xdr:row>
          <xdr:rowOff>335280</xdr:rowOff>
        </xdr:from>
        <xdr:to>
          <xdr:col>8</xdr:col>
          <xdr:colOff>563880</xdr:colOff>
          <xdr:row>31</xdr:row>
          <xdr:rowOff>342900</xdr:rowOff>
        </xdr:to>
        <xdr:sp macro="" textlink="">
          <xdr:nvSpPr>
            <xdr:cNvPr id="9323" name="Option Button 107" hidden="1">
              <a:extLst>
                <a:ext uri="{63B3BB69-23CF-44E3-9099-C40C66FF867C}">
                  <a14:compatExt spid="_x0000_s9323"/>
                </a:ext>
                <a:ext uri="{FF2B5EF4-FFF2-40B4-BE49-F238E27FC236}">
                  <a16:creationId xmlns:a16="http://schemas.microsoft.com/office/drawing/2014/main" id="{00000000-0008-0000-0700-00006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101</xdr:row>
          <xdr:rowOff>68580</xdr:rowOff>
        </xdr:from>
        <xdr:to>
          <xdr:col>3</xdr:col>
          <xdr:colOff>495300</xdr:colOff>
          <xdr:row>102</xdr:row>
          <xdr:rowOff>0</xdr:rowOff>
        </xdr:to>
        <xdr:sp macro="" textlink="">
          <xdr:nvSpPr>
            <xdr:cNvPr id="9333" name="Option Button 117" hidden="1">
              <a:extLst>
                <a:ext uri="{63B3BB69-23CF-44E3-9099-C40C66FF867C}">
                  <a14:compatExt spid="_x0000_s9333"/>
                </a:ext>
                <a:ext uri="{FF2B5EF4-FFF2-40B4-BE49-F238E27FC236}">
                  <a16:creationId xmlns:a16="http://schemas.microsoft.com/office/drawing/2014/main" id="{00000000-0008-0000-0700-00007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101</xdr:row>
          <xdr:rowOff>68580</xdr:rowOff>
        </xdr:from>
        <xdr:to>
          <xdr:col>3</xdr:col>
          <xdr:colOff>1173480</xdr:colOff>
          <xdr:row>102</xdr:row>
          <xdr:rowOff>0</xdr:rowOff>
        </xdr:to>
        <xdr:sp macro="" textlink="">
          <xdr:nvSpPr>
            <xdr:cNvPr id="9334" name="Option Button 118" hidden="1">
              <a:extLst>
                <a:ext uri="{63B3BB69-23CF-44E3-9099-C40C66FF867C}">
                  <a14:compatExt spid="_x0000_s9334"/>
                </a:ext>
                <a:ext uri="{FF2B5EF4-FFF2-40B4-BE49-F238E27FC236}">
                  <a16:creationId xmlns:a16="http://schemas.microsoft.com/office/drawing/2014/main" id="{00000000-0008-0000-0700-00007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101</xdr:row>
          <xdr:rowOff>45720</xdr:rowOff>
        </xdr:from>
        <xdr:to>
          <xdr:col>3</xdr:col>
          <xdr:colOff>1287780</xdr:colOff>
          <xdr:row>101</xdr:row>
          <xdr:rowOff>335280</xdr:rowOff>
        </xdr:to>
        <xdr:sp macro="" textlink="">
          <xdr:nvSpPr>
            <xdr:cNvPr id="9335" name="Group Box 119" hidden="1">
              <a:extLst>
                <a:ext uri="{63B3BB69-23CF-44E3-9099-C40C66FF867C}">
                  <a14:compatExt spid="_x0000_s9335"/>
                </a:ext>
                <a:ext uri="{FF2B5EF4-FFF2-40B4-BE49-F238E27FC236}">
                  <a16:creationId xmlns:a16="http://schemas.microsoft.com/office/drawing/2014/main" id="{00000000-0008-0000-0700-00007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198120</xdr:colOff>
          <xdr:row>29</xdr:row>
          <xdr:rowOff>76200</xdr:rowOff>
        </xdr:from>
        <xdr:to>
          <xdr:col>14</xdr:col>
          <xdr:colOff>480060</xdr:colOff>
          <xdr:row>29</xdr:row>
          <xdr:rowOff>289560</xdr:rowOff>
        </xdr:to>
        <xdr:sp macro="" textlink="">
          <xdr:nvSpPr>
            <xdr:cNvPr id="9374" name="Option Button 158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7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220980</xdr:colOff>
          <xdr:row>30</xdr:row>
          <xdr:rowOff>45720</xdr:rowOff>
        </xdr:from>
        <xdr:to>
          <xdr:col>14</xdr:col>
          <xdr:colOff>495300</xdr:colOff>
          <xdr:row>30</xdr:row>
          <xdr:rowOff>259080</xdr:rowOff>
        </xdr:to>
        <xdr:sp macro="" textlink="">
          <xdr:nvSpPr>
            <xdr:cNvPr id="9375" name="Option Button 159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7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31</xdr:row>
          <xdr:rowOff>7620</xdr:rowOff>
        </xdr:from>
        <xdr:to>
          <xdr:col>14</xdr:col>
          <xdr:colOff>495300</xdr:colOff>
          <xdr:row>31</xdr:row>
          <xdr:rowOff>220980</xdr:rowOff>
        </xdr:to>
        <xdr:sp macro="" textlink="">
          <xdr:nvSpPr>
            <xdr:cNvPr id="9376" name="Option Button 160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7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45</xdr:row>
          <xdr:rowOff>0</xdr:rowOff>
        </xdr:from>
        <xdr:to>
          <xdr:col>2</xdr:col>
          <xdr:colOff>0</xdr:colOff>
          <xdr:row>46</xdr:row>
          <xdr:rowOff>30480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8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46</xdr:row>
          <xdr:rowOff>68580</xdr:rowOff>
        </xdr:from>
        <xdr:to>
          <xdr:col>2</xdr:col>
          <xdr:colOff>0</xdr:colOff>
          <xdr:row>48</xdr:row>
          <xdr:rowOff>83820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8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47</xdr:row>
          <xdr:rowOff>152400</xdr:rowOff>
        </xdr:from>
        <xdr:to>
          <xdr:col>2</xdr:col>
          <xdr:colOff>0</xdr:colOff>
          <xdr:row>48</xdr:row>
          <xdr:rowOff>182880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8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45</xdr:row>
          <xdr:rowOff>152400</xdr:rowOff>
        </xdr:from>
        <xdr:to>
          <xdr:col>2</xdr:col>
          <xdr:colOff>0</xdr:colOff>
          <xdr:row>46</xdr:row>
          <xdr:rowOff>182880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8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49</xdr:row>
          <xdr:rowOff>0</xdr:rowOff>
        </xdr:from>
        <xdr:to>
          <xdr:col>2</xdr:col>
          <xdr:colOff>22860</xdr:colOff>
          <xdr:row>50</xdr:row>
          <xdr:rowOff>22860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8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274320</xdr:colOff>
          <xdr:row>50</xdr:row>
          <xdr:rowOff>0</xdr:rowOff>
        </xdr:from>
        <xdr:to>
          <xdr:col>1</xdr:col>
          <xdr:colOff>579120</xdr:colOff>
          <xdr:row>51</xdr:row>
          <xdr:rowOff>30480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8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51</xdr:row>
          <xdr:rowOff>0</xdr:rowOff>
        </xdr:from>
        <xdr:to>
          <xdr:col>2</xdr:col>
          <xdr:colOff>0</xdr:colOff>
          <xdr:row>52</xdr:row>
          <xdr:rowOff>30480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8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274320</xdr:colOff>
          <xdr:row>52</xdr:row>
          <xdr:rowOff>0</xdr:rowOff>
        </xdr:from>
        <xdr:to>
          <xdr:col>1</xdr:col>
          <xdr:colOff>579120</xdr:colOff>
          <xdr:row>53</xdr:row>
          <xdr:rowOff>30480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8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79</xdr:row>
          <xdr:rowOff>175260</xdr:rowOff>
        </xdr:from>
        <xdr:to>
          <xdr:col>9</xdr:col>
          <xdr:colOff>251460</xdr:colOff>
          <xdr:row>81</xdr:row>
          <xdr:rowOff>30480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8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79</xdr:row>
          <xdr:rowOff>160020</xdr:rowOff>
        </xdr:from>
        <xdr:to>
          <xdr:col>13</xdr:col>
          <xdr:colOff>152400</xdr:colOff>
          <xdr:row>81</xdr:row>
          <xdr:rowOff>22860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8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274320</xdr:colOff>
          <xdr:row>52</xdr:row>
          <xdr:rowOff>403860</xdr:rowOff>
        </xdr:from>
        <xdr:to>
          <xdr:col>1</xdr:col>
          <xdr:colOff>579120</xdr:colOff>
          <xdr:row>54</xdr:row>
          <xdr:rowOff>30480</xdr:rowOff>
        </xdr:to>
        <xdr:sp macro="" textlink="">
          <xdr:nvSpPr>
            <xdr:cNvPr id="11322" name="Check Box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00000000-0008-0000-0800-00003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30</xdr:row>
          <xdr:rowOff>0</xdr:rowOff>
        </xdr:from>
        <xdr:to>
          <xdr:col>8</xdr:col>
          <xdr:colOff>487680</xdr:colOff>
          <xdr:row>32</xdr:row>
          <xdr:rowOff>312420</xdr:rowOff>
        </xdr:to>
        <xdr:sp macro="" textlink="">
          <xdr:nvSpPr>
            <xdr:cNvPr id="11350" name="Group Box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8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45720</xdr:rowOff>
        </xdr:from>
        <xdr:to>
          <xdr:col>8</xdr:col>
          <xdr:colOff>220980</xdr:colOff>
          <xdr:row>30</xdr:row>
          <xdr:rowOff>304800</xdr:rowOff>
        </xdr:to>
        <xdr:sp macro="" textlink="">
          <xdr:nvSpPr>
            <xdr:cNvPr id="11351" name="Option Button 87" hidden="1">
              <a:extLst>
                <a:ext uri="{63B3BB69-23CF-44E3-9099-C40C66FF867C}">
                  <a14:compatExt spid="_x0000_s11351"/>
                </a:ext>
                <a:ext uri="{FF2B5EF4-FFF2-40B4-BE49-F238E27FC236}">
                  <a16:creationId xmlns:a16="http://schemas.microsoft.com/office/drawing/2014/main" id="{00000000-0008-0000-0800-00005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8</xdr:col>
          <xdr:colOff>228600</xdr:colOff>
          <xdr:row>31</xdr:row>
          <xdr:rowOff>251460</xdr:rowOff>
        </xdr:to>
        <xdr:sp macro="" textlink="">
          <xdr:nvSpPr>
            <xdr:cNvPr id="11352" name="Option Button 88" hidden="1">
              <a:extLst>
                <a:ext uri="{63B3BB69-23CF-44E3-9099-C40C66FF867C}">
                  <a14:compatExt spid="_x0000_s11352"/>
                </a:ext>
                <a:ext uri="{FF2B5EF4-FFF2-40B4-BE49-F238E27FC236}">
                  <a16:creationId xmlns:a16="http://schemas.microsoft.com/office/drawing/2014/main" id="{00000000-0008-0000-0800-00005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1211580</xdr:colOff>
          <xdr:row>32</xdr:row>
          <xdr:rowOff>38100</xdr:rowOff>
        </xdr:from>
        <xdr:to>
          <xdr:col>8</xdr:col>
          <xdr:colOff>289560</xdr:colOff>
          <xdr:row>32</xdr:row>
          <xdr:rowOff>312420</xdr:rowOff>
        </xdr:to>
        <xdr:sp macro="" textlink="">
          <xdr:nvSpPr>
            <xdr:cNvPr id="11353" name="Option Button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8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632460</xdr:colOff>
          <xdr:row>30</xdr:row>
          <xdr:rowOff>7620</xdr:rowOff>
        </xdr:from>
        <xdr:to>
          <xdr:col>12</xdr:col>
          <xdr:colOff>45720</xdr:colOff>
          <xdr:row>32</xdr:row>
          <xdr:rowOff>350520</xdr:rowOff>
        </xdr:to>
        <xdr:sp macro="" textlink="">
          <xdr:nvSpPr>
            <xdr:cNvPr id="11354" name="Group Box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8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754380</xdr:colOff>
          <xdr:row>30</xdr:row>
          <xdr:rowOff>190500</xdr:rowOff>
        </xdr:from>
        <xdr:to>
          <xdr:col>11</xdr:col>
          <xdr:colOff>990600</xdr:colOff>
          <xdr:row>30</xdr:row>
          <xdr:rowOff>419100</xdr:rowOff>
        </xdr:to>
        <xdr:sp macro="" textlink="">
          <xdr:nvSpPr>
            <xdr:cNvPr id="11355" name="Option Button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8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762000</xdr:colOff>
          <xdr:row>31</xdr:row>
          <xdr:rowOff>60960</xdr:rowOff>
        </xdr:from>
        <xdr:to>
          <xdr:col>11</xdr:col>
          <xdr:colOff>982980</xdr:colOff>
          <xdr:row>31</xdr:row>
          <xdr:rowOff>289560</xdr:rowOff>
        </xdr:to>
        <xdr:sp macro="" textlink="">
          <xdr:nvSpPr>
            <xdr:cNvPr id="11356" name="Option Button 92" hidden="1">
              <a:extLst>
                <a:ext uri="{63B3BB69-23CF-44E3-9099-C40C66FF867C}">
                  <a14:compatExt spid="_x0000_s11356"/>
                </a:ext>
                <a:ext uri="{FF2B5EF4-FFF2-40B4-BE49-F238E27FC236}">
                  <a16:creationId xmlns:a16="http://schemas.microsoft.com/office/drawing/2014/main" id="{00000000-0008-0000-0800-00005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769620</xdr:colOff>
          <xdr:row>32</xdr:row>
          <xdr:rowOff>60960</xdr:rowOff>
        </xdr:from>
        <xdr:to>
          <xdr:col>11</xdr:col>
          <xdr:colOff>990600</xdr:colOff>
          <xdr:row>32</xdr:row>
          <xdr:rowOff>297180</xdr:rowOff>
        </xdr:to>
        <xdr:sp macro="" textlink="">
          <xdr:nvSpPr>
            <xdr:cNvPr id="11357" name="Option Button 93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8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107</xdr:row>
      <xdr:rowOff>0</xdr:rowOff>
    </xdr:from>
    <xdr:to>
      <xdr:col>2</xdr:col>
      <xdr:colOff>371474</xdr:colOff>
      <xdr:row>107</xdr:row>
      <xdr:rowOff>180975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1057275" y="21536025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43</xdr:row>
          <xdr:rowOff>274320</xdr:rowOff>
        </xdr:from>
        <xdr:to>
          <xdr:col>2</xdr:col>
          <xdr:colOff>0</xdr:colOff>
          <xdr:row>45</xdr:row>
          <xdr:rowOff>60960</xdr:rowOff>
        </xdr:to>
        <xdr:sp macro="" textlink="">
          <xdr:nvSpPr>
            <xdr:cNvPr id="11359" name="Check Box 95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8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2675659</xdr:colOff>
      <xdr:row>22</xdr:row>
      <xdr:rowOff>18280</xdr:rowOff>
    </xdr:from>
    <xdr:ext cx="2069523" cy="51858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3628159" y="4044757"/>
          <a:ext cx="2069523" cy="5185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Harta Tanah khas bergantung pada jenis hartanah</a:t>
          </a:r>
          <a:endParaRPr lang="en-US">
            <a:effectLst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64</xdr:row>
          <xdr:rowOff>182880</xdr:rowOff>
        </xdr:from>
        <xdr:to>
          <xdr:col>2</xdr:col>
          <xdr:colOff>45720</xdr:colOff>
          <xdr:row>66</xdr:row>
          <xdr:rowOff>7620</xdr:rowOff>
        </xdr:to>
        <xdr:sp macro="" textlink="">
          <xdr:nvSpPr>
            <xdr:cNvPr id="11364" name="Check Box 100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8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56</xdr:row>
          <xdr:rowOff>0</xdr:rowOff>
        </xdr:from>
        <xdr:to>
          <xdr:col>2</xdr:col>
          <xdr:colOff>60960</xdr:colOff>
          <xdr:row>57</xdr:row>
          <xdr:rowOff>30480</xdr:rowOff>
        </xdr:to>
        <xdr:sp macro="" textlink="">
          <xdr:nvSpPr>
            <xdr:cNvPr id="11365" name="Check Box 101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8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57</xdr:row>
          <xdr:rowOff>0</xdr:rowOff>
        </xdr:from>
        <xdr:to>
          <xdr:col>2</xdr:col>
          <xdr:colOff>45720</xdr:colOff>
          <xdr:row>58</xdr:row>
          <xdr:rowOff>30480</xdr:rowOff>
        </xdr:to>
        <xdr:sp macro="" textlink="">
          <xdr:nvSpPr>
            <xdr:cNvPr id="11367" name="Check Box 103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8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58</xdr:row>
          <xdr:rowOff>0</xdr:rowOff>
        </xdr:from>
        <xdr:to>
          <xdr:col>2</xdr:col>
          <xdr:colOff>45720</xdr:colOff>
          <xdr:row>59</xdr:row>
          <xdr:rowOff>30480</xdr:rowOff>
        </xdr:to>
        <xdr:sp macro="" textlink="">
          <xdr:nvSpPr>
            <xdr:cNvPr id="11368" name="Check Box 104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8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59</xdr:row>
          <xdr:rowOff>0</xdr:rowOff>
        </xdr:from>
        <xdr:to>
          <xdr:col>2</xdr:col>
          <xdr:colOff>45720</xdr:colOff>
          <xdr:row>60</xdr:row>
          <xdr:rowOff>30480</xdr:rowOff>
        </xdr:to>
        <xdr:sp macro="" textlink="">
          <xdr:nvSpPr>
            <xdr:cNvPr id="11369" name="Check Box 105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8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60</xdr:row>
          <xdr:rowOff>7620</xdr:rowOff>
        </xdr:from>
        <xdr:to>
          <xdr:col>2</xdr:col>
          <xdr:colOff>45720</xdr:colOff>
          <xdr:row>61</xdr:row>
          <xdr:rowOff>45720</xdr:rowOff>
        </xdr:to>
        <xdr:sp macro="" textlink="">
          <xdr:nvSpPr>
            <xdr:cNvPr id="11370" name="Check Box 106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8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60</xdr:row>
          <xdr:rowOff>175260</xdr:rowOff>
        </xdr:from>
        <xdr:to>
          <xdr:col>2</xdr:col>
          <xdr:colOff>45720</xdr:colOff>
          <xdr:row>62</xdr:row>
          <xdr:rowOff>7620</xdr:rowOff>
        </xdr:to>
        <xdr:sp macro="" textlink="">
          <xdr:nvSpPr>
            <xdr:cNvPr id="11371" name="Check Box 107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8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61</xdr:row>
          <xdr:rowOff>182880</xdr:rowOff>
        </xdr:from>
        <xdr:to>
          <xdr:col>2</xdr:col>
          <xdr:colOff>45720</xdr:colOff>
          <xdr:row>63</xdr:row>
          <xdr:rowOff>22860</xdr:rowOff>
        </xdr:to>
        <xdr:sp macro="" textlink="">
          <xdr:nvSpPr>
            <xdr:cNvPr id="11372" name="Check Box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8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62</xdr:row>
          <xdr:rowOff>182880</xdr:rowOff>
        </xdr:from>
        <xdr:to>
          <xdr:col>2</xdr:col>
          <xdr:colOff>45720</xdr:colOff>
          <xdr:row>64</xdr:row>
          <xdr:rowOff>22860</xdr:rowOff>
        </xdr:to>
        <xdr:sp macro="" textlink="">
          <xdr:nvSpPr>
            <xdr:cNvPr id="11373" name="Check Box 109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8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63</xdr:row>
          <xdr:rowOff>175260</xdr:rowOff>
        </xdr:from>
        <xdr:to>
          <xdr:col>2</xdr:col>
          <xdr:colOff>45720</xdr:colOff>
          <xdr:row>65</xdr:row>
          <xdr:rowOff>7620</xdr:rowOff>
        </xdr:to>
        <xdr:sp macro="" textlink="">
          <xdr:nvSpPr>
            <xdr:cNvPr id="11374" name="Check Box 110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8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335280</xdr:colOff>
          <xdr:row>55</xdr:row>
          <xdr:rowOff>0</xdr:rowOff>
        </xdr:from>
        <xdr:to>
          <xdr:col>2</xdr:col>
          <xdr:colOff>45720</xdr:colOff>
          <xdr:row>56</xdr:row>
          <xdr:rowOff>30480</xdr:rowOff>
        </xdr:to>
        <xdr:sp macro="" textlink="">
          <xdr:nvSpPr>
            <xdr:cNvPr id="11375" name="Check Box 111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8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116417</xdr:colOff>
      <xdr:row>58</xdr:row>
      <xdr:rowOff>137585</xdr:rowOff>
    </xdr:from>
    <xdr:ext cx="1883833" cy="609013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 txBox="1"/>
      </xdr:nvSpPr>
      <xdr:spPr>
        <a:xfrm>
          <a:off x="3770553" y="12572040"/>
          <a:ext cx="188383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Untuk Harta Tanah khas bergantung pada jenis hartanah</a:t>
          </a:r>
          <a:endParaRPr lang="en-US">
            <a:effectLst/>
          </a:endParaRPr>
        </a:p>
      </xdr:txBody>
    </xdr:sp>
    <xdr:clientData/>
  </xdr:oneCellAnchor>
  <xdr:twoCellAnchor>
    <xdr:from>
      <xdr:col>3</xdr:col>
      <xdr:colOff>303069</xdr:colOff>
      <xdr:row>54</xdr:row>
      <xdr:rowOff>173181</xdr:rowOff>
    </xdr:from>
    <xdr:to>
      <xdr:col>3</xdr:col>
      <xdr:colOff>306916</xdr:colOff>
      <xdr:row>58</xdr:row>
      <xdr:rowOff>52917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CxnSpPr/>
      </xdr:nvCxnSpPr>
      <xdr:spPr>
        <a:xfrm flipH="1" flipV="1">
          <a:off x="3957205" y="12226636"/>
          <a:ext cx="3847" cy="6417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62</xdr:row>
      <xdr:rowOff>34636</xdr:rowOff>
    </xdr:from>
    <xdr:to>
      <xdr:col>3</xdr:col>
      <xdr:colOff>296334</xdr:colOff>
      <xdr:row>65</xdr:row>
      <xdr:rowOff>158749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CxnSpPr/>
      </xdr:nvCxnSpPr>
      <xdr:spPr>
        <a:xfrm>
          <a:off x="3939886" y="13231091"/>
          <a:ext cx="10584" cy="6956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109</xdr:row>
      <xdr:rowOff>0</xdr:rowOff>
    </xdr:from>
    <xdr:to>
      <xdr:col>2</xdr:col>
      <xdr:colOff>371474</xdr:colOff>
      <xdr:row>109</xdr:row>
      <xdr:rowOff>180975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1057275" y="26066750"/>
          <a:ext cx="266699" cy="18097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101</xdr:row>
          <xdr:rowOff>68580</xdr:rowOff>
        </xdr:from>
        <xdr:to>
          <xdr:col>3</xdr:col>
          <xdr:colOff>495300</xdr:colOff>
          <xdr:row>102</xdr:row>
          <xdr:rowOff>0</xdr:rowOff>
        </xdr:to>
        <xdr:sp macro="" textlink="">
          <xdr:nvSpPr>
            <xdr:cNvPr id="11378" name="Option Button 114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8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845820</xdr:colOff>
          <xdr:row>101</xdr:row>
          <xdr:rowOff>68580</xdr:rowOff>
        </xdr:from>
        <xdr:to>
          <xdr:col>3</xdr:col>
          <xdr:colOff>1173480</xdr:colOff>
          <xdr:row>102</xdr:row>
          <xdr:rowOff>0</xdr:rowOff>
        </xdr:to>
        <xdr:sp macro="" textlink="">
          <xdr:nvSpPr>
            <xdr:cNvPr id="11379" name="Option Button 115" hidden="1">
              <a:extLst>
                <a:ext uri="{63B3BB69-23CF-44E3-9099-C40C66FF867C}">
                  <a14:compatExt spid="_x0000_s11379"/>
                </a:ext>
                <a:ext uri="{FF2B5EF4-FFF2-40B4-BE49-F238E27FC236}">
                  <a16:creationId xmlns:a16="http://schemas.microsoft.com/office/drawing/2014/main" id="{00000000-0008-0000-0800-00007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101</xdr:row>
          <xdr:rowOff>45720</xdr:rowOff>
        </xdr:from>
        <xdr:to>
          <xdr:col>3</xdr:col>
          <xdr:colOff>1264920</xdr:colOff>
          <xdr:row>101</xdr:row>
          <xdr:rowOff>312420</xdr:rowOff>
        </xdr:to>
        <xdr:sp macro="" textlink="">
          <xdr:nvSpPr>
            <xdr:cNvPr id="11382" name="Group Box 118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8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403860</xdr:colOff>
          <xdr:row>36</xdr:row>
          <xdr:rowOff>7620</xdr:rowOff>
        </xdr:from>
        <xdr:to>
          <xdr:col>15</xdr:col>
          <xdr:colOff>594360</xdr:colOff>
          <xdr:row>37</xdr:row>
          <xdr:rowOff>83820</xdr:rowOff>
        </xdr:to>
        <xdr:sp macro="" textlink="">
          <xdr:nvSpPr>
            <xdr:cNvPr id="11409" name="Button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8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Formula / Catatan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2</xdr:row>
          <xdr:rowOff>175260</xdr:rowOff>
        </xdr:from>
        <xdr:to>
          <xdr:col>3</xdr:col>
          <xdr:colOff>708660</xdr:colOff>
          <xdr:row>6</xdr:row>
          <xdr:rowOff>45720</xdr:rowOff>
        </xdr:to>
        <xdr:sp macro="" textlink="">
          <xdr:nvSpPr>
            <xdr:cNvPr id="62465" name="Option Butto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9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7620</xdr:rowOff>
        </xdr:from>
        <xdr:to>
          <xdr:col>3</xdr:col>
          <xdr:colOff>335280</xdr:colOff>
          <xdr:row>7</xdr:row>
          <xdr:rowOff>144780</xdr:rowOff>
        </xdr:to>
        <xdr:sp macro="" textlink="">
          <xdr:nvSpPr>
            <xdr:cNvPr id="62466" name="Option Butto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9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Tanah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6</xdr:row>
          <xdr:rowOff>182880</xdr:rowOff>
        </xdr:from>
        <xdr:to>
          <xdr:col>3</xdr:col>
          <xdr:colOff>304800</xdr:colOff>
          <xdr:row>8</xdr:row>
          <xdr:rowOff>114300</xdr:rowOff>
        </xdr:to>
        <xdr:sp macro="" textlink="">
          <xdr:nvSpPr>
            <xdr:cNvPr id="62467" name="Option Button 3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09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Keseluruhan Bangunan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99060</xdr:colOff>
          <xdr:row>4</xdr:row>
          <xdr:rowOff>160020</xdr:rowOff>
        </xdr:from>
        <xdr:to>
          <xdr:col>3</xdr:col>
          <xdr:colOff>342900</xdr:colOff>
          <xdr:row>6</xdr:row>
          <xdr:rowOff>106680</xdr:rowOff>
        </xdr:to>
        <xdr:sp macro="" textlink="">
          <xdr:nvSpPr>
            <xdr:cNvPr id="62475" name="Option Button 11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09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Tanah dan Bangunan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56</xdr:row>
          <xdr:rowOff>350520</xdr:rowOff>
        </xdr:from>
        <xdr:to>
          <xdr:col>2</xdr:col>
          <xdr:colOff>68580</xdr:colOff>
          <xdr:row>57</xdr:row>
          <xdr:rowOff>220980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58</xdr:row>
          <xdr:rowOff>190500</xdr:rowOff>
        </xdr:from>
        <xdr:to>
          <xdr:col>2</xdr:col>
          <xdr:colOff>68580</xdr:colOff>
          <xdr:row>60</xdr:row>
          <xdr:rowOff>30480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59</xdr:row>
          <xdr:rowOff>190500</xdr:rowOff>
        </xdr:from>
        <xdr:to>
          <xdr:col>2</xdr:col>
          <xdr:colOff>68580</xdr:colOff>
          <xdr:row>61</xdr:row>
          <xdr:rowOff>38100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61</xdr:row>
          <xdr:rowOff>190500</xdr:rowOff>
        </xdr:from>
        <xdr:to>
          <xdr:col>2</xdr:col>
          <xdr:colOff>68580</xdr:colOff>
          <xdr:row>63</xdr:row>
          <xdr:rowOff>30480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61</xdr:row>
          <xdr:rowOff>7620</xdr:rowOff>
        </xdr:from>
        <xdr:to>
          <xdr:col>2</xdr:col>
          <xdr:colOff>68580</xdr:colOff>
          <xdr:row>62</xdr:row>
          <xdr:rowOff>38100</xdr:rowOff>
        </xdr:to>
        <xdr:sp macro="" textlink="">
          <xdr:nvSpPr>
            <xdr:cNvPr id="61449" name="Check Box 9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0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63</xdr:row>
          <xdr:rowOff>76200</xdr:rowOff>
        </xdr:from>
        <xdr:to>
          <xdr:col>2</xdr:col>
          <xdr:colOff>68580</xdr:colOff>
          <xdr:row>64</xdr:row>
          <xdr:rowOff>99060</xdr:rowOff>
        </xdr:to>
        <xdr:sp macro="" textlink="">
          <xdr:nvSpPr>
            <xdr:cNvPr id="61450" name="Check Box 10" hidden="1">
              <a:extLst>
                <a:ext uri="{63B3BB69-23CF-44E3-9099-C40C66FF867C}">
                  <a14:compatExt spid="_x0000_s61450"/>
                </a:ext>
                <a:ext uri="{FF2B5EF4-FFF2-40B4-BE49-F238E27FC236}">
                  <a16:creationId xmlns:a16="http://schemas.microsoft.com/office/drawing/2014/main" id="{00000000-0008-0000-0A00-00000A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63</xdr:row>
          <xdr:rowOff>373380</xdr:rowOff>
        </xdr:from>
        <xdr:to>
          <xdr:col>2</xdr:col>
          <xdr:colOff>68580</xdr:colOff>
          <xdr:row>65</xdr:row>
          <xdr:rowOff>22860</xdr:rowOff>
        </xdr:to>
        <xdr:sp macro="" textlink="">
          <xdr:nvSpPr>
            <xdr:cNvPr id="61454" name="Check Box 14" hidden="1">
              <a:extLst>
                <a:ext uri="{63B3BB69-23CF-44E3-9099-C40C66FF867C}">
                  <a14:compatExt spid="_x0000_s61454"/>
                </a:ext>
                <a:ext uri="{FF2B5EF4-FFF2-40B4-BE49-F238E27FC236}">
                  <a16:creationId xmlns:a16="http://schemas.microsoft.com/office/drawing/2014/main" id="{00000000-0008-0000-0A00-00000E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769620</xdr:colOff>
          <xdr:row>80</xdr:row>
          <xdr:rowOff>175260</xdr:rowOff>
        </xdr:from>
        <xdr:to>
          <xdr:col>9</xdr:col>
          <xdr:colOff>304800</xdr:colOff>
          <xdr:row>82</xdr:row>
          <xdr:rowOff>7620</xdr:rowOff>
        </xdr:to>
        <xdr:sp macro="" textlink="">
          <xdr:nvSpPr>
            <xdr:cNvPr id="61458" name="Check Box 18" hidden="1">
              <a:extLst>
                <a:ext uri="{63B3BB69-23CF-44E3-9099-C40C66FF867C}">
                  <a14:compatExt spid="_x0000_s61458"/>
                </a:ext>
                <a:ext uri="{FF2B5EF4-FFF2-40B4-BE49-F238E27FC236}">
                  <a16:creationId xmlns:a16="http://schemas.microsoft.com/office/drawing/2014/main" id="{00000000-0008-0000-0A00-00001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716280</xdr:colOff>
          <xdr:row>80</xdr:row>
          <xdr:rowOff>160020</xdr:rowOff>
        </xdr:from>
        <xdr:to>
          <xdr:col>13</xdr:col>
          <xdr:colOff>304800</xdr:colOff>
          <xdr:row>82</xdr:row>
          <xdr:rowOff>0</xdr:rowOff>
        </xdr:to>
        <xdr:sp macro="" textlink="">
          <xdr:nvSpPr>
            <xdr:cNvPr id="61459" name="Check Box 19" hidden="1">
              <a:extLst>
                <a:ext uri="{63B3BB69-23CF-44E3-9099-C40C66FF867C}">
                  <a14:compatExt spid="_x0000_s61459"/>
                </a:ext>
                <a:ext uri="{FF2B5EF4-FFF2-40B4-BE49-F238E27FC236}">
                  <a16:creationId xmlns:a16="http://schemas.microsoft.com/office/drawing/2014/main" id="{00000000-0008-0000-0A00-00001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274320</xdr:colOff>
          <xdr:row>43</xdr:row>
          <xdr:rowOff>22860</xdr:rowOff>
        </xdr:from>
        <xdr:to>
          <xdr:col>9</xdr:col>
          <xdr:colOff>289560</xdr:colOff>
          <xdr:row>45</xdr:row>
          <xdr:rowOff>106680</xdr:rowOff>
        </xdr:to>
        <xdr:sp macro="" textlink="">
          <xdr:nvSpPr>
            <xdr:cNvPr id="61460" name="Group Box 20" hidden="1">
              <a:extLst>
                <a:ext uri="{63B3BB69-23CF-44E3-9099-C40C66FF867C}">
                  <a14:compatExt spid="_x0000_s61460"/>
                </a:ext>
                <a:ext uri="{FF2B5EF4-FFF2-40B4-BE49-F238E27FC236}">
                  <a16:creationId xmlns:a16="http://schemas.microsoft.com/office/drawing/2014/main" id="{00000000-0008-0000-0A00-00001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213360</xdr:colOff>
          <xdr:row>43</xdr:row>
          <xdr:rowOff>68580</xdr:rowOff>
        </xdr:from>
        <xdr:to>
          <xdr:col>13</xdr:col>
          <xdr:colOff>426720</xdr:colOff>
          <xdr:row>44</xdr:row>
          <xdr:rowOff>83820</xdr:rowOff>
        </xdr:to>
        <xdr:sp macro="" textlink="">
          <xdr:nvSpPr>
            <xdr:cNvPr id="61461" name="Option Button 21" hidden="1">
              <a:extLst>
                <a:ext uri="{63B3BB69-23CF-44E3-9099-C40C66FF867C}">
                  <a14:compatExt spid="_x0000_s61461"/>
                </a:ext>
                <a:ext uri="{FF2B5EF4-FFF2-40B4-BE49-F238E27FC236}">
                  <a16:creationId xmlns:a16="http://schemas.microsoft.com/office/drawing/2014/main" id="{00000000-0008-0000-0A00-00001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121920</xdr:colOff>
          <xdr:row>43</xdr:row>
          <xdr:rowOff>30480</xdr:rowOff>
        </xdr:from>
        <xdr:to>
          <xdr:col>13</xdr:col>
          <xdr:colOff>556260</xdr:colOff>
          <xdr:row>45</xdr:row>
          <xdr:rowOff>114300</xdr:rowOff>
        </xdr:to>
        <xdr:sp macro="" textlink="">
          <xdr:nvSpPr>
            <xdr:cNvPr id="61462" name="Group Box 22" hidden="1">
              <a:extLst>
                <a:ext uri="{63B3BB69-23CF-44E3-9099-C40C66FF867C}">
                  <a14:compatExt spid="_x0000_s61462"/>
                </a:ext>
                <a:ext uri="{FF2B5EF4-FFF2-40B4-BE49-F238E27FC236}">
                  <a16:creationId xmlns:a16="http://schemas.microsoft.com/office/drawing/2014/main" id="{00000000-0008-0000-0A00-00001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213360</xdr:colOff>
          <xdr:row>44</xdr:row>
          <xdr:rowOff>45720</xdr:rowOff>
        </xdr:from>
        <xdr:to>
          <xdr:col>13</xdr:col>
          <xdr:colOff>480060</xdr:colOff>
          <xdr:row>45</xdr:row>
          <xdr:rowOff>45720</xdr:rowOff>
        </xdr:to>
        <xdr:sp macro="" textlink="">
          <xdr:nvSpPr>
            <xdr:cNvPr id="61463" name="Option Button 23" hidden="1">
              <a:extLst>
                <a:ext uri="{63B3BB69-23CF-44E3-9099-C40C66FF867C}">
                  <a14:compatExt spid="_x0000_s61463"/>
                </a:ext>
                <a:ext uri="{FF2B5EF4-FFF2-40B4-BE49-F238E27FC236}">
                  <a16:creationId xmlns:a16="http://schemas.microsoft.com/office/drawing/2014/main" id="{00000000-0008-0000-0A00-00001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114</xdr:row>
      <xdr:rowOff>0</xdr:rowOff>
    </xdr:from>
    <xdr:to>
      <xdr:col>2</xdr:col>
      <xdr:colOff>371474</xdr:colOff>
      <xdr:row>114</xdr:row>
      <xdr:rowOff>180975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1276350" y="22440900"/>
          <a:ext cx="266699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571500</xdr:colOff>
          <xdr:row>57</xdr:row>
          <xdr:rowOff>381000</xdr:rowOff>
        </xdr:from>
        <xdr:to>
          <xdr:col>2</xdr:col>
          <xdr:colOff>68580</xdr:colOff>
          <xdr:row>59</xdr:row>
          <xdr:rowOff>38100</xdr:rowOff>
        </xdr:to>
        <xdr:sp macro="" textlink="">
          <xdr:nvSpPr>
            <xdr:cNvPr id="61464" name="Check Box 24" hidden="1">
              <a:extLst>
                <a:ext uri="{63B3BB69-23CF-44E3-9099-C40C66FF867C}">
                  <a14:compatExt spid="_x0000_s61464"/>
                </a:ext>
                <a:ext uri="{FF2B5EF4-FFF2-40B4-BE49-F238E27FC236}">
                  <a16:creationId xmlns:a16="http://schemas.microsoft.com/office/drawing/2014/main" id="{00000000-0008-0000-0A00-00001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104775</xdr:colOff>
      <xdr:row>116</xdr:row>
      <xdr:rowOff>0</xdr:rowOff>
    </xdr:from>
    <xdr:to>
      <xdr:col>2</xdr:col>
      <xdr:colOff>371474</xdr:colOff>
      <xdr:row>116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1276350" y="22821900"/>
          <a:ext cx="266699" cy="180975"/>
        </a:xfrm>
        <a:prstGeom prst="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43</xdr:row>
          <xdr:rowOff>60960</xdr:rowOff>
        </xdr:from>
        <xdr:to>
          <xdr:col>9</xdr:col>
          <xdr:colOff>236220</xdr:colOff>
          <xdr:row>44</xdr:row>
          <xdr:rowOff>60960</xdr:rowOff>
        </xdr:to>
        <xdr:sp macro="" textlink="">
          <xdr:nvSpPr>
            <xdr:cNvPr id="61465" name="Option Button 25" hidden="1">
              <a:extLst>
                <a:ext uri="{63B3BB69-23CF-44E3-9099-C40C66FF867C}">
                  <a14:compatExt spid="_x0000_s61465"/>
                </a:ext>
                <a:ext uri="{FF2B5EF4-FFF2-40B4-BE49-F238E27FC236}">
                  <a16:creationId xmlns:a16="http://schemas.microsoft.com/office/drawing/2014/main" id="{00000000-0008-0000-0A00-00001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373380</xdr:colOff>
          <xdr:row>44</xdr:row>
          <xdr:rowOff>30480</xdr:rowOff>
        </xdr:from>
        <xdr:to>
          <xdr:col>9</xdr:col>
          <xdr:colOff>236220</xdr:colOff>
          <xdr:row>45</xdr:row>
          <xdr:rowOff>22860</xdr:rowOff>
        </xdr:to>
        <xdr:sp macro="" textlink="">
          <xdr:nvSpPr>
            <xdr:cNvPr id="61466" name="Option Button 26" hidden="1">
              <a:extLst>
                <a:ext uri="{63B3BB69-23CF-44E3-9099-C40C66FF867C}">
                  <a14:compatExt spid="_x0000_s61466"/>
                </a:ext>
                <a:ext uri="{FF2B5EF4-FFF2-40B4-BE49-F238E27FC236}">
                  <a16:creationId xmlns:a16="http://schemas.microsoft.com/office/drawing/2014/main" id="{00000000-0008-0000-0A00-00001A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109</xdr:row>
          <xdr:rowOff>68580</xdr:rowOff>
        </xdr:from>
        <xdr:to>
          <xdr:col>3</xdr:col>
          <xdr:colOff>495300</xdr:colOff>
          <xdr:row>109</xdr:row>
          <xdr:rowOff>274320</xdr:rowOff>
        </xdr:to>
        <xdr:sp macro="" textlink="">
          <xdr:nvSpPr>
            <xdr:cNvPr id="61467" name="Option Button 27" hidden="1">
              <a:extLst>
                <a:ext uri="{63B3BB69-23CF-44E3-9099-C40C66FF867C}">
                  <a14:compatExt spid="_x0000_s61467"/>
                </a:ext>
                <a:ext uri="{FF2B5EF4-FFF2-40B4-BE49-F238E27FC236}">
                  <a16:creationId xmlns:a16="http://schemas.microsoft.com/office/drawing/2014/main" id="{00000000-0008-0000-0A00-00001B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579120</xdr:colOff>
          <xdr:row>109</xdr:row>
          <xdr:rowOff>68580</xdr:rowOff>
        </xdr:from>
        <xdr:to>
          <xdr:col>3</xdr:col>
          <xdr:colOff>906780</xdr:colOff>
          <xdr:row>109</xdr:row>
          <xdr:rowOff>274320</xdr:rowOff>
        </xdr:to>
        <xdr:sp macro="" textlink="">
          <xdr:nvSpPr>
            <xdr:cNvPr id="61468" name="Option Button 28" hidden="1">
              <a:extLst>
                <a:ext uri="{63B3BB69-23CF-44E3-9099-C40C66FF867C}">
                  <a14:compatExt spid="_x0000_s61468"/>
                </a:ext>
                <a:ext uri="{FF2B5EF4-FFF2-40B4-BE49-F238E27FC236}">
                  <a16:creationId xmlns:a16="http://schemas.microsoft.com/office/drawing/2014/main" id="{00000000-0008-0000-0A00-00001C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109</xdr:row>
          <xdr:rowOff>45720</xdr:rowOff>
        </xdr:from>
        <xdr:to>
          <xdr:col>3</xdr:col>
          <xdr:colOff>937260</xdr:colOff>
          <xdr:row>109</xdr:row>
          <xdr:rowOff>297180</xdr:rowOff>
        </xdr:to>
        <xdr:sp macro="" textlink="">
          <xdr:nvSpPr>
            <xdr:cNvPr id="61469" name="Group Box 29" hidden="1">
              <a:extLst>
                <a:ext uri="{63B3BB69-23CF-44E3-9099-C40C66FF867C}">
                  <a14:compatExt spid="_x0000_s61469"/>
                </a:ext>
                <a:ext uri="{FF2B5EF4-FFF2-40B4-BE49-F238E27FC236}">
                  <a16:creationId xmlns:a16="http://schemas.microsoft.com/office/drawing/2014/main" id="{00000000-0008-0000-0A00-00001D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8C913C5-116A-4EFA-BB9C-AD8FF3CD586E}" name="Table13415" displayName="Table13415" ref="C8:J10" headerRowCount="0" totalsRowShown="0">
  <tableColumns count="8">
    <tableColumn id="1" xr3:uid="{F2A283A2-0488-4798-B1A1-0602CFD4C9C8}" name="Bil." dataDxfId="22"/>
    <tableColumn id="8" xr3:uid="{ABD61D8D-E376-4156-95F7-A7A8F34AB374}" name="Column8"/>
    <tableColumn id="3" xr3:uid="{FBB9D53D-7530-4629-AA22-9AA4304B529F}" name="Luas Tanah"/>
    <tableColumn id="4" xr3:uid="{902979DA-C66F-47A2-B15E-EE7BC27E5115}" name="Unit"/>
    <tableColumn id="5" xr3:uid="{ECF62D8A-1A0B-4B99-8D86-3A5E456A8614}" name="Nilai Se Unit"/>
    <tableColumn id="6" xr3:uid="{C3C95EA2-A1D5-43D6-A9DA-5B3E27EECC57}" name="Column1"/>
    <tableColumn id="2" xr3:uid="{BDEB96BB-1CDF-4BDB-993E-9CC9E9BFD70D}" name="Column2"/>
    <tableColumn id="7" xr3:uid="{BD5BC552-FEE5-42B2-92B5-D8231AEE2D3C}" name="Column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118A65-AAB3-4B5E-B9B1-6C04B621868C}" name="Table134" displayName="Table134" ref="B59:I61" headerRowCount="0" totalsRowShown="0">
  <tableColumns count="8">
    <tableColumn id="1" xr3:uid="{CF7EA48C-C1B6-467D-8F65-3FFE5A21A73D}" name="Bil." dataDxfId="13"/>
    <tableColumn id="2" xr3:uid="{B5ECE235-16D3-43DA-BC67-152615F96C4D}" name="Subjek"/>
    <tableColumn id="3" xr3:uid="{C0EB8C6B-9159-4269-B321-ACC0804DF817}" name="Luas Tanah"/>
    <tableColumn id="4" xr3:uid="{F9C89A3D-2E65-461E-A27D-6B663101FBB0}" name="Unit"/>
    <tableColumn id="5" xr3:uid="{BB2F4EA3-EBD0-49BC-9A2F-096B8A8B54E9}" name="Nilai Se Unit"/>
    <tableColumn id="6" xr3:uid="{48078BF8-7981-4B6B-9DA5-CE27BC221A04}" name="Column1"/>
    <tableColumn id="7" xr3:uid="{B38FF8B5-4128-41CF-8AA7-8615AE039B31}" name="Column7"/>
    <tableColumn id="8" xr3:uid="{10446010-FDC7-4BC0-BA2F-BC895DE445D2}" name="Column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B1FB727-BB3F-4422-9E22-4595DF607624}" name="Table111" displayName="Table111" ref="B24:I29" headerRowCount="0" totalsRowShown="0">
  <tableColumns count="8">
    <tableColumn id="1" xr3:uid="{C5F2C10E-140F-478D-817A-F77BD3B9BEAD}" name="Bil." dataDxfId="12"/>
    <tableColumn id="2" xr3:uid="{103560F1-4BCE-4E85-86CF-93F9BFEA1388}" name="Subjek"/>
    <tableColumn id="3" xr3:uid="{2F80F068-8C73-42F0-92E7-F2656D648B70}" name="Luas Tanah"/>
    <tableColumn id="4" xr3:uid="{F524B5EB-F536-49A6-A03B-E4829A6C4E56}" name="Unit"/>
    <tableColumn id="5" xr3:uid="{7EFA37E3-7170-40CB-BA60-CE0AC8AB8670}" name="Nilai Se Unit"/>
    <tableColumn id="6" xr3:uid="{FFD271E1-4B66-4E42-8B6A-5D27F2ACA48B}" name="Column1"/>
    <tableColumn id="7" xr3:uid="{EFA86B2D-2387-4D18-B077-6E23F67BD3D9}" name="Column7"/>
    <tableColumn id="8" xr3:uid="{FAA7E710-7D01-4966-90A7-FB064C427184}" name="Column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D49498-C8E2-4015-A6A4-9D1D2A5EA82C}" name="Table112" displayName="Table112" ref="B14:I16" headerRowCount="0" totalsRowShown="0">
  <tableColumns count="8">
    <tableColumn id="1" xr3:uid="{F4BE3C93-697E-4D48-A582-4836DAE0E870}" name="Bil." dataDxfId="11"/>
    <tableColumn id="2" xr3:uid="{F21889CF-9273-4165-9B6F-F5BFE7B3674B}" name="Subjek"/>
    <tableColumn id="3" xr3:uid="{00DD7F51-77ED-43F9-9B20-52E87823CA6F}" name="Luas Tanah"/>
    <tableColumn id="4" xr3:uid="{F2FA686D-F12F-4EDE-AD71-E7CF7B7A6375}" name="Unit"/>
    <tableColumn id="5" xr3:uid="{D287B9FB-AA06-4513-8495-3C746C78B3D4}" name="Nilai Se Unit"/>
    <tableColumn id="6" xr3:uid="{943AE592-859F-4935-B36A-BB7AFEE3B56C}" name="Column1"/>
    <tableColumn id="7" xr3:uid="{00A61094-8ADF-40E7-A9A3-6927E3C2EF6B}" name="Column7"/>
    <tableColumn id="8" xr3:uid="{4419352A-5CA4-4BF8-99BB-E62AC64290CE}" name="Column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52EF8A-6838-45BC-89BF-B59CFE66B743}" name="Table116" displayName="Table116" ref="B14:I16" headerRowCount="0" totalsRowShown="0">
  <tableColumns count="8">
    <tableColumn id="1" xr3:uid="{A07DA34F-5E1F-4B5C-BDC1-EC6945834541}" name="Bil." dataDxfId="10"/>
    <tableColumn id="2" xr3:uid="{504DFCB6-E1AA-4497-9B6B-4EC7E972DE67}" name="Subjek"/>
    <tableColumn id="3" xr3:uid="{A3CE9037-DD78-456C-A543-B35AA62B467E}" name="Luas Tanah"/>
    <tableColumn id="4" xr3:uid="{EC142098-C1F5-461A-9803-6092916F6BAF}" name="Unit"/>
    <tableColumn id="5" xr3:uid="{0ED1A24F-4823-4485-82A9-94B63D65C329}" name="Nilai Se Unit"/>
    <tableColumn id="6" xr3:uid="{44ABEDF3-7659-4645-BB60-4AAFD0BB2F40}" name="Column1"/>
    <tableColumn id="7" xr3:uid="{30C5E776-EF6A-4771-911A-B634DCC9B003}" name="Column7"/>
    <tableColumn id="8" xr3:uid="{791F89ED-8370-408A-A039-D18E5AB26E97}" name="Column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E4F41BB-3286-4DAD-924D-AC784ADFB5F4}" name="Table11119" displayName="Table11119" ref="B21:I30" headerRowCount="0" totalsRowShown="0">
  <tableColumns count="8">
    <tableColumn id="1" xr3:uid="{053A6740-D2CD-46D0-8306-9B1D34ADCE9E}" name="Bil." dataDxfId="9"/>
    <tableColumn id="2" xr3:uid="{FDF9B560-4090-4A04-8597-D255A18AF483}" name="Subjek"/>
    <tableColumn id="3" xr3:uid="{F25CBA22-2685-4425-958B-30A25BC1C4D9}" name="Luas Tanah"/>
    <tableColumn id="4" xr3:uid="{4BE40B9A-E695-4E64-AD9B-6218F20C305B}" name="Unit"/>
    <tableColumn id="5" xr3:uid="{1FBA7AD0-D456-4CEF-B170-32720BEB151E}" name="Nilai Se Unit"/>
    <tableColumn id="6" xr3:uid="{C1A72FED-4DFE-45E9-9899-285D86CB42FD}" name="Column1"/>
    <tableColumn id="7" xr3:uid="{B7C081A4-9C69-47C6-94B1-01B0C49F5F4A}" name="Column7"/>
    <tableColumn id="8" xr3:uid="{078D7C88-EB6C-4099-93BA-A7B255ABCC39}" name="Column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805FC4-4728-415D-B679-936A2AF9BDAA}" name="Table15" displayName="Table15" ref="B14:I16" headerRowCount="0" totalsRowShown="0">
  <tableColumns count="8">
    <tableColumn id="1" xr3:uid="{C91B00B6-7DF9-4C28-8469-CDCFB0B5EF0B}" name="Bil." dataDxfId="8"/>
    <tableColumn id="2" xr3:uid="{E08DC85A-859D-4FB8-9000-160C8F2D67E8}" name="Subjek"/>
    <tableColumn id="3" xr3:uid="{58D6CA03-414E-4657-9247-F317DF312C2C}" name="Luas Tanah"/>
    <tableColumn id="4" xr3:uid="{4B7ABDFF-89C9-496E-9B69-3B0F2661CBAD}" name="Unit"/>
    <tableColumn id="5" xr3:uid="{AE27A198-695C-407F-A9CB-D1F128A6ADFC}" name="Nilai Se Unit"/>
    <tableColumn id="6" xr3:uid="{C08D12F1-DC41-4246-A12F-0E29E6C7A270}" name="Column1"/>
    <tableColumn id="7" xr3:uid="{D64B56CE-9100-4F3F-AE47-2B72714CD51C}" name="Column7"/>
    <tableColumn id="8" xr3:uid="{140D39F4-39E0-4DAA-ADEF-07E78BCC4D92}" name="Column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356D5-EA86-450F-AFA1-425A5CD4301A}" name="Table13622" displayName="Table13622" ref="B14:N15" headerRowCount="0" totalsRowShown="0">
  <tableColumns count="13">
    <tableColumn id="1" xr3:uid="{F92D2C3C-4F54-4EEB-BA54-28552F39A8F0}" name="Bil." dataDxfId="7"/>
    <tableColumn id="2" xr3:uid="{679096CB-14C6-4845-9354-7A88634C01B1}" name="Subjek"/>
    <tableColumn id="3" xr3:uid="{FE40EE03-1993-4ED0-854B-A3365BE7423B}" name="Luas Tanah"/>
    <tableColumn id="4" xr3:uid="{17A873BC-F4B8-4356-8669-3C0D5A9F9A21}" name="Unit"/>
    <tableColumn id="5" xr3:uid="{7D685DE8-EA7A-41FA-ABD7-A34CE4E27332}" name="Nilai Se Unit"/>
    <tableColumn id="6" xr3:uid="{D35DEACA-D682-4B00-8BD2-4CE21D26E506}" name="Column1"/>
    <tableColumn id="7" xr3:uid="{C8D15069-ABF2-480F-BEC2-7E72F49AF02E}" name="Column7"/>
    <tableColumn id="8" xr3:uid="{96F33084-E28E-400A-AE4A-D8F103D30361}" name="Column8"/>
    <tableColumn id="9" xr3:uid="{D1712CEA-0CC7-4FC8-88AB-850F6F9170C9}" name="Column2"/>
    <tableColumn id="10" xr3:uid="{4D5DD18D-EAC8-42F6-BB37-CE8EF1E6D86F}" name="Column3"/>
    <tableColumn id="11" xr3:uid="{7F9BE2A9-D54F-4C5A-8294-9F88DFDE5D09}" name="Column4"/>
    <tableColumn id="12" xr3:uid="{109A94CB-4FB7-41FD-9902-04427802B9AE}" name="Column5"/>
    <tableColumn id="13" xr3:uid="{14607B3C-8C78-466C-B9D7-26FE0CAC12EB}" name="Column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2360A9A-4F6D-4F3E-B106-670282925914}" name="Table134723" displayName="Table134723" ref="B39:N46" headerRowCount="0" totalsRowShown="0">
  <tableColumns count="13">
    <tableColumn id="1" xr3:uid="{F648E04A-BB55-49FD-A848-C264211CB89F}" name="Bil." dataDxfId="6"/>
    <tableColumn id="2" xr3:uid="{911BB5C4-F23B-48EE-9396-B6696FE3038E}" name="Subjek"/>
    <tableColumn id="3" xr3:uid="{B419F1D0-392F-4556-B33E-986D19436AA2}" name="Luas Tanah"/>
    <tableColumn id="4" xr3:uid="{F9B01B50-177F-482F-B382-F920F1A6B1B2}" name="Unit"/>
    <tableColumn id="5" xr3:uid="{BF92EC6B-C309-4857-8740-616EB1CEBDC8}" name="Nilai Se Unit"/>
    <tableColumn id="6" xr3:uid="{C57DA3B7-8FEA-4B3D-A8D2-2D15EA7EBAEB}" name="Column1"/>
    <tableColumn id="7" xr3:uid="{74821423-3FC4-4B41-8E3E-482278BB4C1F}" name="Column7"/>
    <tableColumn id="8" xr3:uid="{41BEBF02-8E0F-4422-8432-4255572E2846}" name="Column8"/>
    <tableColumn id="9" xr3:uid="{D8D42F27-71D7-473F-B8A4-59F3414DBF69}" name="Column2"/>
    <tableColumn id="10" xr3:uid="{A210D0C8-6579-4EE2-B292-BD913C0420E1}" name="Column3"/>
    <tableColumn id="11" xr3:uid="{99C404B6-D2A3-4282-BD3F-105C0F265E83}" name="Column4"/>
    <tableColumn id="12" xr3:uid="{67686C88-C442-4BF0-A312-84D00CCDFD06}" name="Column5"/>
    <tableColumn id="13" xr3:uid="{37E5A147-EF98-402B-8743-94FA7D885AC6}" name="Column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108E27-C385-41F4-87FB-0F2DE0246AF2}" name="Table136" displayName="Table136" ref="B14:N15" headerRowCount="0" totalsRowShown="0">
  <tableColumns count="13">
    <tableColumn id="1" xr3:uid="{C6D36F4B-3C7B-4E3B-9BE7-A6866BBC6A98}" name="Bil." dataDxfId="5"/>
    <tableColumn id="2" xr3:uid="{8968BE9E-E3EF-44B7-9606-92683E9DCB29}" name="Subjek"/>
    <tableColumn id="3" xr3:uid="{0CB49B84-EC80-4568-BF01-133AA6CAE6F8}" name="Luas Tanah"/>
    <tableColumn id="4" xr3:uid="{1E0D9F17-E0D3-4E70-AC83-966D00F9AC9D}" name="Unit"/>
    <tableColumn id="5" xr3:uid="{4639743E-DF7E-4B66-96EA-62084B522578}" name="Nilai Se Unit"/>
    <tableColumn id="6" xr3:uid="{E1049828-ECEF-40E5-B08E-909F7350F0D8}" name="Column1"/>
    <tableColumn id="7" xr3:uid="{FC24CD7B-00FE-44DB-ACAE-6D660D653F12}" name="Column7"/>
    <tableColumn id="8" xr3:uid="{D67276B6-B348-4A44-BA26-4AFCE84C2EE1}" name="Column8"/>
    <tableColumn id="9" xr3:uid="{7B7ABA0A-705D-4AB5-8766-11E296C96E29}" name="Column2"/>
    <tableColumn id="10" xr3:uid="{F1FD88E3-BB2E-4562-895A-9C7763AE6DDC}" name="Column3"/>
    <tableColumn id="11" xr3:uid="{D22A9669-B299-4705-AE7A-99555270B84D}" name="Column4"/>
    <tableColumn id="12" xr3:uid="{1770FC5E-DD80-4A57-9F48-6CECCEEFF8D7}" name="Column5"/>
    <tableColumn id="13" xr3:uid="{C82B2CE7-953E-42F4-A561-6727C5824B73}" name="Column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84A2EE-F732-4D7E-9429-7FC345B0E678}" name="Table1347" displayName="Table1347" ref="B31:N35" headerRowCount="0" totalsRowShown="0">
  <tableColumns count="13">
    <tableColumn id="1" xr3:uid="{03ABAAB1-C96A-4798-865A-6979E1BAB512}" name="Bil." dataDxfId="4"/>
    <tableColumn id="2" xr3:uid="{1AABEFB0-59D4-4459-9766-F205FFE4BA96}" name="Subjek"/>
    <tableColumn id="3" xr3:uid="{15D23432-2ACE-45B7-9301-1A9E8C8D67E2}" name="Luas Tanah"/>
    <tableColumn id="4" xr3:uid="{1226A140-493A-41A1-BEE2-E1EC9233B744}" name="Unit"/>
    <tableColumn id="5" xr3:uid="{CE99CC46-45DE-4D58-930C-1E15A79E05DF}" name="Nilai Se Unit"/>
    <tableColumn id="6" xr3:uid="{55B7384D-8B73-45C1-8234-6C2F4379E0F7}" name="Column1"/>
    <tableColumn id="7" xr3:uid="{AAD6A717-AA8E-47C0-B7D5-4ECFDAC6A31D}" name="Column7"/>
    <tableColumn id="8" xr3:uid="{94F6CE25-5E69-4F65-8E27-1E8C10B19474}" name="Column8"/>
    <tableColumn id="9" xr3:uid="{C08E98B5-14BF-4251-8861-A1CA9DFACCF1}" name="Column2"/>
    <tableColumn id="10" xr3:uid="{0C44EAF5-5672-4D4B-9650-1239493AE6E6}" name="Column3"/>
    <tableColumn id="11" xr3:uid="{47C6F6F9-4F67-492D-A7E1-CDC89C71EA0D}" name="Column4"/>
    <tableColumn id="12" xr3:uid="{9479D70E-B7F9-4017-A8F5-772F98B7D857}" name="Column5"/>
    <tableColumn id="13" xr3:uid="{DC63A873-9ACD-4E71-B1CA-69450044A03F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09FEF7-F5A5-4B36-B1A2-3CAF8A6A2101}" name="Table113" displayName="Table113" ref="B14:I24" headerRowCount="0" totalsRowShown="0">
  <tableColumns count="8">
    <tableColumn id="1" xr3:uid="{E95C8D1B-969E-49D6-A6BF-E7AD5950641D}" name="Bil." dataDxfId="21"/>
    <tableColumn id="2" xr3:uid="{D736933C-7B96-45C6-91E3-888F751B4FC5}" name="Subjek"/>
    <tableColumn id="3" xr3:uid="{8F520569-ED70-46A2-B72B-34F21E5E8954}" name="Luas Tanah"/>
    <tableColumn id="4" xr3:uid="{8AD767CB-9C6D-410F-8816-C4BABB17C1F5}" name="Unit"/>
    <tableColumn id="5" xr3:uid="{2437BF13-1485-4A65-8020-5F03501A716B}" name="Nilai Se Unit"/>
    <tableColumn id="6" xr3:uid="{B75DB1EA-3098-48DA-B350-ACCB8BD05C25}" name="Column1"/>
    <tableColumn id="7" xr3:uid="{D263B3A9-AE3B-48AA-81C9-31ABC62C182D}" name="Column7"/>
    <tableColumn id="8" xr3:uid="{0E635D5E-8F54-49DA-9BC4-AAB41559339C}" name="Column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172EC9-D3CD-4876-BF77-C09A0F383CCB}" name="Table1368" displayName="Table1368" ref="B14:N16" headerRowCount="0" totalsRowShown="0">
  <tableColumns count="13">
    <tableColumn id="1" xr3:uid="{B0E914F0-1840-49CA-8625-6D625ADF48BC}" name="Bil." dataDxfId="3"/>
    <tableColumn id="2" xr3:uid="{C8B484D5-C689-480B-9A4F-A8A415BE5F4E}" name="Subjek"/>
    <tableColumn id="3" xr3:uid="{9B985582-7FCF-4E1F-98EB-BA5951E358AF}" name="Luas Tanah"/>
    <tableColumn id="4" xr3:uid="{50B4D4B2-943E-4DD9-9597-79EDFBB9A13A}" name="Unit"/>
    <tableColumn id="5" xr3:uid="{3102EA61-9B15-4F97-8622-1C274DD2EF34}" name="Nilai Se Unit"/>
    <tableColumn id="6" xr3:uid="{26E6B8A4-C6E6-4228-B54D-67F8410F9187}" name="Column1"/>
    <tableColumn id="7" xr3:uid="{340F96C4-852D-4480-87B5-633FFE586CA6}" name="Column7"/>
    <tableColumn id="8" xr3:uid="{2E351933-8E24-4087-81CB-DFD2DA118672}" name="Column8"/>
    <tableColumn id="9" xr3:uid="{A3D6534A-E732-401B-A1FF-FB1F3FBFE673}" name="Column2"/>
    <tableColumn id="10" xr3:uid="{E49A6BC5-4F38-47D5-AB6A-33B75A68E16E}" name="Column3"/>
    <tableColumn id="11" xr3:uid="{778F4A74-4D95-458F-B429-19813ED93708}" name="Column4"/>
    <tableColumn id="12" xr3:uid="{8EA8B233-147B-443D-A780-2EAF257A68EF}" name="Column5"/>
    <tableColumn id="13" xr3:uid="{34C98D6C-CCD8-4D0A-B05F-0C4766222C87}" name="Column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5B799D-8C9B-49FC-A363-F07B198F8CA6}" name="Table13479" displayName="Table13479" ref="B32:N38" headerRowCount="0" totalsRowShown="0">
  <tableColumns count="13">
    <tableColumn id="1" xr3:uid="{4B1FE395-651A-4B4C-A40C-47CA34D7C462}" name="Bil." dataDxfId="2"/>
    <tableColumn id="2" xr3:uid="{7E87B465-EA68-4A04-B32A-277E3A957A63}" name="Subjek"/>
    <tableColumn id="3" xr3:uid="{40BFD212-D205-45CD-AADF-A4DDC7376B5A}" name="Luas Tanah"/>
    <tableColumn id="4" xr3:uid="{5874C2D2-A5E7-44E0-A472-1E3C18C8DA24}" name="Unit"/>
    <tableColumn id="5" xr3:uid="{4115E9F5-ADD2-49AB-B9D1-BA8ACCF25E54}" name="Nilai Se Unit"/>
    <tableColumn id="6" xr3:uid="{511F7432-AB74-44C7-BE23-281C3A2CC573}" name="Column1" dataDxfId="1"/>
    <tableColumn id="7" xr3:uid="{191500E3-F115-45E5-AF7F-6E06E78D9802}" name="Column7"/>
    <tableColumn id="8" xr3:uid="{3ABD3E0B-C890-4B14-9B53-DB11D2FEDF20}" name="Column8"/>
    <tableColumn id="9" xr3:uid="{BC66C9A6-AB08-4FEE-A13F-B59030630907}" name="Column2"/>
    <tableColumn id="10" xr3:uid="{C47EB089-6373-4C96-99A4-9B708AAB0032}" name="Column3"/>
    <tableColumn id="11" xr3:uid="{CFCFEB2E-681B-446C-9FB0-2B561D22CBC9}" name="Column4"/>
    <tableColumn id="12" xr3:uid="{7F3C6362-4910-4DC3-A285-6C9F33FECD1B}" name="Column5"/>
    <tableColumn id="13" xr3:uid="{44288334-3FAC-4B75-A36C-6BD82DA7997C}" name="Column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AE4F72-76D2-4108-A14B-340146063C67}" name="Table13610" displayName="Table13610" ref="B14:N15" headerRowCount="0" totalsRowShown="0">
  <tableColumns count="13">
    <tableColumn id="1" xr3:uid="{F847E0E7-758B-4DA1-8173-6C35FC76CE58}" name="Bil." dataDxfId="0"/>
    <tableColumn id="2" xr3:uid="{AE0A3919-0A00-4F4F-AE65-26247CE6F812}" name="Subjek"/>
    <tableColumn id="3" xr3:uid="{2AC8C402-8FB8-49DA-ACB4-6DBEA5A65D2A}" name="Luas Tanah"/>
    <tableColumn id="4" xr3:uid="{FCB7C233-F0FF-4E8A-A1AB-497A656E2E03}" name="Unit"/>
    <tableColumn id="5" xr3:uid="{A5057C2C-775E-495D-93AC-619B1BD8F413}" name="Nilai Se Unit"/>
    <tableColumn id="6" xr3:uid="{A46093D6-9D36-4467-8DA3-30E1C6DE82AB}" name="Column1"/>
    <tableColumn id="7" xr3:uid="{CED0FDD7-1AC7-411B-B164-D07C8DCCAE34}" name="Column7"/>
    <tableColumn id="8" xr3:uid="{B9C23719-4075-401E-A11B-839336255FAC}" name="Column8"/>
    <tableColumn id="9" xr3:uid="{18748CD5-E2F1-4411-BA94-2A6B81046DD5}" name="Column2"/>
    <tableColumn id="10" xr3:uid="{121DE3C4-820A-4B54-B6D2-18EE749389F5}" name="Column3"/>
    <tableColumn id="11" xr3:uid="{84AE8679-1BC8-4F05-BFAF-8BA838640783}" name="Column4"/>
    <tableColumn id="13" xr3:uid="{94C95B99-CEE5-4DB1-AEF7-7908E49CBD14}" name="Column6"/>
    <tableColumn id="12" xr3:uid="{C397FD1B-64BA-490D-8E64-9F9509F0EF9F}" name="Column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0271B4-6628-408C-B1AD-6CF8966DF551}" name="Table1314" displayName="Table1314" ref="B87:I97" headerRowCount="0" totalsRowShown="0">
  <tableColumns count="8">
    <tableColumn id="1" xr3:uid="{6A0CE861-C481-420A-988A-DB215B84CECC}" name="Bil." dataDxfId="20"/>
    <tableColumn id="2" xr3:uid="{CF65B5FF-CB7C-4DB5-92EA-F38251E4D2D6}" name="Subjek"/>
    <tableColumn id="3" xr3:uid="{17379EB5-A6BF-408F-91C5-0795C9568B89}" name="Luas Tanah"/>
    <tableColumn id="4" xr3:uid="{73561048-ACA4-48A7-AABB-DBDB39A5FEE8}" name="Unit"/>
    <tableColumn id="5" xr3:uid="{20087B9C-6568-4DE6-BB64-0C67DC9E9F7F}" name="Nilai Se Unit"/>
    <tableColumn id="6" xr3:uid="{23BE9348-A9AA-4B7C-801F-31DDD55E3FFB}" name="Column1"/>
    <tableColumn id="7" xr3:uid="{98AE3F37-765C-4F60-B411-18C2BF9179B1}" name="Column7"/>
    <tableColumn id="8" xr3:uid="{C2E05D72-5882-4C34-9C09-37D2BB43973C}" name="Column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B56A840-4E68-4133-83A8-68D898E5A286}" name="Table13417" displayName="Table13417" ref="B111:I121" headerRowCount="0" totalsRowShown="0">
  <tableColumns count="8">
    <tableColumn id="1" xr3:uid="{A626874F-8A9C-4C03-87CA-D42C9EEFBC36}" name="Bil." dataDxfId="19"/>
    <tableColumn id="2" xr3:uid="{216F0A0F-8C30-42BE-9FFA-2BA1FD817991}" name="Subjek"/>
    <tableColumn id="3" xr3:uid="{471542D0-E1FC-446D-A093-2F2D135078D4}" name="Luas Tanah"/>
    <tableColumn id="4" xr3:uid="{E56E5612-1295-440F-BDEB-5D06620C7FBA}" name="Unit"/>
    <tableColumn id="5" xr3:uid="{CF507D05-229D-4AEA-B336-C0964859C964}" name="Nilai Se Unit"/>
    <tableColumn id="6" xr3:uid="{EA3D490E-153F-4B8C-8A00-5784ECAB53BB}" name="Column1"/>
    <tableColumn id="7" xr3:uid="{8D300DA4-4B66-4609-9B70-A4DE6A9C184E}" name="Column7"/>
    <tableColumn id="8" xr3:uid="{4A61D5C5-7B5E-4FE4-BBCC-58392C62934C}" name="Column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B193EB-AD82-4EC8-8019-61BC8993F8BA}" name="Table11118" displayName="Table11118" ref="B31:I41" headerRowCount="0" totalsRowShown="0">
  <tableColumns count="8">
    <tableColumn id="1" xr3:uid="{F4A0D34B-408A-4297-AE32-C92EAFC98CE1}" name="Bil." dataDxfId="18"/>
    <tableColumn id="2" xr3:uid="{9F41CBFA-CC47-4F77-A2A9-7EE3ECE78538}" name="Subjek"/>
    <tableColumn id="3" xr3:uid="{2C1879F7-D4CC-411E-8ECF-AF29CEDD38A1}" name="Luas Tanah"/>
    <tableColumn id="4" xr3:uid="{489F5CB3-0B37-45B9-8B81-0C2FE712EBC7}" name="Unit"/>
    <tableColumn id="5" xr3:uid="{EB408BDB-D3B3-46D0-8BE3-DACB8E53277B}" name="Nilai Se Unit"/>
    <tableColumn id="6" xr3:uid="{FE1183E0-4725-4358-935A-C29BBD215F33}" name="Column1"/>
    <tableColumn id="7" xr3:uid="{241BA8B3-CCB0-41E0-9B33-E8A1AC309DA7}" name="Column7"/>
    <tableColumn id="8" xr3:uid="{8EAF8E37-DF82-403C-932E-9A9817602701}" name="Column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A0C010-ECE8-4992-8879-81A12514515E}" name="Table11620" displayName="Table11620" ref="B54:I56" headerRowCount="0" totalsRowShown="0">
  <tableColumns count="8">
    <tableColumn id="1" xr3:uid="{A85A550D-3462-4733-A692-E4E4BCAAED0B}" name="Bil." dataDxfId="17"/>
    <tableColumn id="2" xr3:uid="{05197942-D3DC-43C8-980F-381A8BC8A114}" name="Subjek"/>
    <tableColumn id="3" xr3:uid="{96DE87CD-54B0-4B9E-8E9C-AA83D62CE768}" name="Luas Tanah"/>
    <tableColumn id="4" xr3:uid="{5E5D1558-BB51-4461-AF1F-69868FA7EB9A}" name="Unit"/>
    <tableColumn id="5" xr3:uid="{28348C38-0524-41E4-A760-FF7DAB9A5D2D}" name="Nilai Se Unit"/>
    <tableColumn id="6" xr3:uid="{11D0ABA0-3960-4C73-AACC-DE0F7F271715}" name="Column1"/>
    <tableColumn id="7" xr3:uid="{5D9F57AD-EE1B-43D3-8EF4-B29EDFFA2E04}" name="Column7"/>
    <tableColumn id="8" xr3:uid="{3E611CF7-6FB8-4FE1-A45B-4BD80312E29B}" name="Column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F250C9F-2812-45F7-9566-4A2355B04ACE}" name="Table1111921" displayName="Table1111921" ref="B60:I73" headerRowCount="0" totalsRowShown="0">
  <tableColumns count="8">
    <tableColumn id="1" xr3:uid="{31042C3F-C369-424D-B16A-3A68BFA09674}" name="Bil." dataDxfId="16"/>
    <tableColumn id="2" xr3:uid="{D6795241-1DAE-4365-916F-DD67069E650C}" name="Subjek"/>
    <tableColumn id="3" xr3:uid="{96E66169-2AAD-4062-B464-48C8559B42A3}" name="Luas Tanah"/>
    <tableColumn id="4" xr3:uid="{070DC7C3-802A-4A67-AB24-1BE9BBB9A3E3}" name="Unit"/>
    <tableColumn id="5" xr3:uid="{530A77CC-E027-43C5-8525-7D2370EE328E}" name="Nilai Se Unit"/>
    <tableColumn id="6" xr3:uid="{E04EBD78-59A9-4BC3-AD6A-14E7B3254B52}" name="Column1"/>
    <tableColumn id="7" xr3:uid="{C578255B-FB52-4DF6-A9BD-F89A7382A35F}" name="Column7"/>
    <tableColumn id="8" xr3:uid="{B222F044-4997-4D80-AE04-5855B023F806}" name="Column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FF560-040C-4730-90F5-EFC19FD10E19}" name="Table1" displayName="Table1" ref="B14:I16" headerRowCount="0" totalsRowShown="0">
  <tableColumns count="8">
    <tableColumn id="1" xr3:uid="{740EEC1A-B1AE-48A3-B561-881F58370038}" name="Bil." dataDxfId="15"/>
    <tableColumn id="2" xr3:uid="{AF371013-7F76-4E2B-A042-A64B8E63A7C4}" name="Subjek"/>
    <tableColumn id="3" xr3:uid="{3AA92131-A1C9-4C74-9AC3-E9558D902767}" name="Luas Tanah"/>
    <tableColumn id="4" xr3:uid="{2E7BF43C-7D6B-45FE-9DBF-2D6D3A9F0942}" name="Unit"/>
    <tableColumn id="5" xr3:uid="{20F82BEB-9A2B-4173-9FEC-22DB63955A68}" name="Nilai Se Unit"/>
    <tableColumn id="6" xr3:uid="{7840FFC9-5306-4842-98AB-DFF850257141}" name="Column1"/>
    <tableColumn id="7" xr3:uid="{1F40F52A-0FD3-49D8-B086-32D5CF907D53}" name="Column7"/>
    <tableColumn id="8" xr3:uid="{6AF04ADF-E615-4071-877D-4A28E83F5637}" name="Column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8A318-A173-41B5-8CF0-7D0A5EB795DE}" name="Table13" displayName="Table13" ref="B42:I44" headerRowCount="0" totalsRowShown="0">
  <tableColumns count="8">
    <tableColumn id="1" xr3:uid="{437DC403-836A-4828-A49D-E7886F7E489B}" name="Bil." dataDxfId="14"/>
    <tableColumn id="2" xr3:uid="{3809896E-E896-40BB-A710-B0672C84DBF8}" name="Subjek"/>
    <tableColumn id="3" xr3:uid="{AF708DD7-A8D7-4E70-8050-923E15297FEB}" name="Luas Tanah"/>
    <tableColumn id="4" xr3:uid="{76FBBC14-CDF5-443D-AF8D-603CD62EA811}" name="Unit"/>
    <tableColumn id="5" xr3:uid="{F452BC86-C4CE-4B98-B77F-9EFDFB7819F1}" name="Nilai Se Unit"/>
    <tableColumn id="6" xr3:uid="{679B3B72-7B3D-486E-B044-0D9E63BD3289}" name="Column1"/>
    <tableColumn id="7" xr3:uid="{12E3D249-6D3F-4680-B810-B6B8E54CDDE7}" name="Column7"/>
    <tableColumn id="8" xr3:uid="{09908A99-76D9-4D80-9363-26969BF6D106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24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40.xml"/><Relationship Id="rId5" Type="http://schemas.openxmlformats.org/officeDocument/2006/relationships/ctrlProp" Target="../ctrlProps/ctrlProp239.xml"/><Relationship Id="rId4" Type="http://schemas.openxmlformats.org/officeDocument/2006/relationships/ctrlProp" Target="../ctrlProps/ctrlProp238.xml"/><Relationship Id="rId9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6.xml"/><Relationship Id="rId13" Type="http://schemas.openxmlformats.org/officeDocument/2006/relationships/ctrlProp" Target="../ctrlProps/ctrlProp251.xml"/><Relationship Id="rId18" Type="http://schemas.openxmlformats.org/officeDocument/2006/relationships/ctrlProp" Target="../ctrlProps/ctrlProp25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259.xml"/><Relationship Id="rId7" Type="http://schemas.openxmlformats.org/officeDocument/2006/relationships/ctrlProp" Target="../ctrlProps/ctrlProp245.xml"/><Relationship Id="rId12" Type="http://schemas.openxmlformats.org/officeDocument/2006/relationships/ctrlProp" Target="../ctrlProps/ctrlProp250.xml"/><Relationship Id="rId17" Type="http://schemas.openxmlformats.org/officeDocument/2006/relationships/ctrlProp" Target="../ctrlProps/ctrlProp255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54.xml"/><Relationship Id="rId20" Type="http://schemas.openxmlformats.org/officeDocument/2006/relationships/ctrlProp" Target="../ctrlProps/ctrlProp25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44.xml"/><Relationship Id="rId11" Type="http://schemas.openxmlformats.org/officeDocument/2006/relationships/ctrlProp" Target="../ctrlProps/ctrlProp249.xml"/><Relationship Id="rId5" Type="http://schemas.openxmlformats.org/officeDocument/2006/relationships/ctrlProp" Target="../ctrlProps/ctrlProp243.xml"/><Relationship Id="rId15" Type="http://schemas.openxmlformats.org/officeDocument/2006/relationships/ctrlProp" Target="../ctrlProps/ctrlProp253.xml"/><Relationship Id="rId23" Type="http://schemas.openxmlformats.org/officeDocument/2006/relationships/comments" Target="../comments8.xml"/><Relationship Id="rId10" Type="http://schemas.openxmlformats.org/officeDocument/2006/relationships/ctrlProp" Target="../ctrlProps/ctrlProp248.xml"/><Relationship Id="rId19" Type="http://schemas.openxmlformats.org/officeDocument/2006/relationships/ctrlProp" Target="../ctrlProps/ctrlProp257.xml"/><Relationship Id="rId4" Type="http://schemas.openxmlformats.org/officeDocument/2006/relationships/ctrlProp" Target="../ctrlProps/ctrlProp242.xml"/><Relationship Id="rId9" Type="http://schemas.openxmlformats.org/officeDocument/2006/relationships/ctrlProp" Target="../ctrlProps/ctrlProp247.xml"/><Relationship Id="rId14" Type="http://schemas.openxmlformats.org/officeDocument/2006/relationships/ctrlProp" Target="../ctrlProps/ctrlProp252.xml"/><Relationship Id="rId22" Type="http://schemas.openxmlformats.org/officeDocument/2006/relationships/ctrlProp" Target="../ctrlProps/ctrlProp26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26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63.xml"/><Relationship Id="rId5" Type="http://schemas.openxmlformats.org/officeDocument/2006/relationships/ctrlProp" Target="../ctrlProps/ctrlProp262.xml"/><Relationship Id="rId10" Type="http://schemas.openxmlformats.org/officeDocument/2006/relationships/comments" Target="../comments9.xml"/><Relationship Id="rId4" Type="http://schemas.openxmlformats.org/officeDocument/2006/relationships/ctrlProp" Target="../ctrlProps/ctrlProp261.xml"/><Relationship Id="rId9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9.xml"/><Relationship Id="rId13" Type="http://schemas.openxmlformats.org/officeDocument/2006/relationships/ctrlProp" Target="../ctrlProps/ctrlProp274.xml"/><Relationship Id="rId18" Type="http://schemas.openxmlformats.org/officeDocument/2006/relationships/ctrlProp" Target="../ctrlProps/ctrlProp279.xml"/><Relationship Id="rId26" Type="http://schemas.openxmlformats.org/officeDocument/2006/relationships/comments" Target="../comments10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82.xml"/><Relationship Id="rId7" Type="http://schemas.openxmlformats.org/officeDocument/2006/relationships/ctrlProp" Target="../ctrlProps/ctrlProp268.xml"/><Relationship Id="rId12" Type="http://schemas.openxmlformats.org/officeDocument/2006/relationships/ctrlProp" Target="../ctrlProps/ctrlProp273.xml"/><Relationship Id="rId17" Type="http://schemas.openxmlformats.org/officeDocument/2006/relationships/ctrlProp" Target="../ctrlProps/ctrlProp278.xml"/><Relationship Id="rId25" Type="http://schemas.openxmlformats.org/officeDocument/2006/relationships/ctrlProp" Target="../ctrlProps/ctrlProp286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277.xml"/><Relationship Id="rId20" Type="http://schemas.openxmlformats.org/officeDocument/2006/relationships/ctrlProp" Target="../ctrlProps/ctrlProp281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267.xml"/><Relationship Id="rId11" Type="http://schemas.openxmlformats.org/officeDocument/2006/relationships/ctrlProp" Target="../ctrlProps/ctrlProp272.xml"/><Relationship Id="rId24" Type="http://schemas.openxmlformats.org/officeDocument/2006/relationships/ctrlProp" Target="../ctrlProps/ctrlProp285.xml"/><Relationship Id="rId5" Type="http://schemas.openxmlformats.org/officeDocument/2006/relationships/ctrlProp" Target="../ctrlProps/ctrlProp266.xml"/><Relationship Id="rId15" Type="http://schemas.openxmlformats.org/officeDocument/2006/relationships/ctrlProp" Target="../ctrlProps/ctrlProp276.xml"/><Relationship Id="rId23" Type="http://schemas.openxmlformats.org/officeDocument/2006/relationships/ctrlProp" Target="../ctrlProps/ctrlProp284.xml"/><Relationship Id="rId10" Type="http://schemas.openxmlformats.org/officeDocument/2006/relationships/ctrlProp" Target="../ctrlProps/ctrlProp271.xml"/><Relationship Id="rId19" Type="http://schemas.openxmlformats.org/officeDocument/2006/relationships/ctrlProp" Target="../ctrlProps/ctrlProp280.xml"/><Relationship Id="rId4" Type="http://schemas.openxmlformats.org/officeDocument/2006/relationships/ctrlProp" Target="../ctrlProps/ctrlProp265.xml"/><Relationship Id="rId9" Type="http://schemas.openxmlformats.org/officeDocument/2006/relationships/ctrlProp" Target="../ctrlProps/ctrlProp270.xml"/><Relationship Id="rId14" Type="http://schemas.openxmlformats.org/officeDocument/2006/relationships/ctrlProp" Target="../ctrlProps/ctrlProp275.xml"/><Relationship Id="rId22" Type="http://schemas.openxmlformats.org/officeDocument/2006/relationships/ctrlProp" Target="../ctrlProps/ctrlProp2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290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289.xml"/><Relationship Id="rId5" Type="http://schemas.openxmlformats.org/officeDocument/2006/relationships/ctrlProp" Target="../ctrlProps/ctrlProp288.xml"/><Relationship Id="rId4" Type="http://schemas.openxmlformats.org/officeDocument/2006/relationships/ctrlProp" Target="../ctrlProps/ctrlProp28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5.xml"/><Relationship Id="rId13" Type="http://schemas.openxmlformats.org/officeDocument/2006/relationships/ctrlProp" Target="../ctrlProps/ctrlProp300.xml"/><Relationship Id="rId18" Type="http://schemas.openxmlformats.org/officeDocument/2006/relationships/ctrlProp" Target="../ctrlProps/ctrlProp305.xml"/><Relationship Id="rId26" Type="http://schemas.openxmlformats.org/officeDocument/2006/relationships/ctrlProp" Target="../ctrlProps/ctrlProp313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308.xml"/><Relationship Id="rId7" Type="http://schemas.openxmlformats.org/officeDocument/2006/relationships/ctrlProp" Target="../ctrlProps/ctrlProp294.xml"/><Relationship Id="rId12" Type="http://schemas.openxmlformats.org/officeDocument/2006/relationships/ctrlProp" Target="../ctrlProps/ctrlProp299.xml"/><Relationship Id="rId17" Type="http://schemas.openxmlformats.org/officeDocument/2006/relationships/ctrlProp" Target="../ctrlProps/ctrlProp304.xml"/><Relationship Id="rId25" Type="http://schemas.openxmlformats.org/officeDocument/2006/relationships/ctrlProp" Target="../ctrlProps/ctrlProp312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303.xml"/><Relationship Id="rId20" Type="http://schemas.openxmlformats.org/officeDocument/2006/relationships/ctrlProp" Target="../ctrlProps/ctrlProp307.xml"/><Relationship Id="rId29" Type="http://schemas.openxmlformats.org/officeDocument/2006/relationships/comments" Target="../comments11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93.xml"/><Relationship Id="rId11" Type="http://schemas.openxmlformats.org/officeDocument/2006/relationships/ctrlProp" Target="../ctrlProps/ctrlProp298.xml"/><Relationship Id="rId24" Type="http://schemas.openxmlformats.org/officeDocument/2006/relationships/ctrlProp" Target="../ctrlProps/ctrlProp311.xml"/><Relationship Id="rId5" Type="http://schemas.openxmlformats.org/officeDocument/2006/relationships/ctrlProp" Target="../ctrlProps/ctrlProp292.xml"/><Relationship Id="rId15" Type="http://schemas.openxmlformats.org/officeDocument/2006/relationships/ctrlProp" Target="../ctrlProps/ctrlProp302.xml"/><Relationship Id="rId23" Type="http://schemas.openxmlformats.org/officeDocument/2006/relationships/ctrlProp" Target="../ctrlProps/ctrlProp310.xml"/><Relationship Id="rId28" Type="http://schemas.openxmlformats.org/officeDocument/2006/relationships/ctrlProp" Target="../ctrlProps/ctrlProp315.xml"/><Relationship Id="rId10" Type="http://schemas.openxmlformats.org/officeDocument/2006/relationships/ctrlProp" Target="../ctrlProps/ctrlProp297.xml"/><Relationship Id="rId19" Type="http://schemas.openxmlformats.org/officeDocument/2006/relationships/ctrlProp" Target="../ctrlProps/ctrlProp306.xml"/><Relationship Id="rId4" Type="http://schemas.openxmlformats.org/officeDocument/2006/relationships/ctrlProp" Target="../ctrlProps/ctrlProp291.xml"/><Relationship Id="rId9" Type="http://schemas.openxmlformats.org/officeDocument/2006/relationships/ctrlProp" Target="../ctrlProps/ctrlProp296.xml"/><Relationship Id="rId14" Type="http://schemas.openxmlformats.org/officeDocument/2006/relationships/ctrlProp" Target="../ctrlProps/ctrlProp301.xml"/><Relationship Id="rId22" Type="http://schemas.openxmlformats.org/officeDocument/2006/relationships/ctrlProp" Target="../ctrlProps/ctrlProp309.xml"/><Relationship Id="rId27" Type="http://schemas.openxmlformats.org/officeDocument/2006/relationships/ctrlProp" Target="../ctrlProps/ctrlProp31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0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319.xml"/><Relationship Id="rId12" Type="http://schemas.openxmlformats.org/officeDocument/2006/relationships/comments" Target="../comments12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318.xml"/><Relationship Id="rId11" Type="http://schemas.openxmlformats.org/officeDocument/2006/relationships/table" Target="../tables/table17.xml"/><Relationship Id="rId5" Type="http://schemas.openxmlformats.org/officeDocument/2006/relationships/ctrlProp" Target="../ctrlProps/ctrlProp317.xml"/><Relationship Id="rId10" Type="http://schemas.openxmlformats.org/officeDocument/2006/relationships/table" Target="../tables/table16.xml"/><Relationship Id="rId4" Type="http://schemas.openxmlformats.org/officeDocument/2006/relationships/ctrlProp" Target="../ctrlProps/ctrlProp316.xml"/><Relationship Id="rId9" Type="http://schemas.openxmlformats.org/officeDocument/2006/relationships/ctrlProp" Target="../ctrlProps/ctrlProp32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6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32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324.xml"/><Relationship Id="rId11" Type="http://schemas.openxmlformats.org/officeDocument/2006/relationships/table" Target="../tables/table19.xml"/><Relationship Id="rId5" Type="http://schemas.openxmlformats.org/officeDocument/2006/relationships/ctrlProp" Target="../ctrlProps/ctrlProp323.xml"/><Relationship Id="rId10" Type="http://schemas.openxmlformats.org/officeDocument/2006/relationships/table" Target="../tables/table18.xml"/><Relationship Id="rId4" Type="http://schemas.openxmlformats.org/officeDocument/2006/relationships/ctrlProp" Target="../ctrlProps/ctrlProp322.xml"/><Relationship Id="rId9" Type="http://schemas.openxmlformats.org/officeDocument/2006/relationships/ctrlProp" Target="../ctrlProps/ctrlProp32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345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5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35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353.xml"/><Relationship Id="rId11" Type="http://schemas.openxmlformats.org/officeDocument/2006/relationships/table" Target="../tables/table21.xml"/><Relationship Id="rId5" Type="http://schemas.openxmlformats.org/officeDocument/2006/relationships/ctrlProp" Target="../ctrlProps/ctrlProp352.xml"/><Relationship Id="rId10" Type="http://schemas.openxmlformats.org/officeDocument/2006/relationships/table" Target="../tables/table20.xml"/><Relationship Id="rId4" Type="http://schemas.openxmlformats.org/officeDocument/2006/relationships/ctrlProp" Target="../ctrlProps/ctrlProp351.xml"/><Relationship Id="rId9" Type="http://schemas.openxmlformats.org/officeDocument/2006/relationships/ctrlProp" Target="../ctrlProps/ctrlProp3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1.xml"/><Relationship Id="rId13" Type="http://schemas.openxmlformats.org/officeDocument/2006/relationships/ctrlProp" Target="../ctrlProps/ctrlProp366.xml"/><Relationship Id="rId18" Type="http://schemas.openxmlformats.org/officeDocument/2006/relationships/ctrlProp" Target="../ctrlProps/ctrlProp371.xml"/><Relationship Id="rId26" Type="http://schemas.openxmlformats.org/officeDocument/2006/relationships/ctrlProp" Target="../ctrlProps/ctrlProp379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374.xml"/><Relationship Id="rId7" Type="http://schemas.openxmlformats.org/officeDocument/2006/relationships/ctrlProp" Target="../ctrlProps/ctrlProp360.xml"/><Relationship Id="rId12" Type="http://schemas.openxmlformats.org/officeDocument/2006/relationships/ctrlProp" Target="../ctrlProps/ctrlProp365.xml"/><Relationship Id="rId17" Type="http://schemas.openxmlformats.org/officeDocument/2006/relationships/ctrlProp" Target="../ctrlProps/ctrlProp370.xml"/><Relationship Id="rId25" Type="http://schemas.openxmlformats.org/officeDocument/2006/relationships/ctrlProp" Target="../ctrlProps/ctrlProp37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369.xml"/><Relationship Id="rId20" Type="http://schemas.openxmlformats.org/officeDocument/2006/relationships/ctrlProp" Target="../ctrlProps/ctrlProp373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359.xml"/><Relationship Id="rId11" Type="http://schemas.openxmlformats.org/officeDocument/2006/relationships/ctrlProp" Target="../ctrlProps/ctrlProp364.xml"/><Relationship Id="rId24" Type="http://schemas.openxmlformats.org/officeDocument/2006/relationships/ctrlProp" Target="../ctrlProps/ctrlProp377.xml"/><Relationship Id="rId5" Type="http://schemas.openxmlformats.org/officeDocument/2006/relationships/ctrlProp" Target="../ctrlProps/ctrlProp358.xml"/><Relationship Id="rId15" Type="http://schemas.openxmlformats.org/officeDocument/2006/relationships/ctrlProp" Target="../ctrlProps/ctrlProp368.xml"/><Relationship Id="rId23" Type="http://schemas.openxmlformats.org/officeDocument/2006/relationships/ctrlProp" Target="../ctrlProps/ctrlProp376.xml"/><Relationship Id="rId10" Type="http://schemas.openxmlformats.org/officeDocument/2006/relationships/ctrlProp" Target="../ctrlProps/ctrlProp363.xml"/><Relationship Id="rId19" Type="http://schemas.openxmlformats.org/officeDocument/2006/relationships/ctrlProp" Target="../ctrlProps/ctrlProp372.xml"/><Relationship Id="rId4" Type="http://schemas.openxmlformats.org/officeDocument/2006/relationships/ctrlProp" Target="../ctrlProps/ctrlProp357.xml"/><Relationship Id="rId9" Type="http://schemas.openxmlformats.org/officeDocument/2006/relationships/ctrlProp" Target="../ctrlProps/ctrlProp362.xml"/><Relationship Id="rId14" Type="http://schemas.openxmlformats.org/officeDocument/2006/relationships/ctrlProp" Target="../ctrlProps/ctrlProp367.xml"/><Relationship Id="rId22" Type="http://schemas.openxmlformats.org/officeDocument/2006/relationships/ctrlProp" Target="../ctrlProps/ctrlProp375.xml"/><Relationship Id="rId27" Type="http://schemas.openxmlformats.org/officeDocument/2006/relationships/comments" Target="../comments14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383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382.xml"/><Relationship Id="rId5" Type="http://schemas.openxmlformats.org/officeDocument/2006/relationships/ctrlProp" Target="../ctrlProps/ctrlProp381.xml"/><Relationship Id="rId4" Type="http://schemas.openxmlformats.org/officeDocument/2006/relationships/ctrlProp" Target="../ctrlProps/ctrlProp380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8.xml"/><Relationship Id="rId13" Type="http://schemas.openxmlformats.org/officeDocument/2006/relationships/ctrlProp" Target="../ctrlProps/ctrlProp393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387.xml"/><Relationship Id="rId12" Type="http://schemas.openxmlformats.org/officeDocument/2006/relationships/ctrlProp" Target="../ctrlProps/ctrlProp392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86.xml"/><Relationship Id="rId11" Type="http://schemas.openxmlformats.org/officeDocument/2006/relationships/ctrlProp" Target="../ctrlProps/ctrlProp391.xml"/><Relationship Id="rId5" Type="http://schemas.openxmlformats.org/officeDocument/2006/relationships/ctrlProp" Target="../ctrlProps/ctrlProp385.xml"/><Relationship Id="rId10" Type="http://schemas.openxmlformats.org/officeDocument/2006/relationships/ctrlProp" Target="../ctrlProps/ctrlProp390.xml"/><Relationship Id="rId4" Type="http://schemas.openxmlformats.org/officeDocument/2006/relationships/ctrlProp" Target="../ctrlProps/ctrlProp384.xml"/><Relationship Id="rId9" Type="http://schemas.openxmlformats.org/officeDocument/2006/relationships/ctrlProp" Target="../ctrlProps/ctrlProp389.xml"/><Relationship Id="rId14" Type="http://schemas.openxmlformats.org/officeDocument/2006/relationships/comments" Target="../comments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omments" Target="../comments1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7.xml"/><Relationship Id="rId13" Type="http://schemas.openxmlformats.org/officeDocument/2006/relationships/table" Target="../tables/table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6.xml"/><Relationship Id="rId12" Type="http://schemas.openxmlformats.org/officeDocument/2006/relationships/table" Target="../tables/table4.xml"/><Relationship Id="rId2" Type="http://schemas.openxmlformats.org/officeDocument/2006/relationships/drawing" Target="../drawings/drawing3.xml"/><Relationship Id="rId16" Type="http://schemas.openxmlformats.org/officeDocument/2006/relationships/comments" Target="../comments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35.xml"/><Relationship Id="rId11" Type="http://schemas.openxmlformats.org/officeDocument/2006/relationships/table" Target="../tables/table3.xml"/><Relationship Id="rId5" Type="http://schemas.openxmlformats.org/officeDocument/2006/relationships/ctrlProp" Target="../ctrlProps/ctrlProp134.xm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ctrlProp" Target="../ctrlProps/ctrlProp133.xml"/><Relationship Id="rId9" Type="http://schemas.openxmlformats.org/officeDocument/2006/relationships/ctrlProp" Target="../ctrlProps/ctrlProp138.xml"/><Relationship Id="rId1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3.xml"/><Relationship Id="rId13" Type="http://schemas.openxmlformats.org/officeDocument/2006/relationships/table" Target="../tables/table1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42.xml"/><Relationship Id="rId12" Type="http://schemas.openxmlformats.org/officeDocument/2006/relationships/table" Target="../tables/table1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41.xml"/><Relationship Id="rId11" Type="http://schemas.openxmlformats.org/officeDocument/2006/relationships/table" Target="../tables/table9.xml"/><Relationship Id="rId5" Type="http://schemas.openxmlformats.org/officeDocument/2006/relationships/ctrlProp" Target="../ctrlProps/ctrlProp140.xml"/><Relationship Id="rId10" Type="http://schemas.openxmlformats.org/officeDocument/2006/relationships/table" Target="../tables/table8.xml"/><Relationship Id="rId4" Type="http://schemas.openxmlformats.org/officeDocument/2006/relationships/ctrlProp" Target="../ctrlProps/ctrlProp139.xml"/><Relationship Id="rId9" Type="http://schemas.openxmlformats.org/officeDocument/2006/relationships/ctrlProp" Target="../ctrlProps/ctrlProp144.xml"/><Relationship Id="rId1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26" Type="http://schemas.openxmlformats.org/officeDocument/2006/relationships/ctrlProp" Target="../ctrlProps/ctrlProp167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2.x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5" Type="http://schemas.openxmlformats.org/officeDocument/2006/relationships/ctrlProp" Target="../ctrlProps/ctrlProp166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57.xml"/><Relationship Id="rId20" Type="http://schemas.openxmlformats.org/officeDocument/2006/relationships/ctrlProp" Target="../ctrlProps/ctrlProp161.xml"/><Relationship Id="rId29" Type="http://schemas.openxmlformats.org/officeDocument/2006/relationships/comments" Target="../comments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24" Type="http://schemas.openxmlformats.org/officeDocument/2006/relationships/ctrlProp" Target="../ctrlProps/ctrlProp165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23" Type="http://schemas.openxmlformats.org/officeDocument/2006/relationships/ctrlProp" Target="../ctrlProps/ctrlProp164.xml"/><Relationship Id="rId28" Type="http://schemas.openxmlformats.org/officeDocument/2006/relationships/ctrlProp" Target="../ctrlProps/ctrlProp169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Relationship Id="rId22" Type="http://schemas.openxmlformats.org/officeDocument/2006/relationships/ctrlProp" Target="../ctrlProps/ctrlProp163.xml"/><Relationship Id="rId27" Type="http://schemas.openxmlformats.org/officeDocument/2006/relationships/ctrlProp" Target="../ctrlProps/ctrlProp168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9.xml"/><Relationship Id="rId18" Type="http://schemas.openxmlformats.org/officeDocument/2006/relationships/ctrlProp" Target="../ctrlProps/ctrlProp184.xml"/><Relationship Id="rId26" Type="http://schemas.openxmlformats.org/officeDocument/2006/relationships/ctrlProp" Target="../ctrlProps/ctrlProp192.xml"/><Relationship Id="rId21" Type="http://schemas.openxmlformats.org/officeDocument/2006/relationships/ctrlProp" Target="../ctrlProps/ctrlProp187.xml"/><Relationship Id="rId34" Type="http://schemas.openxmlformats.org/officeDocument/2006/relationships/ctrlProp" Target="../ctrlProps/ctrlProp200.xml"/><Relationship Id="rId7" Type="http://schemas.openxmlformats.org/officeDocument/2006/relationships/ctrlProp" Target="../ctrlProps/ctrlProp173.xml"/><Relationship Id="rId12" Type="http://schemas.openxmlformats.org/officeDocument/2006/relationships/ctrlProp" Target="../ctrlProps/ctrlProp178.xml"/><Relationship Id="rId17" Type="http://schemas.openxmlformats.org/officeDocument/2006/relationships/ctrlProp" Target="../ctrlProps/ctrlProp183.xml"/><Relationship Id="rId25" Type="http://schemas.openxmlformats.org/officeDocument/2006/relationships/ctrlProp" Target="../ctrlProps/ctrlProp191.xml"/><Relationship Id="rId33" Type="http://schemas.openxmlformats.org/officeDocument/2006/relationships/ctrlProp" Target="../ctrlProps/ctrlProp199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82.xml"/><Relationship Id="rId20" Type="http://schemas.openxmlformats.org/officeDocument/2006/relationships/ctrlProp" Target="../ctrlProps/ctrlProp186.xml"/><Relationship Id="rId29" Type="http://schemas.openxmlformats.org/officeDocument/2006/relationships/ctrlProp" Target="../ctrlProps/ctrlProp19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72.xml"/><Relationship Id="rId11" Type="http://schemas.openxmlformats.org/officeDocument/2006/relationships/ctrlProp" Target="../ctrlProps/ctrlProp177.xml"/><Relationship Id="rId24" Type="http://schemas.openxmlformats.org/officeDocument/2006/relationships/ctrlProp" Target="../ctrlProps/ctrlProp190.xml"/><Relationship Id="rId32" Type="http://schemas.openxmlformats.org/officeDocument/2006/relationships/ctrlProp" Target="../ctrlProps/ctrlProp198.xml"/><Relationship Id="rId37" Type="http://schemas.openxmlformats.org/officeDocument/2006/relationships/comments" Target="../comments5.xml"/><Relationship Id="rId5" Type="http://schemas.openxmlformats.org/officeDocument/2006/relationships/ctrlProp" Target="../ctrlProps/ctrlProp171.xml"/><Relationship Id="rId15" Type="http://schemas.openxmlformats.org/officeDocument/2006/relationships/ctrlProp" Target="../ctrlProps/ctrlProp181.xml"/><Relationship Id="rId23" Type="http://schemas.openxmlformats.org/officeDocument/2006/relationships/ctrlProp" Target="../ctrlProps/ctrlProp189.xml"/><Relationship Id="rId28" Type="http://schemas.openxmlformats.org/officeDocument/2006/relationships/ctrlProp" Target="../ctrlProps/ctrlProp194.xml"/><Relationship Id="rId36" Type="http://schemas.openxmlformats.org/officeDocument/2006/relationships/ctrlProp" Target="../ctrlProps/ctrlProp202.xml"/><Relationship Id="rId10" Type="http://schemas.openxmlformats.org/officeDocument/2006/relationships/ctrlProp" Target="../ctrlProps/ctrlProp176.xml"/><Relationship Id="rId19" Type="http://schemas.openxmlformats.org/officeDocument/2006/relationships/ctrlProp" Target="../ctrlProps/ctrlProp185.xml"/><Relationship Id="rId31" Type="http://schemas.openxmlformats.org/officeDocument/2006/relationships/ctrlProp" Target="../ctrlProps/ctrlProp197.xml"/><Relationship Id="rId4" Type="http://schemas.openxmlformats.org/officeDocument/2006/relationships/ctrlProp" Target="../ctrlProps/ctrlProp170.xml"/><Relationship Id="rId9" Type="http://schemas.openxmlformats.org/officeDocument/2006/relationships/ctrlProp" Target="../ctrlProps/ctrlProp175.xml"/><Relationship Id="rId14" Type="http://schemas.openxmlformats.org/officeDocument/2006/relationships/ctrlProp" Target="../ctrlProps/ctrlProp180.xml"/><Relationship Id="rId22" Type="http://schemas.openxmlformats.org/officeDocument/2006/relationships/ctrlProp" Target="../ctrlProps/ctrlProp188.xml"/><Relationship Id="rId27" Type="http://schemas.openxmlformats.org/officeDocument/2006/relationships/ctrlProp" Target="../ctrlProps/ctrlProp193.xml"/><Relationship Id="rId30" Type="http://schemas.openxmlformats.org/officeDocument/2006/relationships/ctrlProp" Target="../ctrlProps/ctrlProp196.xml"/><Relationship Id="rId35" Type="http://schemas.openxmlformats.org/officeDocument/2006/relationships/ctrlProp" Target="../ctrlProps/ctrlProp201.xml"/><Relationship Id="rId8" Type="http://schemas.openxmlformats.org/officeDocument/2006/relationships/ctrlProp" Target="../ctrlProps/ctrlProp174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12.xml"/><Relationship Id="rId18" Type="http://schemas.openxmlformats.org/officeDocument/2006/relationships/ctrlProp" Target="../ctrlProps/ctrlProp217.xml"/><Relationship Id="rId26" Type="http://schemas.openxmlformats.org/officeDocument/2006/relationships/ctrlProp" Target="../ctrlProps/ctrlProp225.xml"/><Relationship Id="rId39" Type="http://schemas.openxmlformats.org/officeDocument/2006/relationships/comments" Target="../comments6.xml"/><Relationship Id="rId21" Type="http://schemas.openxmlformats.org/officeDocument/2006/relationships/ctrlProp" Target="../ctrlProps/ctrlProp220.xml"/><Relationship Id="rId34" Type="http://schemas.openxmlformats.org/officeDocument/2006/relationships/ctrlProp" Target="../ctrlProps/ctrlProp233.xml"/><Relationship Id="rId7" Type="http://schemas.openxmlformats.org/officeDocument/2006/relationships/ctrlProp" Target="../ctrlProps/ctrlProp206.xml"/><Relationship Id="rId12" Type="http://schemas.openxmlformats.org/officeDocument/2006/relationships/ctrlProp" Target="../ctrlProps/ctrlProp211.xml"/><Relationship Id="rId17" Type="http://schemas.openxmlformats.org/officeDocument/2006/relationships/ctrlProp" Target="../ctrlProps/ctrlProp216.xml"/><Relationship Id="rId25" Type="http://schemas.openxmlformats.org/officeDocument/2006/relationships/ctrlProp" Target="../ctrlProps/ctrlProp224.xml"/><Relationship Id="rId33" Type="http://schemas.openxmlformats.org/officeDocument/2006/relationships/ctrlProp" Target="../ctrlProps/ctrlProp232.xml"/><Relationship Id="rId38" Type="http://schemas.openxmlformats.org/officeDocument/2006/relationships/ctrlProp" Target="../ctrlProps/ctrlProp237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215.xml"/><Relationship Id="rId20" Type="http://schemas.openxmlformats.org/officeDocument/2006/relationships/ctrlProp" Target="../ctrlProps/ctrlProp219.xml"/><Relationship Id="rId29" Type="http://schemas.openxmlformats.org/officeDocument/2006/relationships/ctrlProp" Target="../ctrlProps/ctrlProp22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05.xml"/><Relationship Id="rId11" Type="http://schemas.openxmlformats.org/officeDocument/2006/relationships/ctrlProp" Target="../ctrlProps/ctrlProp210.xml"/><Relationship Id="rId24" Type="http://schemas.openxmlformats.org/officeDocument/2006/relationships/ctrlProp" Target="../ctrlProps/ctrlProp223.xml"/><Relationship Id="rId32" Type="http://schemas.openxmlformats.org/officeDocument/2006/relationships/ctrlProp" Target="../ctrlProps/ctrlProp231.xml"/><Relationship Id="rId37" Type="http://schemas.openxmlformats.org/officeDocument/2006/relationships/ctrlProp" Target="../ctrlProps/ctrlProp236.xml"/><Relationship Id="rId5" Type="http://schemas.openxmlformats.org/officeDocument/2006/relationships/ctrlProp" Target="../ctrlProps/ctrlProp204.xml"/><Relationship Id="rId15" Type="http://schemas.openxmlformats.org/officeDocument/2006/relationships/ctrlProp" Target="../ctrlProps/ctrlProp214.xml"/><Relationship Id="rId23" Type="http://schemas.openxmlformats.org/officeDocument/2006/relationships/ctrlProp" Target="../ctrlProps/ctrlProp222.xml"/><Relationship Id="rId28" Type="http://schemas.openxmlformats.org/officeDocument/2006/relationships/ctrlProp" Target="../ctrlProps/ctrlProp227.xml"/><Relationship Id="rId36" Type="http://schemas.openxmlformats.org/officeDocument/2006/relationships/ctrlProp" Target="../ctrlProps/ctrlProp235.xml"/><Relationship Id="rId10" Type="http://schemas.openxmlformats.org/officeDocument/2006/relationships/ctrlProp" Target="../ctrlProps/ctrlProp209.xml"/><Relationship Id="rId19" Type="http://schemas.openxmlformats.org/officeDocument/2006/relationships/ctrlProp" Target="../ctrlProps/ctrlProp218.xml"/><Relationship Id="rId31" Type="http://schemas.openxmlformats.org/officeDocument/2006/relationships/ctrlProp" Target="../ctrlProps/ctrlProp230.xml"/><Relationship Id="rId4" Type="http://schemas.openxmlformats.org/officeDocument/2006/relationships/ctrlProp" Target="../ctrlProps/ctrlProp203.xml"/><Relationship Id="rId9" Type="http://schemas.openxmlformats.org/officeDocument/2006/relationships/ctrlProp" Target="../ctrlProps/ctrlProp208.xml"/><Relationship Id="rId14" Type="http://schemas.openxmlformats.org/officeDocument/2006/relationships/ctrlProp" Target="../ctrlProps/ctrlProp213.xml"/><Relationship Id="rId22" Type="http://schemas.openxmlformats.org/officeDocument/2006/relationships/ctrlProp" Target="../ctrlProps/ctrlProp221.xml"/><Relationship Id="rId27" Type="http://schemas.openxmlformats.org/officeDocument/2006/relationships/ctrlProp" Target="../ctrlProps/ctrlProp226.xml"/><Relationship Id="rId30" Type="http://schemas.openxmlformats.org/officeDocument/2006/relationships/ctrlProp" Target="../ctrlProps/ctrlProp229.xml"/><Relationship Id="rId35" Type="http://schemas.openxmlformats.org/officeDocument/2006/relationships/ctrlProp" Target="../ctrlProps/ctrlProp234.xml"/><Relationship Id="rId8" Type="http://schemas.openxmlformats.org/officeDocument/2006/relationships/ctrlProp" Target="../ctrlProps/ctrlProp20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7CD2-706A-4A31-A119-F8219EC8EEE7}">
  <sheetPr>
    <tabColor rgb="FFFFC000"/>
    <pageSetUpPr fitToPage="1"/>
  </sheetPr>
  <dimension ref="B1:G22"/>
  <sheetViews>
    <sheetView tabSelected="1" zoomScale="55" zoomScaleNormal="55" workbookViewId="0">
      <selection activeCell="J27" sqref="J27"/>
    </sheetView>
  </sheetViews>
  <sheetFormatPr defaultRowHeight="14.4" x14ac:dyDescent="0.3"/>
  <cols>
    <col min="3" max="3" width="29.88671875" bestFit="1" customWidth="1"/>
    <col min="4" max="4" width="54.6640625" customWidth="1"/>
    <col min="5" max="5" width="15.109375" customWidth="1"/>
    <col min="6" max="6" width="15" customWidth="1"/>
    <col min="7" max="7" width="15" style="138" customWidth="1"/>
  </cols>
  <sheetData>
    <row r="1" spans="2:6" x14ac:dyDescent="0.3">
      <c r="B1" s="106" t="s">
        <v>0</v>
      </c>
    </row>
    <row r="3" spans="2:6" s="19" customFormat="1" ht="28.8" x14ac:dyDescent="0.3">
      <c r="B3" s="532" t="s">
        <v>1</v>
      </c>
      <c r="C3" s="532" t="s">
        <v>2</v>
      </c>
      <c r="D3" s="536" t="s">
        <v>3</v>
      </c>
      <c r="E3" s="532" t="s">
        <v>4</v>
      </c>
      <c r="F3" s="532" t="s">
        <v>5</v>
      </c>
    </row>
    <row r="4" spans="2:6" x14ac:dyDescent="0.3">
      <c r="B4" s="538">
        <v>1</v>
      </c>
      <c r="C4" s="540" t="s">
        <v>6</v>
      </c>
      <c r="D4" s="540" t="s">
        <v>7</v>
      </c>
      <c r="E4" s="537" t="s">
        <v>8</v>
      </c>
      <c r="F4" s="537" t="s">
        <v>8</v>
      </c>
    </row>
    <row r="5" spans="2:6" x14ac:dyDescent="0.3">
      <c r="B5" s="541">
        <v>2</v>
      </c>
      <c r="C5" s="542" t="s">
        <v>9</v>
      </c>
      <c r="D5" s="543" t="s">
        <v>10</v>
      </c>
      <c r="E5" s="543"/>
      <c r="F5" s="544" t="s">
        <v>8</v>
      </c>
    </row>
    <row r="6" spans="2:6" ht="28.8" x14ac:dyDescent="0.3">
      <c r="B6" s="538">
        <v>3</v>
      </c>
      <c r="C6" s="540" t="s">
        <v>11</v>
      </c>
      <c r="D6" s="539" t="s">
        <v>12</v>
      </c>
      <c r="E6" s="540"/>
      <c r="F6" s="537" t="s">
        <v>8</v>
      </c>
    </row>
    <row r="7" spans="2:6" ht="57.6" x14ac:dyDescent="0.3">
      <c r="B7" s="541">
        <v>4.0999999999999996</v>
      </c>
      <c r="C7" s="542" t="s">
        <v>13</v>
      </c>
      <c r="D7" s="545" t="s">
        <v>14</v>
      </c>
      <c r="E7" s="542"/>
      <c r="F7" s="544" t="s">
        <v>8</v>
      </c>
    </row>
    <row r="8" spans="2:6" ht="28.8" x14ac:dyDescent="0.3">
      <c r="B8" s="541">
        <v>4.2</v>
      </c>
      <c r="C8" s="542" t="s">
        <v>15</v>
      </c>
      <c r="D8" s="545" t="s">
        <v>16</v>
      </c>
      <c r="E8" s="542"/>
      <c r="F8" s="544" t="s">
        <v>8</v>
      </c>
    </row>
    <row r="9" spans="2:6" ht="28.8" x14ac:dyDescent="0.3">
      <c r="B9" s="541">
        <v>4.3</v>
      </c>
      <c r="C9" s="542" t="s">
        <v>17</v>
      </c>
      <c r="D9" s="545" t="s">
        <v>18</v>
      </c>
      <c r="E9" s="542"/>
      <c r="F9" s="544" t="s">
        <v>8</v>
      </c>
    </row>
    <row r="10" spans="2:6" ht="28.8" x14ac:dyDescent="0.3">
      <c r="B10" s="541">
        <v>4.4000000000000004</v>
      </c>
      <c r="C10" s="542" t="s">
        <v>19</v>
      </c>
      <c r="D10" s="545" t="s">
        <v>20</v>
      </c>
      <c r="E10" s="542"/>
      <c r="F10" s="544" t="s">
        <v>8</v>
      </c>
    </row>
    <row r="11" spans="2:6" ht="28.8" x14ac:dyDescent="0.3">
      <c r="B11" s="538">
        <v>5.0999999999999996</v>
      </c>
      <c r="C11" s="540" t="s">
        <v>21</v>
      </c>
      <c r="D11" s="539" t="s">
        <v>22</v>
      </c>
      <c r="E11" s="540"/>
      <c r="F11" s="537" t="s">
        <v>8</v>
      </c>
    </row>
    <row r="12" spans="2:6" x14ac:dyDescent="0.3">
      <c r="B12" s="538">
        <v>5.2</v>
      </c>
      <c r="C12" s="540" t="s">
        <v>23</v>
      </c>
      <c r="D12" s="539" t="s">
        <v>24</v>
      </c>
      <c r="E12" s="540"/>
      <c r="F12" s="537" t="s">
        <v>8</v>
      </c>
    </row>
    <row r="13" spans="2:6" ht="28.8" x14ac:dyDescent="0.3">
      <c r="B13" s="541">
        <v>6.1</v>
      </c>
      <c r="C13" s="542" t="s">
        <v>25</v>
      </c>
      <c r="D13" s="545" t="s">
        <v>26</v>
      </c>
      <c r="E13" s="542"/>
      <c r="F13" s="544" t="s">
        <v>8</v>
      </c>
    </row>
    <row r="14" spans="2:6" x14ac:dyDescent="0.3">
      <c r="B14" s="541">
        <v>6.2</v>
      </c>
      <c r="C14" s="542" t="s">
        <v>27</v>
      </c>
      <c r="D14" s="545" t="s">
        <v>28</v>
      </c>
      <c r="E14" s="542"/>
      <c r="F14" s="544" t="s">
        <v>8</v>
      </c>
    </row>
    <row r="15" spans="2:6" ht="28.8" x14ac:dyDescent="0.3">
      <c r="B15" s="538">
        <v>7.1</v>
      </c>
      <c r="C15" s="540" t="s">
        <v>29</v>
      </c>
      <c r="D15" s="539" t="s">
        <v>22</v>
      </c>
      <c r="E15" s="540"/>
      <c r="F15" s="537" t="s">
        <v>8</v>
      </c>
    </row>
    <row r="16" spans="2:6" ht="28.8" x14ac:dyDescent="0.3">
      <c r="B16" s="538">
        <v>7.2</v>
      </c>
      <c r="C16" s="540" t="s">
        <v>30</v>
      </c>
      <c r="D16" s="539" t="s">
        <v>31</v>
      </c>
      <c r="E16" s="540"/>
      <c r="F16" s="537" t="s">
        <v>8</v>
      </c>
    </row>
    <row r="17" spans="2:6" ht="28.8" x14ac:dyDescent="0.3">
      <c r="B17" s="541">
        <v>8.1</v>
      </c>
      <c r="C17" s="542" t="s">
        <v>32</v>
      </c>
      <c r="D17" s="545" t="s">
        <v>33</v>
      </c>
      <c r="E17" s="542"/>
      <c r="F17" s="544" t="s">
        <v>8</v>
      </c>
    </row>
    <row r="18" spans="2:6" ht="28.8" x14ac:dyDescent="0.3">
      <c r="B18" s="541">
        <v>8.1999999999999993</v>
      </c>
      <c r="C18" s="542" t="s">
        <v>34</v>
      </c>
      <c r="D18" s="545" t="s">
        <v>35</v>
      </c>
      <c r="E18" s="542"/>
      <c r="F18" s="544" t="s">
        <v>8</v>
      </c>
    </row>
    <row r="19" spans="2:6" ht="28.8" x14ac:dyDescent="0.3">
      <c r="B19" s="538">
        <v>9.1</v>
      </c>
      <c r="C19" s="540" t="s">
        <v>36</v>
      </c>
      <c r="D19" s="539" t="s">
        <v>33</v>
      </c>
      <c r="E19" s="540"/>
      <c r="F19" s="537" t="s">
        <v>8</v>
      </c>
    </row>
    <row r="20" spans="2:6" ht="28.8" x14ac:dyDescent="0.3">
      <c r="B20" s="538">
        <v>9.1999999999999993</v>
      </c>
      <c r="C20" s="540" t="s">
        <v>37</v>
      </c>
      <c r="D20" s="539" t="s">
        <v>38</v>
      </c>
      <c r="E20" s="540"/>
      <c r="F20" s="537" t="s">
        <v>8</v>
      </c>
    </row>
    <row r="21" spans="2:6" ht="28.8" x14ac:dyDescent="0.3">
      <c r="B21" s="541">
        <v>10.1</v>
      </c>
      <c r="C21" s="542" t="s">
        <v>39</v>
      </c>
      <c r="D21" s="545" t="s">
        <v>40</v>
      </c>
      <c r="E21" s="542"/>
      <c r="F21" s="544" t="s">
        <v>8</v>
      </c>
    </row>
    <row r="22" spans="2:6" ht="28.8" x14ac:dyDescent="0.3">
      <c r="B22" s="541">
        <v>10.199999999999999</v>
      </c>
      <c r="C22" s="542" t="s">
        <v>41</v>
      </c>
      <c r="D22" s="545" t="s">
        <v>42</v>
      </c>
      <c r="E22" s="542"/>
      <c r="F22" s="544" t="s">
        <v>8</v>
      </c>
    </row>
  </sheetData>
  <pageMargins left="0.7" right="0.7" top="0.75" bottom="0.75" header="0.3" footer="0.3"/>
  <pageSetup scale="66" fitToHeight="0" orientation="portrait" horizontalDpi="200" verticalDpi="200" r:id="rId1"/>
  <headerFooter>
    <oddHeader>&amp;RVersion 1.2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46BF-EE2D-434A-9F47-A13F38A9FD8A}">
  <sheetPr>
    <tabColor theme="8" tint="0.39997558519241921"/>
    <pageSetUpPr fitToPage="1"/>
  </sheetPr>
  <dimension ref="B1:J24"/>
  <sheetViews>
    <sheetView zoomScale="70" zoomScaleNormal="70" workbookViewId="0">
      <selection activeCell="M22" sqref="M22"/>
    </sheetView>
  </sheetViews>
  <sheetFormatPr defaultRowHeight="14.4" x14ac:dyDescent="0.3"/>
  <cols>
    <col min="1" max="1" width="6.5546875" customWidth="1"/>
    <col min="2" max="2" width="11" style="2" customWidth="1"/>
    <col min="3" max="3" width="30.44140625" customWidth="1"/>
    <col min="4" max="4" width="11" customWidth="1"/>
    <col min="5" max="5" width="14.6640625" customWidth="1"/>
    <col min="6" max="7" width="11" customWidth="1"/>
    <col min="8" max="8" width="18.88671875" customWidth="1"/>
    <col min="9" max="9" width="17.109375" customWidth="1"/>
    <col min="10" max="10" width="12" customWidth="1"/>
  </cols>
  <sheetData>
    <row r="1" spans="2:10" x14ac:dyDescent="0.3">
      <c r="B1" s="50" t="s">
        <v>138</v>
      </c>
    </row>
    <row r="2" spans="2:10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0" x14ac:dyDescent="0.3">
      <c r="B4" s="458" t="s">
        <v>142</v>
      </c>
      <c r="C4" s="43"/>
    </row>
    <row r="8" spans="2:10" ht="25.2" x14ac:dyDescent="0.6">
      <c r="G8" s="14"/>
    </row>
    <row r="9" spans="2:10" ht="17.25" customHeight="1" thickBot="1" x14ac:dyDescent="0.65">
      <c r="G9" s="14"/>
    </row>
    <row r="10" spans="2:10" ht="21.75" customHeight="1" x14ac:dyDescent="0.6">
      <c r="B10" s="61" t="s">
        <v>114</v>
      </c>
      <c r="C10" s="54"/>
      <c r="D10" s="54"/>
      <c r="E10" s="54"/>
      <c r="F10" s="54"/>
      <c r="G10" s="55"/>
      <c r="H10" s="54"/>
      <c r="I10" s="54"/>
      <c r="J10" s="40"/>
    </row>
    <row r="11" spans="2:10" ht="15.75" customHeight="1" x14ac:dyDescent="0.6">
      <c r="B11" s="72"/>
      <c r="G11" s="14"/>
      <c r="J11" s="26"/>
    </row>
    <row r="12" spans="2:10" x14ac:dyDescent="0.3">
      <c r="B12" s="62" t="s">
        <v>143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">
      <c r="B13" s="63"/>
      <c r="I13" s="283"/>
      <c r="J13" s="26"/>
    </row>
    <row r="14" spans="2:10" x14ac:dyDescent="0.3">
      <c r="B14" s="412" t="s">
        <v>118</v>
      </c>
      <c r="C14" s="413" t="s">
        <v>119</v>
      </c>
      <c r="D14" s="413" t="s">
        <v>52</v>
      </c>
      <c r="E14" s="413" t="s">
        <v>120</v>
      </c>
      <c r="F14" s="413"/>
      <c r="G14" s="413" t="str">
        <f>IF(E15="mp",CONCATENATE("Kadar Nilai (RM s",LOWER(E15),")"),CONCATENATE("Kadar Nilai (RM se",LOWER(E15),")"))</f>
        <v>Kadar Nilai (RM smp)</v>
      </c>
      <c r="H14" s="413"/>
      <c r="I14" s="413" t="s">
        <v>121</v>
      </c>
      <c r="J14" s="26"/>
    </row>
    <row r="15" spans="2:10" x14ac:dyDescent="0.3">
      <c r="B15" s="63">
        <v>1</v>
      </c>
      <c r="C15" s="15" t="s">
        <v>145</v>
      </c>
      <c r="D15" s="57">
        <f>'VP Tanah (2)'!D17</f>
        <v>120</v>
      </c>
      <c r="E15" t="s">
        <v>123</v>
      </c>
      <c r="F15" s="58" t="s">
        <v>124</v>
      </c>
      <c r="G15" s="57">
        <f>'VP Tanah (2)'!D88</f>
        <v>2400</v>
      </c>
      <c r="H15" s="530" t="s">
        <v>146</v>
      </c>
      <c r="I15" s="57">
        <f>Table112[[#This Row],[Luas Tanah]]*Table112[[#This Row],[Column1]]</f>
        <v>288000</v>
      </c>
      <c r="J15" s="26"/>
    </row>
    <row r="16" spans="2:10" ht="21" customHeight="1" x14ac:dyDescent="0.3">
      <c r="B16" s="63">
        <v>2</v>
      </c>
      <c r="C16" t="s">
        <v>147</v>
      </c>
      <c r="D16" s="57"/>
      <c r="E16" t="s">
        <v>123</v>
      </c>
      <c r="F16" s="58"/>
      <c r="G16" s="57"/>
      <c r="I16" s="57"/>
      <c r="J16" s="59"/>
    </row>
    <row r="17" spans="2:10" x14ac:dyDescent="0.3">
      <c r="B17" s="63"/>
      <c r="J17" s="26"/>
    </row>
    <row r="18" spans="2:10" x14ac:dyDescent="0.3">
      <c r="B18" s="63"/>
      <c r="G18" s="591" t="s">
        <v>152</v>
      </c>
      <c r="H18" s="591"/>
      <c r="I18" s="526">
        <f>SUM(I15:I16)</f>
        <v>288000</v>
      </c>
      <c r="J18" s="59"/>
    </row>
    <row r="19" spans="2:10" x14ac:dyDescent="0.3">
      <c r="B19" s="63"/>
      <c r="G19" s="592" t="s">
        <v>135</v>
      </c>
      <c r="H19" s="592"/>
      <c r="I19" s="58" t="s">
        <v>168</v>
      </c>
      <c r="J19" s="60"/>
    </row>
    <row r="20" spans="2:10" x14ac:dyDescent="0.3">
      <c r="B20" s="63"/>
      <c r="G20" s="589" t="s">
        <v>137</v>
      </c>
      <c r="H20" s="589"/>
      <c r="I20" s="526">
        <f>IF(I19 = "TIADA",I18, IF(I19="PULUH",ROUND(I18,-1),IF(I19="RATUS",ROUND(I18,-2),IF(I19="RIBU",ROUND(I18,-3),IF(I19="PULUH RIBU",ROUND(I18,-4),IF(I19="RATUS RIBU",ROUND(I18,-5),IF(I19="JUTA",ROUND(I18,-6))))))))</f>
        <v>288000</v>
      </c>
      <c r="J20" s="60"/>
    </row>
    <row r="21" spans="2:10" ht="18" customHeight="1" x14ac:dyDescent="0.3">
      <c r="B21" s="63"/>
      <c r="F21" s="589" t="str">
        <f>CONCATENATE("Jumlah Nilai Mengikut Syer (",E2,F2,G2,") (RM)")</f>
        <v>Jumlah Nilai Mengikut Syer (1/1) (RM)</v>
      </c>
      <c r="G21" s="589"/>
      <c r="H21" s="589"/>
      <c r="I21" s="528">
        <f>I20*(E2/G2)</f>
        <v>288000</v>
      </c>
      <c r="J21" s="59"/>
    </row>
    <row r="22" spans="2:10" x14ac:dyDescent="0.3">
      <c r="B22" s="63"/>
      <c r="J22" s="26"/>
    </row>
    <row r="23" spans="2:10" x14ac:dyDescent="0.3">
      <c r="B23" s="63"/>
      <c r="C23" s="530" t="s">
        <v>156</v>
      </c>
      <c r="D23" s="530" t="s">
        <v>157</v>
      </c>
      <c r="E23" s="531" t="s">
        <v>158</v>
      </c>
      <c r="J23" s="26"/>
    </row>
    <row r="24" spans="2:10" ht="15" thickBot="1" x14ac:dyDescent="0.35">
      <c r="B24" s="65"/>
      <c r="C24" s="46"/>
      <c r="D24" s="46"/>
      <c r="E24" s="46"/>
      <c r="F24" s="46"/>
      <c r="G24" s="46"/>
      <c r="H24" s="46"/>
      <c r="I24" s="46"/>
      <c r="J24" s="36"/>
    </row>
  </sheetData>
  <mergeCells count="4">
    <mergeCell ref="G18:H18"/>
    <mergeCell ref="G19:H19"/>
    <mergeCell ref="G20:H20"/>
    <mergeCell ref="F21:H21"/>
  </mergeCells>
  <dataValidations count="1">
    <dataValidation type="list" allowBlank="1" showInputMessage="1" showErrorMessage="1" sqref="E15:E16" xr:uid="{66E87696-83E0-4E34-864E-7F5DFB1FF11C}">
      <formula1>"hektar,mp"</formula1>
    </dataValidation>
  </dataValidations>
  <pageMargins left="0.7" right="0.7" top="0.75" bottom="0.75" header="0.3" footer="0.3"/>
  <pageSetup scale="64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Option Button 1">
              <controlPr defaultSize="0" autoFill="0" autoLine="0" autoPict="0">
                <anchor moveWithCells="1">
                  <from>
                    <xdr:col>1</xdr:col>
                    <xdr:colOff>99060</xdr:colOff>
                    <xdr:row>2</xdr:row>
                    <xdr:rowOff>175260</xdr:rowOff>
                  </from>
                  <to>
                    <xdr:col>3</xdr:col>
                    <xdr:colOff>708660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Option Button 2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7620</xdr:rowOff>
                  </from>
                  <to>
                    <xdr:col>3</xdr:col>
                    <xdr:colOff>335280</xdr:colOff>
                    <xdr:row>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Option Button 3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182880</xdr:rowOff>
                  </from>
                  <to>
                    <xdr:col>3</xdr:col>
                    <xdr:colOff>304800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7" name="Option Button 11">
              <controlPr defaultSize="0" autoFill="0" autoLine="0" autoPict="0">
                <anchor moveWithCells="1">
                  <from>
                    <xdr:col>1</xdr:col>
                    <xdr:colOff>99060</xdr:colOff>
                    <xdr:row>4</xdr:row>
                    <xdr:rowOff>160020</xdr:rowOff>
                  </from>
                  <to>
                    <xdr:col>3</xdr:col>
                    <xdr:colOff>342900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BDF61F-10C2-482F-9A61-FF0B1D84B426}">
          <x14:formula1>
            <xm:f>'Item List'!$A$1:$A$7</xm:f>
          </x14:formula1>
          <xm:sqref>I19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A8FA-2012-4138-9D83-0E0212CB92FD}">
  <sheetPr>
    <tabColor theme="8" tint="0.39997558519241921"/>
    <pageSetUpPr fitToPage="1"/>
  </sheetPr>
  <dimension ref="A1:T127"/>
  <sheetViews>
    <sheetView zoomScale="70" zoomScaleNormal="70" workbookViewId="0">
      <pane xSplit="5" ySplit="6" topLeftCell="F19" activePane="bottomRight" state="frozen"/>
      <selection pane="topRight" activeCell="F1" sqref="F1"/>
      <selection pane="bottomLeft" activeCell="A6" sqref="A6"/>
      <selection pane="bottomRight" activeCell="C1" sqref="C1"/>
    </sheetView>
  </sheetViews>
  <sheetFormatPr defaultRowHeight="14.4" x14ac:dyDescent="0.3"/>
  <cols>
    <col min="1" max="1" width="5.44140625" customWidth="1"/>
    <col min="2" max="2" width="12.109375" customWidth="1"/>
    <col min="3" max="3" width="31.109375" style="3" customWidth="1"/>
    <col min="4" max="4" width="15.6640625" style="194" customWidth="1"/>
    <col min="5" max="5" width="4.88671875" customWidth="1"/>
    <col min="6" max="6" width="3.88671875" customWidth="1"/>
    <col min="7" max="7" width="19.6640625" style="138" customWidth="1"/>
    <col min="8" max="8" width="8.88671875" customWidth="1"/>
    <col min="9" max="9" width="6" customWidth="1"/>
    <col min="10" max="10" width="14.109375" customWidth="1"/>
    <col min="11" max="11" width="16" style="138" customWidth="1"/>
    <col min="12" max="12" width="13.6640625" customWidth="1"/>
    <col min="13" max="13" width="8.109375" style="138" customWidth="1"/>
    <col min="14" max="14" width="10.109375" style="138" customWidth="1"/>
  </cols>
  <sheetData>
    <row r="1" spans="1:20" x14ac:dyDescent="0.3">
      <c r="C1" s="52" t="s">
        <v>173</v>
      </c>
      <c r="D1" s="193"/>
      <c r="E1" s="106"/>
      <c r="F1" s="106"/>
      <c r="H1" s="10"/>
      <c r="J1" s="19"/>
    </row>
    <row r="2" spans="1:20" x14ac:dyDescent="0.3">
      <c r="C2" s="1" t="s">
        <v>174</v>
      </c>
      <c r="D2" s="143"/>
      <c r="H2" s="1"/>
      <c r="I2" s="1"/>
    </row>
    <row r="3" spans="1:20" x14ac:dyDescent="0.3">
      <c r="D3" s="143"/>
      <c r="H3" s="1"/>
      <c r="I3" s="1"/>
    </row>
    <row r="4" spans="1:20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20" ht="15" thickBot="1" x14ac:dyDescent="0.35">
      <c r="D5" s="143"/>
    </row>
    <row r="6" spans="1:20" s="22" customFormat="1" ht="15" thickBot="1" x14ac:dyDescent="0.35">
      <c r="A6" s="30"/>
      <c r="B6" s="53" t="s">
        <v>180</v>
      </c>
      <c r="C6" s="29" t="s">
        <v>119</v>
      </c>
      <c r="D6" s="597" t="s">
        <v>181</v>
      </c>
      <c r="E6" s="597"/>
      <c r="F6" s="598"/>
      <c r="G6" s="627" t="s">
        <v>182</v>
      </c>
      <c r="H6" s="625"/>
      <c r="I6" s="625"/>
      <c r="J6" s="628"/>
      <c r="K6" s="624" t="s">
        <v>183</v>
      </c>
      <c r="L6" s="625"/>
      <c r="M6" s="625"/>
      <c r="N6" s="626"/>
      <c r="O6" s="30"/>
      <c r="P6" s="30"/>
      <c r="Q6" s="30"/>
      <c r="R6" s="30"/>
      <c r="S6" s="30"/>
      <c r="T6" s="30"/>
    </row>
    <row r="7" spans="1:20" x14ac:dyDescent="0.3">
      <c r="B7" s="640" t="s">
        <v>184</v>
      </c>
      <c r="C7" s="25" t="s">
        <v>185</v>
      </c>
      <c r="D7" s="599" t="s">
        <v>186</v>
      </c>
      <c r="E7" s="599"/>
      <c r="F7" s="600"/>
      <c r="G7" s="629" t="s">
        <v>187</v>
      </c>
      <c r="H7" s="595"/>
      <c r="I7" s="595"/>
      <c r="J7" s="596"/>
      <c r="K7" s="603">
        <v>5142505</v>
      </c>
      <c r="L7" s="604"/>
      <c r="M7" s="604"/>
      <c r="N7" s="605"/>
    </row>
    <row r="8" spans="1:20" ht="30" customHeight="1" x14ac:dyDescent="0.3">
      <c r="B8" s="641"/>
      <c r="C8" s="25" t="s">
        <v>188</v>
      </c>
      <c r="D8" s="601" t="s">
        <v>189</v>
      </c>
      <c r="E8" s="601"/>
      <c r="F8" s="602"/>
      <c r="G8" s="595" t="s">
        <v>189</v>
      </c>
      <c r="H8" s="595"/>
      <c r="I8" s="595"/>
      <c r="J8" s="596"/>
      <c r="K8" s="601" t="s">
        <v>189</v>
      </c>
      <c r="L8" s="601"/>
      <c r="M8" s="601"/>
      <c r="N8" s="602"/>
    </row>
    <row r="9" spans="1:20" x14ac:dyDescent="0.3">
      <c r="B9" s="641"/>
      <c r="C9" s="92" t="s">
        <v>190</v>
      </c>
      <c r="D9" s="601" t="s">
        <v>191</v>
      </c>
      <c r="E9" s="601"/>
      <c r="F9" s="602"/>
      <c r="G9" s="595" t="s">
        <v>192</v>
      </c>
      <c r="H9" s="595"/>
      <c r="I9" s="595"/>
      <c r="J9" s="596"/>
      <c r="K9" s="601" t="s">
        <v>192</v>
      </c>
      <c r="L9" s="601"/>
      <c r="M9" s="601"/>
      <c r="N9" s="602"/>
    </row>
    <row r="10" spans="1:20" x14ac:dyDescent="0.3">
      <c r="B10" s="641"/>
      <c r="C10" s="25" t="s">
        <v>193</v>
      </c>
      <c r="D10" s="601" t="s">
        <v>194</v>
      </c>
      <c r="E10" s="601"/>
      <c r="F10" s="602"/>
      <c r="G10" s="595" t="s">
        <v>194</v>
      </c>
      <c r="H10" s="595"/>
      <c r="I10" s="595"/>
      <c r="J10" s="596"/>
      <c r="K10" s="601" t="s">
        <v>194</v>
      </c>
      <c r="L10" s="601"/>
      <c r="M10" s="601"/>
      <c r="N10" s="602"/>
    </row>
    <row r="11" spans="1:20" x14ac:dyDescent="0.3">
      <c r="B11" s="641"/>
      <c r="C11" s="25" t="s">
        <v>195</v>
      </c>
      <c r="D11" s="601" t="s">
        <v>196</v>
      </c>
      <c r="E11" s="601"/>
      <c r="F11" s="602"/>
      <c r="G11" s="595" t="s">
        <v>196</v>
      </c>
      <c r="H11" s="595"/>
      <c r="I11" s="595"/>
      <c r="J11" s="596"/>
      <c r="K11" s="601" t="s">
        <v>196</v>
      </c>
      <c r="L11" s="601"/>
      <c r="M11" s="601"/>
      <c r="N11" s="602"/>
    </row>
    <row r="12" spans="1:20" x14ac:dyDescent="0.3">
      <c r="B12" s="641"/>
      <c r="C12" s="92" t="s">
        <v>197</v>
      </c>
      <c r="D12" s="605" t="s">
        <v>198</v>
      </c>
      <c r="E12" s="605"/>
      <c r="F12" s="605"/>
      <c r="G12" s="595" t="s">
        <v>198</v>
      </c>
      <c r="H12" s="595"/>
      <c r="I12" s="595"/>
      <c r="J12" s="596"/>
      <c r="K12" s="601" t="s">
        <v>198</v>
      </c>
      <c r="L12" s="601"/>
      <c r="M12" s="601"/>
      <c r="N12" s="602"/>
    </row>
    <row r="13" spans="1:20" x14ac:dyDescent="0.3">
      <c r="B13" s="641"/>
      <c r="C13" s="25" t="s">
        <v>54</v>
      </c>
      <c r="D13" s="601" t="s">
        <v>200</v>
      </c>
      <c r="E13" s="601"/>
      <c r="F13" s="602"/>
      <c r="G13" s="595" t="s">
        <v>200</v>
      </c>
      <c r="H13" s="595"/>
      <c r="I13" s="595"/>
      <c r="J13" s="596"/>
      <c r="K13" s="601" t="s">
        <v>200</v>
      </c>
      <c r="L13" s="601"/>
      <c r="M13" s="601"/>
      <c r="N13" s="602"/>
    </row>
    <row r="14" spans="1:20" x14ac:dyDescent="0.3">
      <c r="B14" s="641"/>
      <c r="C14" s="25" t="s">
        <v>49</v>
      </c>
      <c r="D14" s="601" t="s">
        <v>201</v>
      </c>
      <c r="E14" s="601"/>
      <c r="F14" s="602"/>
      <c r="G14" s="595" t="s">
        <v>201</v>
      </c>
      <c r="H14" s="595"/>
      <c r="I14" s="595"/>
      <c r="J14" s="596"/>
      <c r="K14" s="595" t="s">
        <v>201</v>
      </c>
      <c r="L14" s="595"/>
      <c r="M14" s="595"/>
      <c r="N14" s="596"/>
    </row>
    <row r="15" spans="1:20" x14ac:dyDescent="0.3">
      <c r="B15" s="641"/>
      <c r="C15" s="25" t="s">
        <v>56</v>
      </c>
      <c r="D15" s="601" t="s">
        <v>235</v>
      </c>
      <c r="E15" s="601"/>
      <c r="F15" s="602"/>
      <c r="G15" s="595" t="s">
        <v>235</v>
      </c>
      <c r="H15" s="595"/>
      <c r="I15" s="595"/>
      <c r="J15" s="596"/>
      <c r="K15" s="603" t="s">
        <v>235</v>
      </c>
      <c r="L15" s="604"/>
      <c r="M15" s="604"/>
      <c r="N15" s="605"/>
    </row>
    <row r="16" spans="1:20" x14ac:dyDescent="0.3">
      <c r="B16" s="641"/>
      <c r="C16" s="110" t="s">
        <v>51</v>
      </c>
      <c r="D16" s="617" t="s">
        <v>196</v>
      </c>
      <c r="E16" s="617"/>
      <c r="F16" s="617"/>
      <c r="G16" s="657" t="s">
        <v>168</v>
      </c>
      <c r="H16" s="657"/>
      <c r="I16" s="657"/>
      <c r="J16" s="658"/>
      <c r="K16" s="606" t="s">
        <v>168</v>
      </c>
      <c r="L16" s="607"/>
      <c r="M16" s="607"/>
      <c r="N16" s="608"/>
    </row>
    <row r="17" spans="2:16" x14ac:dyDescent="0.3">
      <c r="B17" s="641"/>
      <c r="C17" s="25" t="s">
        <v>52</v>
      </c>
      <c r="D17" s="95">
        <v>120</v>
      </c>
      <c r="E17" s="95" t="s">
        <v>123</v>
      </c>
      <c r="F17" s="103"/>
      <c r="G17" s="166">
        <v>120</v>
      </c>
      <c r="H17" s="149" t="s">
        <v>123</v>
      </c>
      <c r="I17" s="149"/>
      <c r="J17" s="149"/>
      <c r="K17" s="181">
        <v>120</v>
      </c>
      <c r="L17" s="95" t="s">
        <v>123</v>
      </c>
      <c r="M17" s="165"/>
      <c r="N17" s="189"/>
    </row>
    <row r="18" spans="2:16" ht="28.8" x14ac:dyDescent="0.3">
      <c r="B18" s="641"/>
      <c r="C18" s="297" t="s">
        <v>206</v>
      </c>
      <c r="D18" s="146" t="s">
        <v>334</v>
      </c>
      <c r="E18" s="146"/>
      <c r="F18" s="145"/>
      <c r="G18" s="265" t="s">
        <v>335</v>
      </c>
      <c r="H18" s="265"/>
      <c r="I18" s="265"/>
      <c r="J18" s="291"/>
      <c r="K18" s="143" t="s">
        <v>335</v>
      </c>
      <c r="L18" s="143"/>
      <c r="M18" s="143"/>
      <c r="N18" s="144"/>
    </row>
    <row r="19" spans="2:16" x14ac:dyDescent="0.3">
      <c r="B19" s="641"/>
      <c r="C19" s="25" t="s">
        <v>208</v>
      </c>
      <c r="D19" s="601" t="s">
        <v>209</v>
      </c>
      <c r="E19" s="601"/>
      <c r="F19" s="602"/>
      <c r="G19" s="595" t="s">
        <v>209</v>
      </c>
      <c r="H19" s="595"/>
      <c r="I19" s="595"/>
      <c r="J19" s="596"/>
      <c r="K19" s="603" t="s">
        <v>209</v>
      </c>
      <c r="L19" s="604"/>
      <c r="M19" s="604"/>
      <c r="N19" s="605"/>
    </row>
    <row r="20" spans="2:16" x14ac:dyDescent="0.3">
      <c r="B20" s="641"/>
      <c r="C20" s="25" t="s">
        <v>210</v>
      </c>
      <c r="D20" s="100">
        <v>44134</v>
      </c>
      <c r="E20" s="100"/>
      <c r="F20" s="114"/>
      <c r="G20" s="388">
        <v>43764</v>
      </c>
      <c r="H20" s="388"/>
      <c r="I20" s="388"/>
      <c r="J20" s="405"/>
      <c r="K20" s="406">
        <v>44130</v>
      </c>
      <c r="L20" s="100"/>
      <c r="M20" s="100"/>
      <c r="N20" s="114"/>
    </row>
    <row r="21" spans="2:16" x14ac:dyDescent="0.3">
      <c r="B21" s="641"/>
      <c r="C21" s="25" t="s">
        <v>140</v>
      </c>
      <c r="D21" s="195" t="s">
        <v>211</v>
      </c>
      <c r="E21" s="111" t="s">
        <v>141</v>
      </c>
      <c r="F21" s="74" t="s">
        <v>211</v>
      </c>
      <c r="G21" s="610" t="s">
        <v>211</v>
      </c>
      <c r="H21" s="611"/>
      <c r="I21" s="150" t="s">
        <v>141</v>
      </c>
      <c r="J21" s="151">
        <v>1</v>
      </c>
      <c r="K21" s="182"/>
      <c r="L21">
        <v>1</v>
      </c>
      <c r="M21" s="190" t="s">
        <v>141</v>
      </c>
      <c r="N21" s="115">
        <v>1</v>
      </c>
    </row>
    <row r="22" spans="2:16" x14ac:dyDescent="0.3">
      <c r="B22" s="641"/>
      <c r="C22" s="25" t="s">
        <v>212</v>
      </c>
      <c r="D22" s="98">
        <v>300000</v>
      </c>
      <c r="E22" s="98"/>
      <c r="F22" s="99"/>
      <c r="G22" s="423">
        <v>600000</v>
      </c>
      <c r="H22" s="423"/>
      <c r="I22" s="423"/>
      <c r="J22" s="423"/>
      <c r="K22" s="264">
        <v>600000</v>
      </c>
      <c r="L22" s="98"/>
      <c r="M22" s="98"/>
      <c r="N22" s="99"/>
    </row>
    <row r="23" spans="2:16" x14ac:dyDescent="0.3">
      <c r="B23" s="641"/>
      <c r="C23" s="25" t="s">
        <v>213</v>
      </c>
      <c r="D23" s="112"/>
      <c r="E23" s="112"/>
      <c r="F23" s="113"/>
      <c r="G23" s="423">
        <v>590000</v>
      </c>
      <c r="H23" s="423"/>
      <c r="I23" s="423"/>
      <c r="J23" s="423"/>
      <c r="K23" s="264">
        <v>590000</v>
      </c>
      <c r="L23" s="98"/>
      <c r="M23" s="98"/>
      <c r="N23" s="99"/>
      <c r="P23" s="105"/>
    </row>
    <row r="24" spans="2:16" x14ac:dyDescent="0.3">
      <c r="B24" s="641"/>
      <c r="C24" s="92" t="s">
        <v>214</v>
      </c>
      <c r="D24" s="601"/>
      <c r="E24" s="601"/>
      <c r="F24" s="602"/>
      <c r="G24" s="595" t="s">
        <v>215</v>
      </c>
      <c r="H24" s="595"/>
      <c r="I24" s="595"/>
      <c r="J24" s="596"/>
      <c r="K24" s="601" t="s">
        <v>215</v>
      </c>
      <c r="L24" s="601"/>
      <c r="M24" s="601"/>
      <c r="N24" s="602"/>
    </row>
    <row r="25" spans="2:16" x14ac:dyDescent="0.3">
      <c r="B25" s="641"/>
      <c r="C25" s="459" t="s">
        <v>336</v>
      </c>
      <c r="D25" s="31"/>
      <c r="E25" s="31"/>
      <c r="F25" s="97"/>
      <c r="G25" s="147"/>
      <c r="H25" s="147"/>
      <c r="I25" s="147"/>
      <c r="J25" s="457"/>
      <c r="K25" s="31"/>
      <c r="L25" s="31"/>
      <c r="M25" s="31"/>
      <c r="N25" s="97"/>
    </row>
    <row r="26" spans="2:16" x14ac:dyDescent="0.3">
      <c r="B26" s="641"/>
      <c r="C26" s="463" t="s">
        <v>122</v>
      </c>
      <c r="D26" s="31"/>
      <c r="E26" s="31"/>
      <c r="F26" s="97"/>
      <c r="G26" s="472">
        <v>135</v>
      </c>
      <c r="H26" s="147" t="s">
        <v>123</v>
      </c>
      <c r="I26" s="147"/>
      <c r="J26" s="457"/>
      <c r="K26" s="472">
        <v>135</v>
      </c>
      <c r="L26" s="31" t="s">
        <v>123</v>
      </c>
      <c r="M26" s="31"/>
      <c r="N26" s="97"/>
    </row>
    <row r="27" spans="2:16" x14ac:dyDescent="0.3">
      <c r="B27" s="641"/>
      <c r="C27" s="463" t="s">
        <v>163</v>
      </c>
      <c r="D27" s="31"/>
      <c r="E27" s="31"/>
      <c r="F27" s="97"/>
      <c r="G27" s="472">
        <v>35</v>
      </c>
      <c r="H27" s="147" t="s">
        <v>123</v>
      </c>
      <c r="I27" s="147"/>
      <c r="J27" s="457"/>
      <c r="K27" s="472">
        <v>35</v>
      </c>
      <c r="L27" s="31" t="s">
        <v>123</v>
      </c>
      <c r="M27" s="31"/>
      <c r="N27" s="97"/>
    </row>
    <row r="28" spans="2:16" x14ac:dyDescent="0.3">
      <c r="B28" s="641"/>
      <c r="C28" s="463" t="s">
        <v>337</v>
      </c>
      <c r="D28" s="31"/>
      <c r="E28" s="31"/>
      <c r="F28" s="97"/>
      <c r="G28" s="472">
        <v>2000</v>
      </c>
      <c r="H28" s="147"/>
      <c r="I28" s="147"/>
      <c r="J28" s="457"/>
      <c r="K28" s="472">
        <v>2000</v>
      </c>
      <c r="L28" s="31"/>
      <c r="M28" s="31"/>
      <c r="N28" s="97"/>
    </row>
    <row r="29" spans="2:16" x14ac:dyDescent="0.3">
      <c r="B29" s="641"/>
      <c r="C29" s="463" t="s">
        <v>338</v>
      </c>
      <c r="D29" s="31"/>
      <c r="E29" s="31"/>
      <c r="F29" s="97"/>
      <c r="G29" s="472">
        <v>1000</v>
      </c>
      <c r="H29" s="147"/>
      <c r="I29" s="147"/>
      <c r="J29" s="457"/>
      <c r="K29" s="472">
        <v>1000</v>
      </c>
      <c r="L29" s="31"/>
      <c r="M29" s="31"/>
      <c r="N29" s="97"/>
    </row>
    <row r="30" spans="2:16" x14ac:dyDescent="0.3">
      <c r="B30" s="641"/>
      <c r="C30" s="463" t="s">
        <v>339</v>
      </c>
      <c r="D30" s="31"/>
      <c r="E30" s="31"/>
      <c r="F30" s="97"/>
      <c r="G30" s="472">
        <f>(G26*G28)+(G27*G29)</f>
        <v>305000</v>
      </c>
      <c r="H30" s="147"/>
      <c r="I30" s="147"/>
      <c r="J30" s="457"/>
      <c r="K30" s="472">
        <f>(K26*K28)+(K27*K29)</f>
        <v>305000</v>
      </c>
      <c r="L30" s="31"/>
      <c r="M30" s="31"/>
      <c r="N30" s="97"/>
    </row>
    <row r="31" spans="2:16" x14ac:dyDescent="0.3">
      <c r="B31" s="641"/>
      <c r="C31" s="463" t="s">
        <v>340</v>
      </c>
      <c r="D31" s="31"/>
      <c r="E31" s="31"/>
      <c r="F31" s="97"/>
      <c r="G31" s="265">
        <v>10</v>
      </c>
      <c r="H31" s="147"/>
      <c r="I31" s="147"/>
      <c r="J31" s="457"/>
      <c r="K31" s="265">
        <v>10</v>
      </c>
      <c r="L31" s="31"/>
      <c r="M31" s="31"/>
      <c r="N31" s="97"/>
    </row>
    <row r="32" spans="2:16" x14ac:dyDescent="0.3">
      <c r="B32" s="641"/>
      <c r="C32" s="459" t="s">
        <v>341</v>
      </c>
      <c r="D32" s="31"/>
      <c r="E32" s="31"/>
      <c r="F32" s="97"/>
      <c r="G32" s="147"/>
      <c r="H32" s="147"/>
      <c r="I32" s="147"/>
      <c r="J32" s="457"/>
      <c r="K32" s="147"/>
      <c r="L32" s="31"/>
      <c r="M32" s="31"/>
      <c r="N32" s="97"/>
    </row>
    <row r="33" spans="1:15" x14ac:dyDescent="0.3">
      <c r="B33" s="641"/>
      <c r="C33" s="463" t="s">
        <v>342</v>
      </c>
      <c r="D33" s="31"/>
      <c r="E33" s="31"/>
      <c r="F33" s="97"/>
      <c r="G33" s="472">
        <v>0</v>
      </c>
      <c r="H33" s="147" t="s">
        <v>123</v>
      </c>
      <c r="I33" s="147"/>
      <c r="J33" s="457"/>
      <c r="K33" s="472">
        <v>0</v>
      </c>
      <c r="L33" s="31" t="s">
        <v>123</v>
      </c>
      <c r="M33" s="31"/>
      <c r="N33" s="97"/>
    </row>
    <row r="34" spans="1:15" x14ac:dyDescent="0.3">
      <c r="B34" s="641"/>
      <c r="C34" s="463" t="s">
        <v>125</v>
      </c>
      <c r="D34" s="31"/>
      <c r="E34" s="31"/>
      <c r="F34" s="97"/>
      <c r="G34" s="472">
        <v>0</v>
      </c>
      <c r="H34" s="147" t="s">
        <v>123</v>
      </c>
      <c r="I34" s="147"/>
      <c r="J34" s="457"/>
      <c r="K34" s="472">
        <v>0</v>
      </c>
      <c r="L34" s="31" t="s">
        <v>123</v>
      </c>
      <c r="M34" s="31"/>
      <c r="N34" s="97"/>
    </row>
    <row r="35" spans="1:15" x14ac:dyDescent="0.3">
      <c r="B35" s="641"/>
      <c r="C35" s="463" t="s">
        <v>337</v>
      </c>
      <c r="D35" s="31"/>
      <c r="E35" s="31"/>
      <c r="F35" s="97"/>
      <c r="G35" s="472">
        <v>0</v>
      </c>
      <c r="H35" s="147"/>
      <c r="I35" s="147"/>
      <c r="J35" s="457"/>
      <c r="K35" s="472">
        <v>0</v>
      </c>
      <c r="L35" s="31"/>
      <c r="M35" s="31"/>
      <c r="N35" s="97"/>
    </row>
    <row r="36" spans="1:15" x14ac:dyDescent="0.3">
      <c r="B36" s="641"/>
      <c r="C36" s="463" t="s">
        <v>338</v>
      </c>
      <c r="D36" s="31"/>
      <c r="E36" s="31"/>
      <c r="F36" s="97"/>
      <c r="G36" s="472">
        <v>0</v>
      </c>
      <c r="H36" s="147"/>
      <c r="I36" s="147"/>
      <c r="J36" s="457"/>
      <c r="K36" s="472">
        <v>0</v>
      </c>
      <c r="L36" s="31"/>
      <c r="M36" s="31"/>
      <c r="N36" s="97"/>
    </row>
    <row r="37" spans="1:15" x14ac:dyDescent="0.3">
      <c r="B37" s="641"/>
      <c r="C37" s="463" t="s">
        <v>339</v>
      </c>
      <c r="D37" s="31"/>
      <c r="E37" s="31"/>
      <c r="F37" s="97"/>
      <c r="G37" s="472">
        <f>(G33*G35)+(G34*G36)</f>
        <v>0</v>
      </c>
      <c r="H37" s="147"/>
      <c r="I37" s="147"/>
      <c r="J37" s="457"/>
      <c r="K37" s="472">
        <f>(K33*K35)+(K34*K36)</f>
        <v>0</v>
      </c>
      <c r="L37" s="31"/>
      <c r="M37" s="31"/>
      <c r="N37" s="97"/>
    </row>
    <row r="38" spans="1:15" x14ac:dyDescent="0.3">
      <c r="B38" s="641"/>
      <c r="C38" s="463" t="s">
        <v>340</v>
      </c>
      <c r="D38" s="31"/>
      <c r="E38" s="31"/>
      <c r="F38" s="97"/>
      <c r="G38" s="265">
        <v>0</v>
      </c>
      <c r="H38" s="147"/>
      <c r="I38" s="147"/>
      <c r="J38" s="457"/>
      <c r="K38" s="265">
        <v>0</v>
      </c>
      <c r="L38" s="31"/>
      <c r="M38" s="31"/>
      <c r="N38" s="97"/>
    </row>
    <row r="39" spans="1:15" x14ac:dyDescent="0.3">
      <c r="B39" s="641"/>
      <c r="C39" s="459" t="s">
        <v>249</v>
      </c>
      <c r="D39" s="31"/>
      <c r="E39" s="31"/>
      <c r="F39" s="97"/>
      <c r="G39" s="147"/>
      <c r="H39" s="147"/>
      <c r="I39" s="147"/>
      <c r="J39" s="457"/>
      <c r="K39" s="147"/>
      <c r="L39" s="31"/>
      <c r="M39" s="31"/>
      <c r="N39" s="97"/>
    </row>
    <row r="40" spans="1:15" x14ac:dyDescent="0.3">
      <c r="B40" s="641"/>
      <c r="C40" s="31" t="s">
        <v>343</v>
      </c>
      <c r="D40" s="31"/>
      <c r="E40" s="31"/>
      <c r="F40" s="97"/>
      <c r="G40" s="472">
        <v>10000</v>
      </c>
      <c r="H40" s="147"/>
      <c r="I40" s="147"/>
      <c r="J40" s="457"/>
      <c r="K40" s="472">
        <v>12000</v>
      </c>
      <c r="L40" s="31"/>
      <c r="M40" s="31"/>
      <c r="N40" s="97"/>
    </row>
    <row r="41" spans="1:15" x14ac:dyDescent="0.3">
      <c r="B41" s="641"/>
      <c r="C41" s="31" t="s">
        <v>344</v>
      </c>
      <c r="D41" s="31"/>
      <c r="E41" s="31"/>
      <c r="F41" s="97"/>
      <c r="G41" s="473">
        <f>G30+G37+G40</f>
        <v>315000</v>
      </c>
      <c r="H41" s="147"/>
      <c r="I41" s="147"/>
      <c r="J41" s="457"/>
      <c r="K41" s="473">
        <f>K30+K37+K40</f>
        <v>317000</v>
      </c>
      <c r="L41" s="31"/>
      <c r="M41" s="31"/>
      <c r="N41" s="97"/>
    </row>
    <row r="42" spans="1:15" x14ac:dyDescent="0.3">
      <c r="B42" s="641"/>
      <c r="C42" s="3" t="s">
        <v>345</v>
      </c>
      <c r="D42" s="31"/>
      <c r="E42" s="31"/>
      <c r="F42" s="97"/>
      <c r="G42" s="472">
        <f>G22-(G41)</f>
        <v>285000</v>
      </c>
      <c r="H42" s="147"/>
      <c r="I42" s="147"/>
      <c r="J42" s="457"/>
      <c r="K42" s="472">
        <f>K22-K41</f>
        <v>283000</v>
      </c>
      <c r="L42" s="31"/>
      <c r="M42" s="31"/>
      <c r="N42" s="97"/>
    </row>
    <row r="43" spans="1:15" x14ac:dyDescent="0.3">
      <c r="B43" s="641"/>
      <c r="C43" s="3" t="s">
        <v>346</v>
      </c>
      <c r="D43" s="31"/>
      <c r="E43" s="31"/>
      <c r="F43" s="97"/>
      <c r="G43" s="472">
        <f>G23-(G41)</f>
        <v>275000</v>
      </c>
      <c r="H43" s="147"/>
      <c r="I43" s="147"/>
      <c r="J43" s="457"/>
      <c r="K43" s="472">
        <f>K23-K41</f>
        <v>273000</v>
      </c>
      <c r="L43" s="31"/>
      <c r="M43" s="31"/>
      <c r="N43" s="97"/>
    </row>
    <row r="44" spans="1:15" x14ac:dyDescent="0.3">
      <c r="B44" s="641"/>
      <c r="C44" s="229" t="s">
        <v>216</v>
      </c>
      <c r="D44" s="207">
        <f>(D22/D17)/(D21/F21)</f>
        <v>2500</v>
      </c>
      <c r="E44" s="207" t="s">
        <v>217</v>
      </c>
      <c r="F44" s="380"/>
      <c r="G44" s="390">
        <f>(G42/G17)/G21/J21</f>
        <v>2375</v>
      </c>
      <c r="H44" s="381" t="s">
        <v>217</v>
      </c>
      <c r="I44" s="381"/>
      <c r="J44" s="382"/>
      <c r="K44" s="391">
        <f>(K42/K17)/(L21/N21)</f>
        <v>2358.3333333333335</v>
      </c>
      <c r="L44" s="381" t="s">
        <v>217</v>
      </c>
      <c r="M44" s="381"/>
      <c r="N44" s="389"/>
    </row>
    <row r="45" spans="1:15" x14ac:dyDescent="0.3">
      <c r="A45">
        <v>1</v>
      </c>
      <c r="B45" s="641">
        <v>1</v>
      </c>
      <c r="C45" s="229" t="s">
        <v>218</v>
      </c>
      <c r="D45" s="608" t="s">
        <v>219</v>
      </c>
      <c r="E45" s="608"/>
      <c r="F45" s="608"/>
      <c r="G45" s="390">
        <f>(G43/G17)/(G21/J21)</f>
        <v>2291.6666666666665</v>
      </c>
      <c r="H45" s="381" t="s">
        <v>217</v>
      </c>
      <c r="I45" s="381"/>
      <c r="J45" s="382"/>
      <c r="K45" s="391">
        <f>(K43/K17)/(L21/N21)</f>
        <v>2275</v>
      </c>
      <c r="L45" s="381" t="s">
        <v>217</v>
      </c>
      <c r="M45" s="381"/>
      <c r="N45" s="389"/>
      <c r="O45">
        <v>1</v>
      </c>
    </row>
    <row r="46" spans="1:15" ht="15" thickBot="1" x14ac:dyDescent="0.35">
      <c r="B46" s="642"/>
      <c r="C46" s="28"/>
      <c r="D46" s="609"/>
      <c r="E46" s="609"/>
      <c r="F46" s="612"/>
      <c r="G46" s="595"/>
      <c r="H46" s="595"/>
      <c r="I46" s="595"/>
      <c r="J46" s="596"/>
      <c r="K46" s="603"/>
      <c r="L46" s="604"/>
      <c r="M46" s="604"/>
      <c r="N46" s="605"/>
    </row>
    <row r="47" spans="1:15" ht="15" thickBot="1" x14ac:dyDescent="0.35">
      <c r="B47" s="643" t="s">
        <v>220</v>
      </c>
      <c r="C47" s="101" t="s">
        <v>221</v>
      </c>
      <c r="D47" s="196"/>
      <c r="E47" s="102"/>
      <c r="F47" s="119"/>
      <c r="G47" s="167"/>
      <c r="H47" s="104"/>
      <c r="I47" s="79"/>
      <c r="J47" s="80"/>
      <c r="K47" s="176"/>
      <c r="L47" s="79"/>
      <c r="M47" s="176"/>
      <c r="N47" s="191"/>
    </row>
    <row r="48" spans="1:15" x14ac:dyDescent="0.3">
      <c r="B48" s="644"/>
      <c r="C48" s="32" t="s">
        <v>222</v>
      </c>
      <c r="D48" s="614"/>
      <c r="E48" s="614"/>
      <c r="F48" s="615"/>
      <c r="G48" s="168"/>
      <c r="H48" s="152" t="s">
        <v>223</v>
      </c>
      <c r="I48" s="418" t="s">
        <v>103</v>
      </c>
      <c r="J48" s="419" t="s">
        <v>106</v>
      </c>
      <c r="K48" s="183"/>
      <c r="L48" s="152" t="s">
        <v>223</v>
      </c>
      <c r="M48" s="418" t="s">
        <v>103</v>
      </c>
      <c r="N48" s="419" t="s">
        <v>106</v>
      </c>
    </row>
    <row r="49" spans="2:15" ht="28.8" x14ac:dyDescent="0.3">
      <c r="B49" s="644"/>
      <c r="C49" s="25" t="s">
        <v>224</v>
      </c>
      <c r="D49" s="613"/>
      <c r="E49" s="613"/>
      <c r="F49" s="613"/>
      <c r="H49" s="31" t="s">
        <v>225</v>
      </c>
      <c r="I49" s="2">
        <v>0</v>
      </c>
      <c r="J49" s="407">
        <v>0</v>
      </c>
      <c r="K49" s="184"/>
      <c r="L49" s="31" t="s">
        <v>225</v>
      </c>
      <c r="M49" s="283">
        <v>0</v>
      </c>
      <c r="N49" s="417">
        <v>0</v>
      </c>
      <c r="O49" s="283"/>
    </row>
    <row r="50" spans="2:15" ht="15" thickBot="1" x14ac:dyDescent="0.35">
      <c r="B50" s="645"/>
      <c r="C50" s="35" t="s">
        <v>226</v>
      </c>
      <c r="D50" s="609"/>
      <c r="E50" s="609"/>
      <c r="F50" s="605"/>
      <c r="G50" s="169"/>
      <c r="H50" s="5"/>
      <c r="I50" s="635">
        <f>IF(I49&lt;&gt;0,IF(I49&lt;&gt;0,IF(A45=1,((I49/100)*G44)+G44,IF(A45=2,((I49/100)*G45)+G45,((I49/100)*G46)+G46)),IF(A45=1,G44,IF(A45=2,G45,G46))),IF(J49&lt;&gt;0,IF(A45=1,(J49+G44),IF(A45=2,(J49+G45),(J49+G46))),IF(A45=1,G44,IF(A45=2,G45,G46))))</f>
        <v>2375</v>
      </c>
      <c r="J50" s="636"/>
      <c r="K50" s="185"/>
      <c r="M50" s="631">
        <f>IF(M49&lt;&gt;0,IF(M49&lt;&gt;0,IF(O45=1,((M49/100)*K44)+K44,IF(O45=2,((M49/100)*K45)+K45,((M49/100)*K46)+K46)),IF(O45=1,K44,IF(O45=2,K45,K46))),IF(N49&lt;&gt;0,IF(O45=1,(N49+K44),IF(O45=2,(N49+K45),(N49+K46))),IF(O45=1,K44,IF(O45=2,K45,K46))))</f>
        <v>2358.3333333333335</v>
      </c>
      <c r="N50" s="632"/>
    </row>
    <row r="51" spans="2:15" ht="15" thickBot="1" x14ac:dyDescent="0.35">
      <c r="B51" s="643" t="s">
        <v>227</v>
      </c>
      <c r="C51" s="42" t="s">
        <v>228</v>
      </c>
      <c r="D51" s="197"/>
      <c r="E51" s="82"/>
      <c r="F51" s="120"/>
      <c r="G51" s="170"/>
      <c r="H51" s="82"/>
      <c r="I51" s="79"/>
      <c r="J51" s="80"/>
      <c r="K51" s="176"/>
      <c r="L51" s="79"/>
      <c r="M51" s="176"/>
      <c r="N51" s="191"/>
    </row>
    <row r="52" spans="2:15" x14ac:dyDescent="0.3">
      <c r="B52" s="644"/>
      <c r="C52" s="32" t="s">
        <v>222</v>
      </c>
      <c r="D52" s="614"/>
      <c r="E52" s="614"/>
      <c r="F52" s="616"/>
      <c r="G52" s="411">
        <f>_xlfn.DAYS(D20,G20)</f>
        <v>370</v>
      </c>
      <c r="H52" s="152" t="s">
        <v>223</v>
      </c>
      <c r="I52" s="653" t="s">
        <v>103</v>
      </c>
      <c r="J52" s="653"/>
      <c r="K52" s="411">
        <f>_xlfn.DAYS(D20,K20)</f>
        <v>4</v>
      </c>
      <c r="L52" s="152" t="s">
        <v>223</v>
      </c>
      <c r="M52" s="651" t="s">
        <v>103</v>
      </c>
      <c r="N52" s="652"/>
    </row>
    <row r="53" spans="2:15" x14ac:dyDescent="0.3">
      <c r="B53" s="644"/>
      <c r="C53" s="594" t="s">
        <v>229</v>
      </c>
      <c r="D53" s="408">
        <f>D20</f>
        <v>44134</v>
      </c>
      <c r="E53" s="408"/>
      <c r="F53" s="83"/>
      <c r="G53" s="420">
        <f>G20</f>
        <v>43764</v>
      </c>
      <c r="H53" s="618" t="s">
        <v>230</v>
      </c>
      <c r="I53" s="421"/>
      <c r="J53" s="422"/>
      <c r="K53" s="420">
        <f>K20</f>
        <v>44130</v>
      </c>
      <c r="L53" s="618" t="s">
        <v>230</v>
      </c>
      <c r="M53" s="638"/>
      <c r="N53" s="639"/>
    </row>
    <row r="54" spans="2:15" x14ac:dyDescent="0.3">
      <c r="B54" s="644">
        <v>0</v>
      </c>
      <c r="C54" s="594"/>
      <c r="D54" s="143"/>
      <c r="E54" s="408"/>
      <c r="F54" s="396"/>
      <c r="G54" s="409" t="str">
        <f>CONCATENATE(ROUNDDOWN(_xlfn.DAYS(D20,G20)/365.25,0)," Tahun, ",ROUNDDOWN(MOD(G52,365.25)/30,0)," Bulan")</f>
        <v>1 Tahun, 0 Bulan</v>
      </c>
      <c r="H54" s="619"/>
      <c r="I54" s="633">
        <v>5</v>
      </c>
      <c r="J54" s="637"/>
      <c r="K54" s="410" t="str">
        <f>CONCATENATE(ROUNDDOWN(_xlfn.DAYS(D20,K20)/365.25,0)," Tahun, ",ROUNDDOWN(MOD(K52,365.25)/30,0)," Bulan")</f>
        <v>0 Tahun, 0 Bulan</v>
      </c>
      <c r="L54" s="601"/>
      <c r="M54" s="633">
        <v>0</v>
      </c>
      <c r="N54" s="634"/>
    </row>
    <row r="55" spans="2:15" ht="15" thickBot="1" x14ac:dyDescent="0.35">
      <c r="B55" s="645"/>
      <c r="C55" s="35" t="s">
        <v>231</v>
      </c>
      <c r="D55" s="609"/>
      <c r="E55" s="604"/>
      <c r="F55" s="605"/>
      <c r="H55" s="5"/>
      <c r="I55" s="635">
        <f>IF(I54&lt;&gt;0,((I50*I54/100)+I50),I50)</f>
        <v>2493.75</v>
      </c>
      <c r="J55" s="636"/>
      <c r="M55" s="631">
        <f>IF(M54&lt;&gt;0,((M50*M54/100)+M50),M50)</f>
        <v>2358.3333333333335</v>
      </c>
      <c r="N55" s="632"/>
    </row>
    <row r="56" spans="2:15" ht="15" thickBot="1" x14ac:dyDescent="0.35">
      <c r="B56" s="646" t="s">
        <v>232</v>
      </c>
      <c r="C56" s="42" t="s">
        <v>233</v>
      </c>
      <c r="D56" s="197"/>
      <c r="E56" s="82"/>
      <c r="F56" s="120"/>
      <c r="G56" s="170"/>
      <c r="H56" s="82"/>
      <c r="I56" s="79"/>
      <c r="J56" s="80"/>
      <c r="K56" s="176"/>
      <c r="L56" s="79"/>
      <c r="M56" s="176"/>
      <c r="N56" s="191"/>
    </row>
    <row r="57" spans="2:15" ht="27.75" customHeight="1" x14ac:dyDescent="0.3">
      <c r="B57" s="647"/>
      <c r="C57" s="32"/>
      <c r="D57" s="171"/>
      <c r="E57" s="24"/>
      <c r="F57" s="83"/>
      <c r="G57" s="171"/>
      <c r="H57" s="152" t="s">
        <v>223</v>
      </c>
      <c r="I57" s="661" t="s">
        <v>103</v>
      </c>
      <c r="J57" s="662"/>
      <c r="K57" s="183"/>
      <c r="L57" s="152" t="s">
        <v>223</v>
      </c>
      <c r="M57" s="649" t="s">
        <v>103</v>
      </c>
      <c r="N57" s="650"/>
    </row>
    <row r="58" spans="2:15" ht="28.8" x14ac:dyDescent="0.3">
      <c r="B58" s="647"/>
      <c r="C58" s="163" t="s">
        <v>60</v>
      </c>
      <c r="D58" s="143" t="str">
        <f>D12</f>
        <v>BANDAR TUN RAZAK</v>
      </c>
      <c r="E58" s="5"/>
      <c r="F58" s="96"/>
      <c r="G58" s="172" t="str">
        <f>G12</f>
        <v>BANDAR TUN RAZAK</v>
      </c>
      <c r="H58" s="5"/>
      <c r="I58" s="620">
        <v>0</v>
      </c>
      <c r="J58" s="656"/>
      <c r="K58" s="172" t="str">
        <f>K12</f>
        <v>BANDAR TUN RAZAK</v>
      </c>
      <c r="L58" s="146"/>
      <c r="M58" s="620">
        <v>0</v>
      </c>
      <c r="N58" s="621"/>
    </row>
    <row r="59" spans="2:15" x14ac:dyDescent="0.3">
      <c r="B59" s="647"/>
      <c r="C59" s="516" t="s">
        <v>49</v>
      </c>
      <c r="D59" s="143" t="s">
        <v>201</v>
      </c>
      <c r="F59" s="26"/>
      <c r="G59" s="172" t="s">
        <v>201</v>
      </c>
      <c r="H59" s="5"/>
      <c r="I59" s="622">
        <v>0</v>
      </c>
      <c r="J59" s="623"/>
      <c r="K59" s="172" t="s">
        <v>201</v>
      </c>
      <c r="L59" s="5"/>
      <c r="M59" s="620">
        <v>0</v>
      </c>
      <c r="N59" s="621"/>
    </row>
    <row r="60" spans="2:15" x14ac:dyDescent="0.3">
      <c r="B60" s="647"/>
      <c r="C60" s="73" t="s">
        <v>56</v>
      </c>
      <c r="D60" s="143" t="s">
        <v>235</v>
      </c>
      <c r="F60" s="26"/>
      <c r="G60" s="172" t="s">
        <v>235</v>
      </c>
      <c r="H60" s="5"/>
      <c r="I60" s="622">
        <v>0</v>
      </c>
      <c r="J60" s="623"/>
      <c r="K60" s="172" t="s">
        <v>235</v>
      </c>
      <c r="L60" s="5"/>
      <c r="M60" s="620">
        <v>0</v>
      </c>
      <c r="N60" s="621"/>
    </row>
    <row r="61" spans="2:15" x14ac:dyDescent="0.3">
      <c r="B61" s="647"/>
      <c r="C61" s="164" t="s">
        <v>51</v>
      </c>
      <c r="D61" s="146" t="s">
        <v>196</v>
      </c>
      <c r="F61" s="26"/>
      <c r="G61" s="172" t="s">
        <v>168</v>
      </c>
      <c r="H61" s="143"/>
      <c r="I61" s="620">
        <v>0</v>
      </c>
      <c r="J61" s="656"/>
      <c r="K61" s="172" t="s">
        <v>168</v>
      </c>
      <c r="L61" s="143"/>
      <c r="M61" s="620">
        <v>0</v>
      </c>
      <c r="N61" s="621"/>
    </row>
    <row r="62" spans="2:15" x14ac:dyDescent="0.3">
      <c r="B62" s="647"/>
      <c r="C62" s="517" t="s">
        <v>52</v>
      </c>
      <c r="D62" s="165">
        <v>120</v>
      </c>
      <c r="E62" s="95"/>
      <c r="F62" s="103"/>
      <c r="G62" s="165">
        <v>120</v>
      </c>
      <c r="H62" s="143"/>
      <c r="I62" s="622">
        <v>0</v>
      </c>
      <c r="J62" s="623"/>
      <c r="K62" s="165">
        <v>120</v>
      </c>
      <c r="L62" s="143"/>
      <c r="M62" s="620">
        <v>0</v>
      </c>
      <c r="N62" s="621"/>
    </row>
    <row r="63" spans="2:15" x14ac:dyDescent="0.3">
      <c r="B63" s="647"/>
      <c r="C63" s="163" t="s">
        <v>54</v>
      </c>
      <c r="D63" s="146" t="s">
        <v>200</v>
      </c>
      <c r="E63" s="31"/>
      <c r="F63" s="97"/>
      <c r="G63" s="172" t="s">
        <v>200</v>
      </c>
      <c r="H63" s="143"/>
      <c r="I63" s="654">
        <v>0</v>
      </c>
      <c r="J63" s="655"/>
      <c r="K63" s="172" t="s">
        <v>200</v>
      </c>
      <c r="L63" s="143"/>
      <c r="M63" s="620">
        <v>0</v>
      </c>
      <c r="N63" s="621"/>
    </row>
    <row r="64" spans="2:15" ht="28.8" x14ac:dyDescent="0.3">
      <c r="B64" s="647"/>
      <c r="C64" s="73" t="s">
        <v>62</v>
      </c>
      <c r="D64" s="143" t="s">
        <v>242</v>
      </c>
      <c r="F64" s="26"/>
      <c r="G64" s="172" t="s">
        <v>242</v>
      </c>
      <c r="H64" s="143"/>
      <c r="I64" s="622">
        <v>0</v>
      </c>
      <c r="J64" s="623"/>
      <c r="K64" s="172" t="s">
        <v>242</v>
      </c>
      <c r="L64" s="143"/>
      <c r="M64" s="620">
        <v>0</v>
      </c>
      <c r="N64" s="621"/>
    </row>
    <row r="65" spans="1:20" x14ac:dyDescent="0.3">
      <c r="B65" s="647"/>
      <c r="C65" s="73" t="s">
        <v>59</v>
      </c>
      <c r="D65" s="143" t="s">
        <v>347</v>
      </c>
      <c r="F65" s="26"/>
      <c r="G65" s="138" t="s">
        <v>347</v>
      </c>
      <c r="H65" s="143"/>
      <c r="I65" s="622">
        <v>0</v>
      </c>
      <c r="J65" s="623"/>
      <c r="K65" s="138" t="s">
        <v>347</v>
      </c>
      <c r="M65" s="620">
        <v>0</v>
      </c>
      <c r="N65" s="621"/>
    </row>
    <row r="66" spans="1:20" ht="15" customHeight="1" x14ac:dyDescent="0.3">
      <c r="B66" s="647"/>
      <c r="C66" s="21" t="s">
        <v>248</v>
      </c>
      <c r="D66" s="301"/>
      <c r="E66" s="17"/>
      <c r="F66" s="17"/>
      <c r="G66" s="223"/>
      <c r="H66" s="17"/>
      <c r="I66" s="9"/>
      <c r="J66" s="7"/>
      <c r="K66" s="218"/>
      <c r="L66" s="9"/>
      <c r="M66" s="218"/>
      <c r="N66" s="323"/>
    </row>
    <row r="67" spans="1:20" ht="15" customHeight="1" x14ac:dyDescent="0.3">
      <c r="B67" s="647"/>
      <c r="C67" s="25" t="s">
        <v>249</v>
      </c>
      <c r="D67" s="146"/>
      <c r="F67" s="26"/>
      <c r="G67" s="172"/>
      <c r="H67" s="143"/>
      <c r="I67" s="622">
        <v>0</v>
      </c>
      <c r="J67" s="623"/>
      <c r="K67" s="172"/>
      <c r="L67" s="143"/>
      <c r="M67" s="620">
        <v>0</v>
      </c>
      <c r="N67" s="621"/>
    </row>
    <row r="68" spans="1:20" x14ac:dyDescent="0.3">
      <c r="B68" s="647"/>
      <c r="C68" s="25"/>
      <c r="D68" s="143"/>
      <c r="E68" s="143"/>
      <c r="F68" s="144"/>
      <c r="G68" s="143"/>
      <c r="H68" s="172"/>
      <c r="I68" s="294"/>
      <c r="J68" s="295"/>
      <c r="K68" s="143"/>
      <c r="L68" s="138"/>
      <c r="M68" s="185"/>
      <c r="N68" s="115"/>
    </row>
    <row r="69" spans="1:20" ht="15" thickBot="1" x14ac:dyDescent="0.35">
      <c r="B69" s="648"/>
      <c r="C69" s="25"/>
      <c r="D69" s="143"/>
      <c r="F69" s="26"/>
      <c r="G69" s="143"/>
      <c r="H69" s="5"/>
      <c r="I69" s="622"/>
      <c r="J69" s="623"/>
      <c r="M69" s="620"/>
      <c r="N69" s="621"/>
    </row>
    <row r="70" spans="1:20" x14ac:dyDescent="0.3">
      <c r="B70" s="88"/>
      <c r="C70" s="39" t="s">
        <v>250</v>
      </c>
      <c r="D70" s="173"/>
      <c r="E70" s="54"/>
      <c r="F70" s="40"/>
      <c r="G70" s="173"/>
      <c r="H70" s="109"/>
      <c r="I70" s="667">
        <f>SUM(I58:J69)</f>
        <v>0</v>
      </c>
      <c r="J70" s="668"/>
      <c r="K70" s="186"/>
      <c r="L70" s="54"/>
      <c r="M70" s="669">
        <f>SUM(M58:M69)</f>
        <v>0</v>
      </c>
      <c r="N70" s="670"/>
    </row>
    <row r="71" spans="1:20" ht="15" thickBot="1" x14ac:dyDescent="0.35">
      <c r="B71" s="89"/>
      <c r="C71" s="35" t="s">
        <v>251</v>
      </c>
      <c r="D71" s="143"/>
      <c r="F71" s="26"/>
      <c r="G71" s="143"/>
      <c r="H71" s="5"/>
      <c r="I71" s="635">
        <f>IF(I70&lt;&gt;0,((I55*I70/100)+I55),I55)</f>
        <v>2493.75</v>
      </c>
      <c r="J71" s="636"/>
      <c r="M71" s="631">
        <f>IF(M70&lt;&gt;0,((M55*M70/100)+M55),M55)</f>
        <v>2358.3333333333335</v>
      </c>
      <c r="N71" s="632"/>
    </row>
    <row r="72" spans="1:20" ht="15.75" customHeight="1" thickBot="1" x14ac:dyDescent="0.35">
      <c r="A72" s="26"/>
      <c r="B72" s="675" t="s">
        <v>252</v>
      </c>
      <c r="C72" s="21" t="s">
        <v>253</v>
      </c>
      <c r="D72" s="197"/>
      <c r="E72" s="82"/>
      <c r="F72" s="120"/>
      <c r="G72" s="170"/>
      <c r="H72" s="82"/>
      <c r="I72" s="79"/>
      <c r="J72" s="80"/>
      <c r="K72" s="176"/>
      <c r="L72" s="79"/>
      <c r="M72" s="176"/>
      <c r="N72" s="191"/>
    </row>
    <row r="73" spans="1:20" ht="27.75" customHeight="1" x14ac:dyDescent="0.3">
      <c r="A73" s="26"/>
      <c r="B73" s="676"/>
      <c r="C73" s="153" t="s">
        <v>222</v>
      </c>
      <c r="D73" s="174"/>
      <c r="E73" s="154"/>
      <c r="F73" s="155"/>
      <c r="G73" s="174"/>
      <c r="H73" s="152" t="s">
        <v>223</v>
      </c>
      <c r="I73" s="661" t="s">
        <v>254</v>
      </c>
      <c r="J73" s="662"/>
      <c r="K73" s="187"/>
      <c r="L73" s="152" t="s">
        <v>223</v>
      </c>
      <c r="M73" s="661" t="s">
        <v>254</v>
      </c>
      <c r="N73" s="662"/>
    </row>
    <row r="74" spans="1:20" x14ac:dyDescent="0.3">
      <c r="A74" s="26"/>
      <c r="B74" s="676"/>
      <c r="C74" s="6"/>
      <c r="D74" s="143"/>
      <c r="F74" s="26"/>
      <c r="G74" s="143"/>
      <c r="H74" s="143"/>
      <c r="I74" s="663">
        <v>0</v>
      </c>
      <c r="J74" s="664"/>
      <c r="K74" s="143"/>
      <c r="L74" s="143"/>
      <c r="M74" s="681">
        <v>0</v>
      </c>
      <c r="N74" s="682"/>
    </row>
    <row r="75" spans="1:20" x14ac:dyDescent="0.3">
      <c r="A75" s="26"/>
      <c r="B75" s="676"/>
      <c r="C75" s="6"/>
      <c r="D75" s="143"/>
      <c r="F75" s="26"/>
      <c r="G75" s="143"/>
      <c r="H75" s="143"/>
      <c r="I75" s="663"/>
      <c r="J75" s="664"/>
      <c r="L75" s="143"/>
      <c r="M75" s="373"/>
      <c r="N75" s="374"/>
    </row>
    <row r="76" spans="1:20" ht="15" thickBot="1" x14ac:dyDescent="0.35">
      <c r="A76" s="26"/>
      <c r="B76" s="676"/>
      <c r="C76" s="6"/>
      <c r="D76" s="143"/>
      <c r="F76" s="26"/>
      <c r="G76" s="143"/>
      <c r="H76" s="5"/>
      <c r="I76" s="57"/>
      <c r="J76" s="370"/>
      <c r="M76" s="375"/>
      <c r="N76" s="376"/>
    </row>
    <row r="77" spans="1:20" x14ac:dyDescent="0.3">
      <c r="A77" s="26"/>
      <c r="B77" s="676"/>
      <c r="C77" s="39" t="s">
        <v>258</v>
      </c>
      <c r="D77" s="173"/>
      <c r="E77" s="54"/>
      <c r="F77" s="40"/>
      <c r="G77" s="173"/>
      <c r="H77" s="109"/>
      <c r="I77" s="665">
        <f>SUM(I74:I76)</f>
        <v>0</v>
      </c>
      <c r="J77" s="666"/>
      <c r="K77" s="186"/>
      <c r="L77" s="54"/>
      <c r="M77" s="659">
        <f>SUM(M74:M76)</f>
        <v>0</v>
      </c>
      <c r="N77" s="660"/>
    </row>
    <row r="78" spans="1:20" ht="15" thickBot="1" x14ac:dyDescent="0.35">
      <c r="A78" s="26"/>
      <c r="B78" s="677"/>
      <c r="C78" s="35" t="s">
        <v>259</v>
      </c>
      <c r="D78" s="175"/>
      <c r="E78" s="46"/>
      <c r="F78" s="36"/>
      <c r="G78" s="175"/>
      <c r="H78" s="45"/>
      <c r="I78" s="687">
        <f>SUM(I71,I77)</f>
        <v>2493.75</v>
      </c>
      <c r="J78" s="688"/>
      <c r="K78" s="188"/>
      <c r="L78" s="46"/>
      <c r="M78" s="685">
        <f>SUM(M71,M77)</f>
        <v>2358.3333333333335</v>
      </c>
      <c r="N78" s="686"/>
    </row>
    <row r="79" spans="1:20" s="9" customFormat="1" ht="15" thickBot="1" x14ac:dyDescent="0.35">
      <c r="A79" s="26"/>
      <c r="B79" s="91"/>
      <c r="C79" s="302"/>
      <c r="D79" s="198"/>
      <c r="E79" s="79"/>
      <c r="F79" s="81"/>
      <c r="G79" s="176"/>
      <c r="H79" s="79"/>
      <c r="I79" s="79"/>
      <c r="J79" s="80"/>
      <c r="K79" s="176"/>
      <c r="L79" s="79"/>
      <c r="M79" s="176"/>
      <c r="N79" s="191"/>
      <c r="O79"/>
      <c r="P79"/>
      <c r="Q79"/>
      <c r="R79"/>
      <c r="S79"/>
      <c r="T79"/>
    </row>
    <row r="80" spans="1:20" x14ac:dyDescent="0.3">
      <c r="B80" s="89"/>
      <c r="C80" s="38" t="s">
        <v>135</v>
      </c>
      <c r="D80" s="143"/>
      <c r="F80" s="26"/>
      <c r="G80" s="143"/>
      <c r="H80" s="5"/>
      <c r="I80" s="622" t="s">
        <v>172</v>
      </c>
      <c r="J80" s="623"/>
      <c r="M80" s="620" t="s">
        <v>172</v>
      </c>
      <c r="N80" s="621"/>
    </row>
    <row r="81" spans="2:14" x14ac:dyDescent="0.3">
      <c r="B81" s="89"/>
      <c r="C81" s="38" t="s">
        <v>260</v>
      </c>
      <c r="D81" s="143"/>
      <c r="F81" s="26"/>
      <c r="G81" s="143"/>
      <c r="H81" s="5"/>
      <c r="I81" s="679">
        <f>IF(I80 = "TIADA",I78, IF(I80="PULUH",ROUND(I78,-1),IF(I80="RATUS",ROUND(I78,-2),IF(I80="RIBU",ROUND(I78,-3),IF(I80="PULUH RIBU",ROUND(I78,-4),IF(I80="RATUS RIBU",ROUND(I78,-5),IF(I80="JUTA",ROUND(I78,-6))))))))</f>
        <v>2490</v>
      </c>
      <c r="J81" s="680"/>
      <c r="M81" s="683">
        <f>IF(M80 = "TIADA",M78, IF(M80="PULUH",ROUND(M78,-1),IF(M80="RATUS",ROUND(M78,-2),IF(M80="RIBU",ROUND(M78,-3),IF(M80="PULUH RIBU",ROUND(M78,-4),IF(M80="RATUS RIBU",ROUND(M78,-5),IF(M80="JUTA",ROUND(M78,-6))))))))</f>
        <v>2360</v>
      </c>
      <c r="N81" s="684"/>
    </row>
    <row r="82" spans="2:14" x14ac:dyDescent="0.3">
      <c r="B82" s="89"/>
      <c r="C82" s="38" t="s">
        <v>261</v>
      </c>
      <c r="D82" s="143"/>
      <c r="F82" s="26"/>
      <c r="G82" s="143"/>
      <c r="I82" s="690" t="b">
        <v>0</v>
      </c>
      <c r="J82" s="691"/>
      <c r="L82" s="16" t="b">
        <v>1</v>
      </c>
      <c r="M82" s="620"/>
      <c r="N82" s="621"/>
    </row>
    <row r="83" spans="2:14" ht="15" thickBot="1" x14ac:dyDescent="0.35">
      <c r="B83" s="90"/>
      <c r="C83" s="35"/>
      <c r="D83" s="175"/>
      <c r="E83" s="46"/>
      <c r="F83" s="36"/>
      <c r="G83" s="175"/>
      <c r="H83" s="45"/>
      <c r="I83" s="46"/>
      <c r="J83" s="47"/>
      <c r="K83" s="188"/>
      <c r="L83" s="46"/>
      <c r="M83" s="188"/>
      <c r="N83" s="192"/>
    </row>
    <row r="84" spans="2:14" x14ac:dyDescent="0.3">
      <c r="B84" s="2"/>
      <c r="C84" s="6"/>
      <c r="D84" s="143"/>
      <c r="G84" s="143"/>
      <c r="H84" s="5"/>
    </row>
    <row r="85" spans="2:14" x14ac:dyDescent="0.3">
      <c r="C85" s="6" t="s">
        <v>262</v>
      </c>
      <c r="D85" s="143"/>
      <c r="G85" s="143"/>
      <c r="H85" s="5"/>
    </row>
    <row r="86" spans="2:14" ht="36.75" customHeight="1" x14ac:dyDescent="0.3">
      <c r="C86" s="678" t="str">
        <f>CONCATENATE("- Lingkungan nilai yang berpatutan dan munasabah selepas pelarasan adalah di antara RM ",M81," hingga RM ",I81)</f>
        <v>- Lingkungan nilai yang berpatutan dan munasabah selepas pelarasan adalah di antara RM 2360 hingga RM 2490</v>
      </c>
      <c r="D86" s="678"/>
      <c r="E86" s="678"/>
      <c r="F86" s="678"/>
      <c r="G86" s="678"/>
      <c r="H86" s="678"/>
      <c r="I86" s="678"/>
      <c r="J86" s="678"/>
    </row>
    <row r="87" spans="2:14" ht="15" customHeight="1" x14ac:dyDescent="0.3">
      <c r="C87" s="689" t="str">
        <f>IF(I82,CONCATENATE("- Pada pendapat saya perbandingan terbaik ialah ",G6," ( RM ",I81,")"),CONCATENATE("- Pada pendapat saya perbandingan terbaik ialah ",K6," ( RM ",M81,")"))</f>
        <v>- Pada pendapat saya perbandingan terbaik ialah Lot Perbandingan 2 : Lot 808 ( RM 2360)</v>
      </c>
      <c r="D87" s="689"/>
      <c r="E87" s="689"/>
      <c r="F87" s="689"/>
      <c r="G87" s="689"/>
      <c r="H87" s="689"/>
      <c r="I87" s="689"/>
      <c r="J87" s="689"/>
    </row>
    <row r="88" spans="2:14" x14ac:dyDescent="0.3">
      <c r="C88" s="133" t="s">
        <v>263</v>
      </c>
      <c r="D88" s="199">
        <v>2400</v>
      </c>
      <c r="E88" s="12"/>
      <c r="F88" s="12"/>
      <c r="G88" s="177"/>
      <c r="H88" s="6"/>
      <c r="I88" s="6"/>
    </row>
    <row r="89" spans="2:14" x14ac:dyDescent="0.3">
      <c r="C89" s="11"/>
      <c r="D89" s="199"/>
      <c r="E89" s="12"/>
      <c r="F89" s="12"/>
      <c r="G89" s="177"/>
      <c r="H89" s="6"/>
      <c r="I89" s="6"/>
    </row>
    <row r="90" spans="2:14" x14ac:dyDescent="0.3">
      <c r="C90" s="6" t="s">
        <v>264</v>
      </c>
      <c r="D90" s="138"/>
    </row>
    <row r="91" spans="2:14" x14ac:dyDescent="0.3">
      <c r="C91" s="132" t="s">
        <v>265</v>
      </c>
      <c r="D91" s="200"/>
      <c r="E91" s="121"/>
      <c r="F91" s="121"/>
      <c r="G91" s="178"/>
      <c r="H91" s="122"/>
      <c r="I91" s="122"/>
      <c r="J91" s="123"/>
    </row>
    <row r="92" spans="2:14" x14ac:dyDescent="0.3">
      <c r="C92" s="431"/>
      <c r="D92" s="201"/>
      <c r="E92" s="125"/>
      <c r="F92" s="125"/>
      <c r="G92" s="179"/>
      <c r="H92" s="126"/>
      <c r="I92" s="126"/>
      <c r="J92" s="127"/>
    </row>
    <row r="93" spans="2:14" x14ac:dyDescent="0.3">
      <c r="C93" s="124"/>
      <c r="D93" s="201"/>
      <c r="E93" s="125"/>
      <c r="F93" s="125"/>
      <c r="G93" s="179"/>
      <c r="H93" s="126"/>
      <c r="I93" s="126"/>
      <c r="J93" s="127"/>
    </row>
    <row r="94" spans="2:14" x14ac:dyDescent="0.3">
      <c r="C94" s="428" t="s">
        <v>266</v>
      </c>
      <c r="D94" s="201"/>
      <c r="E94" s="125"/>
      <c r="F94" s="125"/>
      <c r="G94" s="179"/>
      <c r="H94" s="126"/>
      <c r="I94" s="126"/>
      <c r="J94" s="127"/>
    </row>
    <row r="95" spans="2:14" x14ac:dyDescent="0.3">
      <c r="C95" s="695" t="s">
        <v>267</v>
      </c>
      <c r="D95" s="696"/>
      <c r="E95" s="696"/>
      <c r="F95" s="696"/>
      <c r="G95" s="696"/>
      <c r="H95" s="696"/>
      <c r="I95" s="696"/>
      <c r="J95" s="697"/>
    </row>
    <row r="96" spans="2:14" x14ac:dyDescent="0.3">
      <c r="C96" s="695" t="s">
        <v>267</v>
      </c>
      <c r="D96" s="696"/>
      <c r="E96" s="696"/>
      <c r="F96" s="696"/>
      <c r="G96" s="696"/>
      <c r="H96" s="696"/>
      <c r="I96" s="696"/>
      <c r="J96" s="697"/>
    </row>
    <row r="97" spans="2:12" x14ac:dyDescent="0.3">
      <c r="C97" s="429" t="s">
        <v>268</v>
      </c>
      <c r="D97" s="201"/>
      <c r="E97" s="125"/>
      <c r="F97" s="125"/>
      <c r="G97" s="179"/>
      <c r="H97" s="126"/>
      <c r="I97" s="126"/>
      <c r="J97" s="127"/>
    </row>
    <row r="98" spans="2:12" ht="30.75" customHeight="1" x14ac:dyDescent="0.3">
      <c r="C98" s="692" t="s">
        <v>269</v>
      </c>
      <c r="D98" s="693"/>
      <c r="E98" s="693"/>
      <c r="F98" s="693"/>
      <c r="G98" s="693"/>
      <c r="H98" s="693"/>
      <c r="I98" s="693"/>
      <c r="J98" s="694"/>
    </row>
    <row r="99" spans="2:12" x14ac:dyDescent="0.3">
      <c r="C99" s="430" t="s">
        <v>270</v>
      </c>
      <c r="D99" s="201"/>
      <c r="E99" s="125"/>
      <c r="F99" s="125"/>
      <c r="G99" s="179"/>
      <c r="H99" s="126"/>
      <c r="I99" s="126"/>
      <c r="J99" s="127"/>
    </row>
    <row r="100" spans="2:12" ht="51.75" customHeight="1" x14ac:dyDescent="0.3">
      <c r="C100" s="692" t="s">
        <v>271</v>
      </c>
      <c r="D100" s="693"/>
      <c r="E100" s="693"/>
      <c r="F100" s="693"/>
      <c r="G100" s="693"/>
      <c r="H100" s="693"/>
      <c r="I100" s="693"/>
      <c r="J100" s="694"/>
    </row>
    <row r="101" spans="2:12" x14ac:dyDescent="0.3">
      <c r="C101" s="128"/>
      <c r="D101" s="180"/>
      <c r="E101" s="130"/>
      <c r="F101" s="130"/>
      <c r="G101" s="180"/>
      <c r="H101" s="129"/>
      <c r="I101" s="130"/>
      <c r="J101" s="131"/>
    </row>
    <row r="102" spans="2:12" x14ac:dyDescent="0.3">
      <c r="C102" s="11"/>
      <c r="D102" s="199"/>
      <c r="E102" s="12"/>
      <c r="F102" s="12"/>
      <c r="G102" s="177"/>
      <c r="H102" s="6"/>
      <c r="I102" s="6"/>
    </row>
    <row r="103" spans="2:12" x14ac:dyDescent="0.3">
      <c r="C103" s="530" t="s">
        <v>272</v>
      </c>
      <c r="D103" s="530" t="s">
        <v>157</v>
      </c>
      <c r="E103" s="12"/>
      <c r="F103" s="12"/>
      <c r="G103" s="530" t="s">
        <v>158</v>
      </c>
      <c r="H103" s="698" t="s">
        <v>273</v>
      </c>
      <c r="I103" s="699"/>
    </row>
    <row r="104" spans="2:12" x14ac:dyDescent="0.3">
      <c r="C104" s="11"/>
      <c r="D104" s="199"/>
      <c r="E104" s="12"/>
      <c r="F104" s="12"/>
      <c r="G104" s="177"/>
      <c r="H104" s="6"/>
      <c r="I104" s="6"/>
    </row>
    <row r="105" spans="2:12" x14ac:dyDescent="0.3">
      <c r="B105" s="673" t="s">
        <v>274</v>
      </c>
      <c r="C105" s="673"/>
      <c r="D105" s="674"/>
      <c r="E105" s="674"/>
      <c r="F105" s="674"/>
      <c r="G105" s="674"/>
    </row>
    <row r="106" spans="2:12" x14ac:dyDescent="0.3">
      <c r="C106" s="11"/>
      <c r="D106" s="199"/>
      <c r="E106" s="12"/>
      <c r="F106" s="12"/>
      <c r="G106" s="177"/>
      <c r="H106" s="6"/>
      <c r="I106" s="6"/>
    </row>
    <row r="107" spans="2:12" x14ac:dyDescent="0.3">
      <c r="B107" s="356" t="s">
        <v>275</v>
      </c>
      <c r="C107" s="357"/>
      <c r="D107" s="138"/>
      <c r="E107" s="138"/>
      <c r="F107" s="138"/>
      <c r="G107" s="143"/>
      <c r="H107" s="143"/>
      <c r="I107" s="138"/>
      <c r="J107" s="138"/>
      <c r="L107" s="138"/>
    </row>
    <row r="108" spans="2:12" x14ac:dyDescent="0.3">
      <c r="B108" t="s">
        <v>276</v>
      </c>
      <c r="C108" s="225"/>
      <c r="D108" s="138"/>
      <c r="E108" s="138"/>
      <c r="F108" s="138"/>
      <c r="H108" s="143"/>
      <c r="I108" s="138"/>
      <c r="J108" s="138"/>
      <c r="L108" s="138"/>
    </row>
    <row r="109" spans="2:12" ht="15" customHeight="1" x14ac:dyDescent="0.3">
      <c r="B109" s="359" t="s">
        <v>107</v>
      </c>
      <c r="C109" s="358" t="s">
        <v>108</v>
      </c>
      <c r="D109" s="358" t="s">
        <v>348</v>
      </c>
      <c r="E109" s="138"/>
      <c r="F109" s="138"/>
      <c r="H109" s="143"/>
      <c r="I109" s="138"/>
      <c r="J109" s="138"/>
      <c r="L109" s="138"/>
    </row>
    <row r="110" spans="2:12" ht="29.25" customHeight="1" x14ac:dyDescent="0.3">
      <c r="B110" s="137">
        <v>1</v>
      </c>
      <c r="C110" s="136" t="s">
        <v>110</v>
      </c>
      <c r="D110" s="360"/>
      <c r="E110" s="138"/>
      <c r="F110" s="172"/>
      <c r="H110" s="143"/>
      <c r="I110" s="138"/>
      <c r="J110" s="138"/>
      <c r="L110" s="138"/>
    </row>
    <row r="111" spans="2:12" ht="24.75" customHeight="1" x14ac:dyDescent="0.3">
      <c r="B111" s="530" t="s">
        <v>111</v>
      </c>
      <c r="C111" s="136"/>
      <c r="D111" s="361"/>
      <c r="E111" s="138"/>
      <c r="F111" s="138"/>
      <c r="H111" s="143"/>
      <c r="I111" s="138"/>
      <c r="J111" s="138"/>
      <c r="L111" s="138"/>
    </row>
    <row r="112" spans="2:12" x14ac:dyDescent="0.3">
      <c r="D112" s="143"/>
      <c r="G112" s="143"/>
      <c r="H112" s="5"/>
    </row>
    <row r="113" spans="3:12" x14ac:dyDescent="0.3">
      <c r="D113" s="143"/>
      <c r="G113" s="143"/>
      <c r="H113" s="5"/>
    </row>
    <row r="114" spans="3:12" x14ac:dyDescent="0.3">
      <c r="C114" s="3" t="s">
        <v>277</v>
      </c>
      <c r="D114" s="143"/>
      <c r="G114" s="143"/>
      <c r="H114" s="5"/>
    </row>
    <row r="115" spans="3:12" x14ac:dyDescent="0.3">
      <c r="C115" s="93" t="s">
        <v>278</v>
      </c>
      <c r="D115" s="143"/>
      <c r="G115" s="143"/>
      <c r="H115" s="5"/>
    </row>
    <row r="116" spans="3:12" x14ac:dyDescent="0.3">
      <c r="D116" s="143"/>
      <c r="G116" s="143"/>
      <c r="H116" s="5"/>
    </row>
    <row r="117" spans="3:12" x14ac:dyDescent="0.3">
      <c r="C117" s="240" t="s">
        <v>279</v>
      </c>
      <c r="D117" s="138"/>
      <c r="E117" s="138"/>
      <c r="F117" s="138"/>
      <c r="G117" s="143"/>
      <c r="H117" s="143"/>
      <c r="I117" s="138"/>
      <c r="J117" s="138"/>
      <c r="L117" s="138"/>
    </row>
    <row r="118" spans="3:12" x14ac:dyDescent="0.3">
      <c r="D118" s="143"/>
      <c r="G118" s="143"/>
      <c r="H118" s="5"/>
    </row>
    <row r="119" spans="3:12" x14ac:dyDescent="0.3">
      <c r="D119" s="143"/>
      <c r="G119" s="143"/>
      <c r="H119" s="5"/>
    </row>
    <row r="120" spans="3:12" x14ac:dyDescent="0.3">
      <c r="D120" s="143"/>
      <c r="G120" s="143"/>
      <c r="H120" s="5"/>
    </row>
    <row r="121" spans="3:12" x14ac:dyDescent="0.3">
      <c r="D121" s="143"/>
      <c r="G121" s="143"/>
      <c r="H121" s="5"/>
    </row>
    <row r="122" spans="3:12" x14ac:dyDescent="0.3">
      <c r="D122" s="143"/>
      <c r="G122" s="143"/>
      <c r="H122" s="5"/>
    </row>
    <row r="123" spans="3:12" x14ac:dyDescent="0.3">
      <c r="D123" s="143"/>
      <c r="G123" s="143"/>
      <c r="H123" s="5"/>
    </row>
    <row r="124" spans="3:12" x14ac:dyDescent="0.3">
      <c r="D124" s="143"/>
      <c r="G124" s="143"/>
      <c r="H124" s="5"/>
    </row>
    <row r="125" spans="3:12" x14ac:dyDescent="0.3">
      <c r="D125" s="143"/>
      <c r="G125" s="143"/>
      <c r="H125" s="5"/>
    </row>
    <row r="126" spans="3:12" x14ac:dyDescent="0.3">
      <c r="D126" s="143"/>
      <c r="G126" s="143"/>
      <c r="H126" s="5"/>
    </row>
    <row r="127" spans="3:12" x14ac:dyDescent="0.3">
      <c r="D127" s="143"/>
      <c r="G127" s="143"/>
      <c r="H127" s="5"/>
    </row>
  </sheetData>
  <mergeCells count="118">
    <mergeCell ref="H4:I4"/>
    <mergeCell ref="J4:K4"/>
    <mergeCell ref="M4:N4"/>
    <mergeCell ref="C98:J98"/>
    <mergeCell ref="C100:J100"/>
    <mergeCell ref="B105:G105"/>
    <mergeCell ref="I82:J82"/>
    <mergeCell ref="M82:N82"/>
    <mergeCell ref="C86:J86"/>
    <mergeCell ref="C87:J87"/>
    <mergeCell ref="C95:J95"/>
    <mergeCell ref="C96:J96"/>
    <mergeCell ref="I78:J78"/>
    <mergeCell ref="M78:N78"/>
    <mergeCell ref="I80:J80"/>
    <mergeCell ref="M80:N80"/>
    <mergeCell ref="I81:J81"/>
    <mergeCell ref="M81:N81"/>
    <mergeCell ref="I71:J71"/>
    <mergeCell ref="M71:N71"/>
    <mergeCell ref="B72:B78"/>
    <mergeCell ref="I73:J73"/>
    <mergeCell ref="M73:N73"/>
    <mergeCell ref="I74:J74"/>
    <mergeCell ref="D55:F55"/>
    <mergeCell ref="I55:J55"/>
    <mergeCell ref="M55:N55"/>
    <mergeCell ref="I67:J67"/>
    <mergeCell ref="M67:N67"/>
    <mergeCell ref="I69:J69"/>
    <mergeCell ref="M69:N69"/>
    <mergeCell ref="I70:J70"/>
    <mergeCell ref="M70:N70"/>
    <mergeCell ref="I64:J64"/>
    <mergeCell ref="M64:N64"/>
    <mergeCell ref="I65:J65"/>
    <mergeCell ref="M65:N65"/>
    <mergeCell ref="B56:B69"/>
    <mergeCell ref="I57:J57"/>
    <mergeCell ref="M57:N57"/>
    <mergeCell ref="I58:J58"/>
    <mergeCell ref="M58:N58"/>
    <mergeCell ref="I59:J59"/>
    <mergeCell ref="M59:N59"/>
    <mergeCell ref="B51:B55"/>
    <mergeCell ref="D52:F52"/>
    <mergeCell ref="I52:J52"/>
    <mergeCell ref="M52:N52"/>
    <mergeCell ref="C53:C54"/>
    <mergeCell ref="H53:H54"/>
    <mergeCell ref="L53:L54"/>
    <mergeCell ref="M53:N53"/>
    <mergeCell ref="I54:J54"/>
    <mergeCell ref="M54:N54"/>
    <mergeCell ref="I63:J63"/>
    <mergeCell ref="M63:N63"/>
    <mergeCell ref="I60:J60"/>
    <mergeCell ref="M60:N60"/>
    <mergeCell ref="I61:J61"/>
    <mergeCell ref="M61:N61"/>
    <mergeCell ref="I62:J62"/>
    <mergeCell ref="B47:B50"/>
    <mergeCell ref="D48:F48"/>
    <mergeCell ref="D49:F49"/>
    <mergeCell ref="D50:F50"/>
    <mergeCell ref="I50:J50"/>
    <mergeCell ref="M50:N50"/>
    <mergeCell ref="B7:B46"/>
    <mergeCell ref="D19:F19"/>
    <mergeCell ref="G19:J19"/>
    <mergeCell ref="K19:N19"/>
    <mergeCell ref="G21:H21"/>
    <mergeCell ref="D24:F24"/>
    <mergeCell ref="G24:J24"/>
    <mergeCell ref="K24:N24"/>
    <mergeCell ref="D15:F15"/>
    <mergeCell ref="G15:J15"/>
    <mergeCell ref="K15:N15"/>
    <mergeCell ref="D16:F16"/>
    <mergeCell ref="G16:J16"/>
    <mergeCell ref="K16:N16"/>
    <mergeCell ref="K14:N14"/>
    <mergeCell ref="D11:F11"/>
    <mergeCell ref="G11:J11"/>
    <mergeCell ref="K11:N11"/>
    <mergeCell ref="D12:F12"/>
    <mergeCell ref="G12:J12"/>
    <mergeCell ref="K12:N12"/>
    <mergeCell ref="D45:F45"/>
    <mergeCell ref="D46:F46"/>
    <mergeCell ref="G46:J46"/>
    <mergeCell ref="K46:N46"/>
    <mergeCell ref="H103:I103"/>
    <mergeCell ref="D9:F9"/>
    <mergeCell ref="G9:J9"/>
    <mergeCell ref="K9:N9"/>
    <mergeCell ref="D10:F10"/>
    <mergeCell ref="G10:J10"/>
    <mergeCell ref="K10:N10"/>
    <mergeCell ref="D13:F13"/>
    <mergeCell ref="G13:J13"/>
    <mergeCell ref="K13:N13"/>
    <mergeCell ref="D14:F14"/>
    <mergeCell ref="G14:J14"/>
    <mergeCell ref="M74:N74"/>
    <mergeCell ref="I75:J75"/>
    <mergeCell ref="I77:J77"/>
    <mergeCell ref="M77:N77"/>
    <mergeCell ref="M62:N62"/>
    <mergeCell ref="D6:F6"/>
    <mergeCell ref="G6:J6"/>
    <mergeCell ref="K6:N6"/>
    <mergeCell ref="D7:F7"/>
    <mergeCell ref="G7:J7"/>
    <mergeCell ref="K7:N7"/>
    <mergeCell ref="D8:F8"/>
    <mergeCell ref="G8:J8"/>
    <mergeCell ref="K8:N8"/>
  </mergeCells>
  <conditionalFormatting sqref="A1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{3FF7E3C3-252A-4567-92D5-F80D30A3B381}</x14:id>
        </ext>
      </extLst>
    </cfRule>
  </conditionalFormatting>
  <pageMargins left="0.7" right="0.7" top="0.75" bottom="0.75" header="0.3" footer="0.3"/>
  <pageSetup scale="53" fitToHeight="0" orientation="portrait" horizontalDpi="200" verticalDpi="200" r:id="rId1"/>
  <headerFooter>
    <oddHeader>&amp;LKaedah Perbandingan&amp;RVersion 1.2</oddHeader>
    <oddFooter>Page &amp;P of &amp;N</oddFooter>
  </headerFooter>
  <rowBreaks count="1" manualBreakCount="1">
    <brk id="7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5" r:id="rId4" name="Check Box 5">
              <controlPr defaultSize="0" autoFill="0" autoLine="0" autoPict="0">
                <anchor moveWithCells="1">
                  <from>
                    <xdr:col>1</xdr:col>
                    <xdr:colOff>571500</xdr:colOff>
                    <xdr:row>56</xdr:row>
                    <xdr:rowOff>350520</xdr:rowOff>
                  </from>
                  <to>
                    <xdr:col>2</xdr:col>
                    <xdr:colOff>68580</xdr:colOff>
                    <xdr:row>57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5" name="Check Box 6">
              <controlPr defaultSize="0" autoFill="0" autoLine="0" autoPict="0">
                <anchor moveWithCells="1">
                  <from>
                    <xdr:col>1</xdr:col>
                    <xdr:colOff>571500</xdr:colOff>
                    <xdr:row>58</xdr:row>
                    <xdr:rowOff>190500</xdr:rowOff>
                  </from>
                  <to>
                    <xdr:col>2</xdr:col>
                    <xdr:colOff>68580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6" name="Check Box 7">
              <controlPr defaultSize="0" autoFill="0" autoLine="0" autoPict="0">
                <anchor moveWithCells="1">
                  <from>
                    <xdr:col>1</xdr:col>
                    <xdr:colOff>571500</xdr:colOff>
                    <xdr:row>59</xdr:row>
                    <xdr:rowOff>190500</xdr:rowOff>
                  </from>
                  <to>
                    <xdr:col>2</xdr:col>
                    <xdr:colOff>68580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7" name="Check Box 8">
              <controlPr defaultSize="0" autoFill="0" autoLine="0" autoPict="0">
                <anchor moveWithCells="1">
                  <from>
                    <xdr:col>1</xdr:col>
                    <xdr:colOff>571500</xdr:colOff>
                    <xdr:row>61</xdr:row>
                    <xdr:rowOff>190500</xdr:rowOff>
                  </from>
                  <to>
                    <xdr:col>2</xdr:col>
                    <xdr:colOff>68580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9" r:id="rId8" name="Check Box 9">
              <controlPr defaultSize="0" autoFill="0" autoLine="0" autoPict="0">
                <anchor moveWithCells="1">
                  <from>
                    <xdr:col>1</xdr:col>
                    <xdr:colOff>571500</xdr:colOff>
                    <xdr:row>61</xdr:row>
                    <xdr:rowOff>7620</xdr:rowOff>
                  </from>
                  <to>
                    <xdr:col>2</xdr:col>
                    <xdr:colOff>68580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0" r:id="rId9" name="Check Box 10">
              <controlPr defaultSize="0" autoFill="0" autoLine="0" autoPict="0">
                <anchor moveWithCells="1">
                  <from>
                    <xdr:col>1</xdr:col>
                    <xdr:colOff>571500</xdr:colOff>
                    <xdr:row>63</xdr:row>
                    <xdr:rowOff>76200</xdr:rowOff>
                  </from>
                  <to>
                    <xdr:col>2</xdr:col>
                    <xdr:colOff>68580</xdr:colOff>
                    <xdr:row>64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10" name="Check Box 14">
              <controlPr defaultSize="0" autoFill="0" autoLine="0" autoPict="0">
                <anchor moveWithCells="1">
                  <from>
                    <xdr:col>1</xdr:col>
                    <xdr:colOff>571500</xdr:colOff>
                    <xdr:row>63</xdr:row>
                    <xdr:rowOff>373380</xdr:rowOff>
                  </from>
                  <to>
                    <xdr:col>2</xdr:col>
                    <xdr:colOff>68580</xdr:colOff>
                    <xdr:row>65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11" name="Check Box 18">
              <controlPr defaultSize="0" autoFill="0" autoLine="0" autoPict="0">
                <anchor moveWithCells="1">
                  <from>
                    <xdr:col>8</xdr:col>
                    <xdr:colOff>769620</xdr:colOff>
                    <xdr:row>80</xdr:row>
                    <xdr:rowOff>175260</xdr:rowOff>
                  </from>
                  <to>
                    <xdr:col>9</xdr:col>
                    <xdr:colOff>304800</xdr:colOff>
                    <xdr:row>82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12" name="Check Box 19">
              <controlPr defaultSize="0" autoFill="0" autoLine="0" autoPict="0">
                <anchor moveWithCells="1">
                  <from>
                    <xdr:col>12</xdr:col>
                    <xdr:colOff>716280</xdr:colOff>
                    <xdr:row>80</xdr:row>
                    <xdr:rowOff>160020</xdr:rowOff>
                  </from>
                  <to>
                    <xdr:col>13</xdr:col>
                    <xdr:colOff>304800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0" r:id="rId13" name="Group Box 20">
              <controlPr defaultSize="0" autoFill="0" autoPict="0">
                <anchor moveWithCells="1">
                  <from>
                    <xdr:col>8</xdr:col>
                    <xdr:colOff>274320</xdr:colOff>
                    <xdr:row>43</xdr:row>
                    <xdr:rowOff>22860</xdr:rowOff>
                  </from>
                  <to>
                    <xdr:col>9</xdr:col>
                    <xdr:colOff>289560</xdr:colOff>
                    <xdr:row>45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1" r:id="rId14" name="Option Button 21">
              <controlPr defaultSize="0" autoFill="0" autoLine="0" autoPict="0">
                <anchor moveWithCells="1">
                  <from>
                    <xdr:col>13</xdr:col>
                    <xdr:colOff>213360</xdr:colOff>
                    <xdr:row>43</xdr:row>
                    <xdr:rowOff>68580</xdr:rowOff>
                  </from>
                  <to>
                    <xdr:col>13</xdr:col>
                    <xdr:colOff>426720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2" r:id="rId15" name="Group Box 22">
              <controlPr defaultSize="0" autoFill="0" autoPict="0">
                <anchor moveWithCells="1">
                  <from>
                    <xdr:col>13</xdr:col>
                    <xdr:colOff>121920</xdr:colOff>
                    <xdr:row>43</xdr:row>
                    <xdr:rowOff>30480</xdr:rowOff>
                  </from>
                  <to>
                    <xdr:col>13</xdr:col>
                    <xdr:colOff>556260</xdr:colOff>
                    <xdr:row>45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3" r:id="rId16" name="Option Button 23">
              <controlPr defaultSize="0" autoFill="0" autoLine="0" autoPict="0">
                <anchor moveWithCells="1">
                  <from>
                    <xdr:col>13</xdr:col>
                    <xdr:colOff>213360</xdr:colOff>
                    <xdr:row>44</xdr:row>
                    <xdr:rowOff>45720</xdr:rowOff>
                  </from>
                  <to>
                    <xdr:col>13</xdr:col>
                    <xdr:colOff>480060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4" r:id="rId17" name="Check Box 24">
              <controlPr defaultSize="0" autoFill="0" autoLine="0" autoPict="0">
                <anchor moveWithCells="1">
                  <from>
                    <xdr:col>1</xdr:col>
                    <xdr:colOff>571500</xdr:colOff>
                    <xdr:row>57</xdr:row>
                    <xdr:rowOff>381000</xdr:rowOff>
                  </from>
                  <to>
                    <xdr:col>2</xdr:col>
                    <xdr:colOff>68580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5" r:id="rId18" name="Option Button 25">
              <controlPr defaultSize="0" autoFill="0" autoLine="0" autoPict="0">
                <anchor moveWithCells="1">
                  <from>
                    <xdr:col>8</xdr:col>
                    <xdr:colOff>373380</xdr:colOff>
                    <xdr:row>43</xdr:row>
                    <xdr:rowOff>60960</xdr:rowOff>
                  </from>
                  <to>
                    <xdr:col>9</xdr:col>
                    <xdr:colOff>236220</xdr:colOff>
                    <xdr:row>44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6" r:id="rId19" name="Option Button 26">
              <controlPr defaultSize="0" autoFill="0" autoLine="0" autoPict="0">
                <anchor moveWithCells="1">
                  <from>
                    <xdr:col>8</xdr:col>
                    <xdr:colOff>373380</xdr:colOff>
                    <xdr:row>44</xdr:row>
                    <xdr:rowOff>30480</xdr:rowOff>
                  </from>
                  <to>
                    <xdr:col>9</xdr:col>
                    <xdr:colOff>236220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7" r:id="rId20" name="Option Button 27">
              <controlPr defaultSize="0" autoFill="0" autoLine="0" autoPict="0">
                <anchor moveWithCells="1">
                  <from>
                    <xdr:col>3</xdr:col>
                    <xdr:colOff>175260</xdr:colOff>
                    <xdr:row>109</xdr:row>
                    <xdr:rowOff>68580</xdr:rowOff>
                  </from>
                  <to>
                    <xdr:col>3</xdr:col>
                    <xdr:colOff>495300</xdr:colOff>
                    <xdr:row>109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8" r:id="rId21" name="Option Button 28">
              <controlPr defaultSize="0" autoFill="0" autoLine="0" autoPict="0">
                <anchor moveWithCells="1">
                  <from>
                    <xdr:col>3</xdr:col>
                    <xdr:colOff>579120</xdr:colOff>
                    <xdr:row>109</xdr:row>
                    <xdr:rowOff>68580</xdr:rowOff>
                  </from>
                  <to>
                    <xdr:col>3</xdr:col>
                    <xdr:colOff>906780</xdr:colOff>
                    <xdr:row>109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9" r:id="rId22" name="Group Box 29">
              <controlPr defaultSize="0" autoFill="0" autoPict="0">
                <anchor moveWithCells="1">
                  <from>
                    <xdr:col>3</xdr:col>
                    <xdr:colOff>106680</xdr:colOff>
                    <xdr:row>109</xdr:row>
                    <xdr:rowOff>45720</xdr:rowOff>
                  </from>
                  <to>
                    <xdr:col>3</xdr:col>
                    <xdr:colOff>937260</xdr:colOff>
                    <xdr:row>109</xdr:row>
                    <xdr:rowOff>297180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7E3C3-252A-4567-92D5-F80D30A3B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8BC6A2-8766-4FB1-A21A-EB933CDD318A}">
          <x14:formula1>
            <xm:f>'Item List'!$A$1:$A$7</xm:f>
          </x14:formula1>
          <xm:sqref>I80 M80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7294-951A-4E95-8CBD-DBD53C444A65}">
  <sheetPr>
    <tabColor theme="7" tint="0.59999389629810485"/>
    <pageSetUpPr fitToPage="1"/>
  </sheetPr>
  <dimension ref="B1:J38"/>
  <sheetViews>
    <sheetView topLeftCell="A10" zoomScale="85" zoomScaleNormal="85" workbookViewId="0">
      <selection activeCell="D37" sqref="D37"/>
    </sheetView>
  </sheetViews>
  <sheetFormatPr defaultRowHeight="14.4" x14ac:dyDescent="0.3"/>
  <cols>
    <col min="1" max="1" width="6.5546875" customWidth="1"/>
    <col min="2" max="2" width="11" style="2" customWidth="1"/>
    <col min="3" max="3" width="30.44140625" customWidth="1"/>
    <col min="4" max="4" width="11" customWidth="1"/>
    <col min="5" max="5" width="14.6640625" customWidth="1"/>
    <col min="6" max="7" width="11" customWidth="1"/>
    <col min="8" max="8" width="18.88671875" customWidth="1"/>
    <col min="9" max="9" width="17.109375" customWidth="1"/>
    <col min="10" max="10" width="12" customWidth="1"/>
  </cols>
  <sheetData>
    <row r="1" spans="2:10" x14ac:dyDescent="0.3">
      <c r="B1" s="50" t="s">
        <v>138</v>
      </c>
    </row>
    <row r="2" spans="2:10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0" x14ac:dyDescent="0.3">
      <c r="B4" s="458" t="s">
        <v>142</v>
      </c>
      <c r="C4" s="43"/>
    </row>
    <row r="8" spans="2:10" ht="25.2" x14ac:dyDescent="0.6">
      <c r="G8" s="14"/>
    </row>
    <row r="9" spans="2:10" ht="17.25" customHeight="1" thickBot="1" x14ac:dyDescent="0.65">
      <c r="G9" s="14"/>
    </row>
    <row r="10" spans="2:10" ht="21.75" customHeight="1" x14ac:dyDescent="0.6">
      <c r="B10" s="61" t="s">
        <v>159</v>
      </c>
      <c r="C10" s="54"/>
      <c r="D10" s="54"/>
      <c r="E10" s="54"/>
      <c r="F10" s="54"/>
      <c r="G10" s="55"/>
      <c r="H10" s="54"/>
      <c r="I10" s="54"/>
      <c r="J10" s="40"/>
    </row>
    <row r="11" spans="2:10" ht="8.25" customHeight="1" x14ac:dyDescent="0.6">
      <c r="B11" s="72"/>
      <c r="G11" s="14"/>
      <c r="J11" s="26"/>
    </row>
    <row r="12" spans="2:10" x14ac:dyDescent="0.3">
      <c r="B12" s="62" t="s">
        <v>143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">
      <c r="B13" s="63"/>
      <c r="I13" s="283"/>
      <c r="J13" s="26"/>
    </row>
    <row r="14" spans="2:10" x14ac:dyDescent="0.3">
      <c r="B14" s="412" t="s">
        <v>118</v>
      </c>
      <c r="C14" s="413" t="s">
        <v>119</v>
      </c>
      <c r="D14" s="413" t="s">
        <v>52</v>
      </c>
      <c r="E14" s="413" t="s">
        <v>120</v>
      </c>
      <c r="F14" s="413"/>
      <c r="G14" s="413" t="str">
        <f>IF(E15="mp",CONCATENATE("Kadar Nilai (RM s",LOWER(E15),")"),CONCATENATE("Kadar Nilai (RM se",LOWER(E15),")"))</f>
        <v>Kadar Nilai (RM smp)</v>
      </c>
      <c r="H14" s="413"/>
      <c r="I14" s="413" t="s">
        <v>121</v>
      </c>
      <c r="J14" s="26"/>
    </row>
    <row r="15" spans="2:10" x14ac:dyDescent="0.3">
      <c r="B15" s="63">
        <v>1</v>
      </c>
      <c r="C15" s="15" t="s">
        <v>145</v>
      </c>
      <c r="D15" s="57">
        <f>'VP Tanah dan Bangunan'!D17</f>
        <v>130</v>
      </c>
      <c r="E15" t="s">
        <v>123</v>
      </c>
      <c r="F15" s="58" t="s">
        <v>124</v>
      </c>
      <c r="G15" s="57">
        <f>'VP Tanah dan Bangunan'!D76</f>
        <v>1900</v>
      </c>
      <c r="H15" s="530" t="s">
        <v>146</v>
      </c>
      <c r="I15" s="57">
        <f>Table116[[#This Row],[Luas Tanah]]*Table116[[#This Row],[Column1]]</f>
        <v>247000</v>
      </c>
      <c r="J15" s="26"/>
    </row>
    <row r="16" spans="2:10" ht="21" customHeight="1" x14ac:dyDescent="0.3">
      <c r="B16" s="63">
        <v>2</v>
      </c>
      <c r="C16" t="s">
        <v>147</v>
      </c>
      <c r="D16" s="57"/>
      <c r="E16" t="s">
        <v>123</v>
      </c>
      <c r="F16" s="58"/>
      <c r="G16" s="57"/>
      <c r="I16" s="57"/>
      <c r="J16" s="59"/>
    </row>
    <row r="17" spans="2:10" ht="21" customHeight="1" x14ac:dyDescent="0.3">
      <c r="B17" s="63"/>
      <c r="D17" s="57"/>
      <c r="F17" s="58"/>
      <c r="G17" s="57"/>
      <c r="I17" s="57"/>
      <c r="J17" s="59"/>
    </row>
    <row r="18" spans="2:10" x14ac:dyDescent="0.3">
      <c r="B18" s="63"/>
      <c r="H18" s="20" t="s">
        <v>160</v>
      </c>
      <c r="I18" s="57">
        <f>SUM(I15:I16)</f>
        <v>247000</v>
      </c>
      <c r="J18" s="26"/>
    </row>
    <row r="19" spans="2:10" x14ac:dyDescent="0.3">
      <c r="B19" s="62" t="s">
        <v>161</v>
      </c>
      <c r="C19" s="43"/>
      <c r="D19" s="43"/>
      <c r="E19" s="43"/>
      <c r="F19" s="43"/>
      <c r="G19" s="43"/>
      <c r="H19" s="43"/>
      <c r="I19" s="43"/>
      <c r="J19" s="44"/>
    </row>
    <row r="20" spans="2:10" x14ac:dyDescent="0.3">
      <c r="B20" s="63"/>
      <c r="I20" s="283"/>
      <c r="J20" s="26"/>
    </row>
    <row r="21" spans="2:10" ht="28.8" x14ac:dyDescent="0.3">
      <c r="B21" s="474" t="s">
        <v>118</v>
      </c>
      <c r="C21" s="475" t="s">
        <v>119</v>
      </c>
      <c r="D21" s="475" t="s">
        <v>162</v>
      </c>
      <c r="E21" s="475" t="s">
        <v>120</v>
      </c>
      <c r="F21" s="475"/>
      <c r="G21" s="476" t="str">
        <f>IF(E22="mp",CONCATENATE("Kadar Nilai (RM s",LOWER(E22),")"),CONCATENATE("Kadar Nilai (RM se",LOWER(E22),")"))</f>
        <v>Kadar Nilai (RM smp)</v>
      </c>
      <c r="H21" s="475"/>
      <c r="I21" s="475" t="s">
        <v>121</v>
      </c>
      <c r="J21" s="26"/>
    </row>
    <row r="22" spans="2:10" x14ac:dyDescent="0.3">
      <c r="B22" s="63">
        <v>1</v>
      </c>
      <c r="C22" s="15" t="s">
        <v>122</v>
      </c>
      <c r="D22" s="57">
        <f>'VP Tanah dan Bangunan'!D87</f>
        <v>140</v>
      </c>
      <c r="E22" t="s">
        <v>123</v>
      </c>
      <c r="F22" s="58" t="s">
        <v>124</v>
      </c>
      <c r="G22" s="57">
        <f>'VP Tanah dan Bangunan'!D132</f>
        <v>2200</v>
      </c>
      <c r="H22" s="530" t="s">
        <v>146</v>
      </c>
      <c r="I22" s="57">
        <f>Table11119[[#This Row],[Luas Tanah]]*Table11119[[#This Row],[Column1]]</f>
        <v>308000</v>
      </c>
      <c r="J22" s="26"/>
    </row>
    <row r="23" spans="2:10" x14ac:dyDescent="0.3">
      <c r="B23" s="63">
        <v>2</v>
      </c>
      <c r="C23" t="s">
        <v>163</v>
      </c>
      <c r="D23">
        <f>'VP Tanah dan Bangunan'!D88</f>
        <v>30</v>
      </c>
      <c r="E23" t="s">
        <v>123</v>
      </c>
      <c r="F23" s="2" t="s">
        <v>124</v>
      </c>
      <c r="G23" s="57">
        <f>G22/2</f>
        <v>1100</v>
      </c>
      <c r="I23" s="57">
        <f>Table11119[[#This Row],[Luas Tanah]]*Table11119[[#This Row],[Column1]]</f>
        <v>33000</v>
      </c>
      <c r="J23" s="26"/>
    </row>
    <row r="24" spans="2:10" x14ac:dyDescent="0.3">
      <c r="B24" s="63"/>
      <c r="J24" s="26"/>
    </row>
    <row r="25" spans="2:10" ht="21" customHeight="1" x14ac:dyDescent="0.3">
      <c r="B25" s="432" t="s">
        <v>111</v>
      </c>
      <c r="D25" s="57"/>
      <c r="F25" s="58"/>
      <c r="G25" s="57"/>
      <c r="I25" s="57"/>
      <c r="J25" s="59"/>
    </row>
    <row r="26" spans="2:10" x14ac:dyDescent="0.3">
      <c r="B26" s="63">
        <v>1</v>
      </c>
      <c r="C26" t="s">
        <v>343</v>
      </c>
      <c r="I26" s="57">
        <v>12000</v>
      </c>
      <c r="J26" s="26"/>
    </row>
    <row r="27" spans="2:10" x14ac:dyDescent="0.3">
      <c r="B27" s="63"/>
      <c r="J27" s="26"/>
    </row>
    <row r="28" spans="2:10" x14ac:dyDescent="0.3">
      <c r="B28" s="63"/>
      <c r="C28" s="530" t="s">
        <v>111</v>
      </c>
      <c r="J28" s="26"/>
    </row>
    <row r="29" spans="2:10" x14ac:dyDescent="0.3">
      <c r="B29" s="63"/>
      <c r="J29" s="26"/>
    </row>
    <row r="30" spans="2:10" x14ac:dyDescent="0.3">
      <c r="B30" s="63"/>
      <c r="H30" s="20" t="s">
        <v>349</v>
      </c>
      <c r="I30" s="57">
        <f>SUM(I22:I23,I26)</f>
        <v>353000</v>
      </c>
      <c r="J30" s="26"/>
    </row>
    <row r="31" spans="2:10" x14ac:dyDescent="0.3">
      <c r="B31" s="63"/>
      <c r="J31" s="26"/>
    </row>
    <row r="32" spans="2:10" x14ac:dyDescent="0.3">
      <c r="B32" s="63"/>
      <c r="G32" s="593" t="s">
        <v>152</v>
      </c>
      <c r="H32" s="593"/>
      <c r="I32" s="527">
        <f>SUM(I18,I30)</f>
        <v>600000</v>
      </c>
      <c r="J32" s="59"/>
    </row>
    <row r="33" spans="2:10" x14ac:dyDescent="0.3">
      <c r="B33" s="63"/>
      <c r="G33" s="592" t="s">
        <v>135</v>
      </c>
      <c r="H33" s="592"/>
      <c r="I33" s="58" t="s">
        <v>165</v>
      </c>
      <c r="J33" s="60"/>
    </row>
    <row r="34" spans="2:10" x14ac:dyDescent="0.3">
      <c r="B34" s="63"/>
      <c r="G34" s="589" t="s">
        <v>137</v>
      </c>
      <c r="H34" s="589"/>
      <c r="I34" s="526">
        <f>IF(I33 = "TIADA",I32, IF(I33="PULUH",ROUND(I32,-1),IF(I33="RATUS",ROUND(I32,-2),IF(I33="RIBU",ROUND(I32,-3),IF(I33="PULUH RIBU",ROUND(I32,-4),IF(I33="RATUS RIBU",ROUND(I32,-5),IF(I33="JUTA",ROUND(I32,-6))))))))</f>
        <v>600000</v>
      </c>
      <c r="J34" s="60"/>
    </row>
    <row r="35" spans="2:10" ht="18" customHeight="1" x14ac:dyDescent="0.3">
      <c r="B35" s="63"/>
      <c r="F35" s="589" t="str">
        <f>CONCATENATE("Jumlah Nilai Mengikut Syer (",E2,F2,G2,") (RM)")</f>
        <v>Jumlah Nilai Mengikut Syer (1/1) (RM)</v>
      </c>
      <c r="G35" s="589"/>
      <c r="H35" s="589"/>
      <c r="I35" s="528">
        <f>I34*(E2/G2)</f>
        <v>600000</v>
      </c>
      <c r="J35" s="59"/>
    </row>
    <row r="36" spans="2:10" x14ac:dyDescent="0.3">
      <c r="B36" s="63"/>
      <c r="J36" s="26"/>
    </row>
    <row r="37" spans="2:10" x14ac:dyDescent="0.3">
      <c r="B37" s="63"/>
      <c r="C37" s="530" t="s">
        <v>156</v>
      </c>
      <c r="D37" s="530" t="s">
        <v>157</v>
      </c>
      <c r="E37" s="531" t="s">
        <v>158</v>
      </c>
      <c r="J37" s="26"/>
    </row>
    <row r="38" spans="2:10" ht="15" thickBot="1" x14ac:dyDescent="0.35">
      <c r="B38" s="65"/>
      <c r="C38" s="46"/>
      <c r="D38" s="46"/>
      <c r="E38" s="46"/>
      <c r="F38" s="46"/>
      <c r="G38" s="46"/>
      <c r="H38" s="46"/>
      <c r="I38" s="46"/>
      <c r="J38" s="36"/>
    </row>
  </sheetData>
  <mergeCells count="4">
    <mergeCell ref="G34:H34"/>
    <mergeCell ref="F35:H35"/>
    <mergeCell ref="G32:H32"/>
    <mergeCell ref="G33:H33"/>
  </mergeCells>
  <dataValidations disablePrompts="1" count="2">
    <dataValidation type="list" allowBlank="1" showInputMessage="1" showErrorMessage="1" sqref="E22" xr:uid="{894BB360-365D-40E6-83FA-91F964791920}">
      <formula1>"mp"</formula1>
    </dataValidation>
    <dataValidation type="list" allowBlank="1" showInputMessage="1" showErrorMessage="1" sqref="E15:E17 E25" xr:uid="{C9E082A2-4187-4704-AE9E-D8A6D5A052D6}">
      <formula1>"hektar,mp"</formula1>
    </dataValidation>
  </dataValidations>
  <pageMargins left="0.7" right="0.7" top="0.75" bottom="0.75" header="0.3" footer="0.3"/>
  <pageSetup scale="62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Option Button 1">
              <controlPr defaultSize="0" autoFill="0" autoLine="0" autoPict="0">
                <anchor moveWithCells="1">
                  <from>
                    <xdr:col>1</xdr:col>
                    <xdr:colOff>99060</xdr:colOff>
                    <xdr:row>2</xdr:row>
                    <xdr:rowOff>175260</xdr:rowOff>
                  </from>
                  <to>
                    <xdr:col>3</xdr:col>
                    <xdr:colOff>708660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Option Button 2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7620</xdr:rowOff>
                  </from>
                  <to>
                    <xdr:col>3</xdr:col>
                    <xdr:colOff>335280</xdr:colOff>
                    <xdr:row>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Option Button 3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182880</xdr:rowOff>
                  </from>
                  <to>
                    <xdr:col>3</xdr:col>
                    <xdr:colOff>304800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9" r:id="rId7" name="Option Button 11">
              <controlPr defaultSize="0" autoFill="0" autoLine="0" autoPict="0">
                <anchor moveWithCells="1">
                  <from>
                    <xdr:col>1</xdr:col>
                    <xdr:colOff>99060</xdr:colOff>
                    <xdr:row>4</xdr:row>
                    <xdr:rowOff>160020</xdr:rowOff>
                  </from>
                  <to>
                    <xdr:col>3</xdr:col>
                    <xdr:colOff>342900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2">
    <tablePart r:id="rId8"/>
    <tablePart r:id="rId9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648F8EC-1CBC-41C1-9465-D8BCED6E3F00}">
          <x14:formula1>
            <xm:f>'Item List'!$A$1:$A$7</xm:f>
          </x14:formula1>
          <xm:sqref>I33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DC5F-05B7-4FCB-B04B-0C677EF54A4D}">
  <sheetPr codeName="Sheet1">
    <tabColor theme="7" tint="0.59999389629810485"/>
    <pageSetUpPr fitToPage="1"/>
  </sheetPr>
  <dimension ref="A1:AF154"/>
  <sheetViews>
    <sheetView topLeftCell="A110" zoomScale="70" zoomScaleNormal="70" workbookViewId="0">
      <selection activeCell="B101" sqref="B101:B105"/>
    </sheetView>
  </sheetViews>
  <sheetFormatPr defaultRowHeight="14.4" x14ac:dyDescent="0.3"/>
  <cols>
    <col min="1" max="1" width="5.44140625" customWidth="1"/>
    <col min="2" max="2" width="12.109375" customWidth="1"/>
    <col min="3" max="3" width="36.88671875" style="3" customWidth="1"/>
    <col min="4" max="4" width="22.5546875" style="194" customWidth="1"/>
    <col min="5" max="5" width="4.33203125" customWidth="1"/>
    <col min="6" max="6" width="3.88671875" customWidth="1"/>
    <col min="7" max="7" width="19.6640625" style="138" customWidth="1"/>
    <col min="8" max="8" width="10.88671875" customWidth="1"/>
    <col min="9" max="9" width="5.88671875" customWidth="1"/>
    <col min="10" max="10" width="8.5546875" customWidth="1"/>
    <col min="11" max="11" width="16" style="138" customWidth="1"/>
    <col min="12" max="12" width="14.33203125" customWidth="1"/>
    <col min="13" max="13" width="8.109375" style="138" customWidth="1"/>
    <col min="14" max="14" width="10.109375" style="138" customWidth="1"/>
  </cols>
  <sheetData>
    <row r="1" spans="1:32" x14ac:dyDescent="0.3">
      <c r="C1" s="52" t="s">
        <v>350</v>
      </c>
      <c r="D1" s="193"/>
      <c r="E1" s="106"/>
      <c r="F1" s="106"/>
      <c r="H1" s="10"/>
      <c r="J1" s="19"/>
    </row>
    <row r="2" spans="1:32" x14ac:dyDescent="0.3">
      <c r="C2" s="1" t="s">
        <v>174</v>
      </c>
      <c r="D2" s="143"/>
      <c r="H2" s="1"/>
      <c r="I2" s="1"/>
    </row>
    <row r="3" spans="1:32" x14ac:dyDescent="0.3">
      <c r="D3" s="143"/>
      <c r="H3" s="1"/>
      <c r="I3" s="1"/>
    </row>
    <row r="4" spans="1:32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32" ht="15" thickBot="1" x14ac:dyDescent="0.35">
      <c r="D5" s="143"/>
    </row>
    <row r="6" spans="1:32" s="22" customFormat="1" ht="15" thickBot="1" x14ac:dyDescent="0.35">
      <c r="A6" s="30"/>
      <c r="B6" s="53" t="s">
        <v>180</v>
      </c>
      <c r="C6" s="29" t="s">
        <v>119</v>
      </c>
      <c r="D6" s="597" t="s">
        <v>351</v>
      </c>
      <c r="E6" s="597"/>
      <c r="F6" s="598"/>
      <c r="G6" s="627" t="s">
        <v>182</v>
      </c>
      <c r="H6" s="625"/>
      <c r="I6" s="625"/>
      <c r="J6" s="628"/>
      <c r="K6" s="624" t="s">
        <v>183</v>
      </c>
      <c r="L6" s="625"/>
      <c r="M6" s="625"/>
      <c r="N6" s="62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32" x14ac:dyDescent="0.3">
      <c r="B7" s="640" t="s">
        <v>184</v>
      </c>
      <c r="C7" s="25" t="s">
        <v>185</v>
      </c>
      <c r="D7" s="599" t="s">
        <v>186</v>
      </c>
      <c r="E7" s="599"/>
      <c r="F7" s="600"/>
      <c r="G7" s="629" t="s">
        <v>187</v>
      </c>
      <c r="H7" s="595"/>
      <c r="I7" s="595"/>
      <c r="J7" s="596"/>
      <c r="K7" s="603">
        <v>5142505</v>
      </c>
      <c r="L7" s="604"/>
      <c r="M7" s="604"/>
      <c r="N7" s="605"/>
    </row>
    <row r="8" spans="1:32" ht="15" customHeight="1" x14ac:dyDescent="0.3">
      <c r="B8" s="641"/>
      <c r="C8" s="25" t="s">
        <v>188</v>
      </c>
      <c r="D8" s="601" t="s">
        <v>189</v>
      </c>
      <c r="E8" s="601"/>
      <c r="F8" s="602"/>
      <c r="G8" s="595" t="s">
        <v>189</v>
      </c>
      <c r="H8" s="595"/>
      <c r="I8" s="595"/>
      <c r="J8" s="596"/>
      <c r="K8" s="601" t="s">
        <v>189</v>
      </c>
      <c r="L8" s="601"/>
      <c r="M8" s="601"/>
      <c r="N8" s="602"/>
    </row>
    <row r="9" spans="1:32" x14ac:dyDescent="0.3">
      <c r="B9" s="641"/>
      <c r="C9" s="92" t="s">
        <v>190</v>
      </c>
      <c r="D9" s="601" t="s">
        <v>191</v>
      </c>
      <c r="E9" s="601"/>
      <c r="F9" s="602"/>
      <c r="G9" s="595" t="s">
        <v>192</v>
      </c>
      <c r="H9" s="595"/>
      <c r="I9" s="595"/>
      <c r="J9" s="596"/>
      <c r="K9" s="601" t="s">
        <v>192</v>
      </c>
      <c r="L9" s="601"/>
      <c r="M9" s="601"/>
      <c r="N9" s="602"/>
    </row>
    <row r="10" spans="1:32" x14ac:dyDescent="0.3">
      <c r="B10" s="641"/>
      <c r="C10" s="25" t="s">
        <v>193</v>
      </c>
      <c r="D10" s="601" t="s">
        <v>194</v>
      </c>
      <c r="E10" s="601"/>
      <c r="F10" s="602"/>
      <c r="G10" s="595" t="s">
        <v>194</v>
      </c>
      <c r="H10" s="595"/>
      <c r="I10" s="595"/>
      <c r="J10" s="596"/>
      <c r="K10" s="601" t="s">
        <v>194</v>
      </c>
      <c r="L10" s="601"/>
      <c r="M10" s="601"/>
      <c r="N10" s="602"/>
    </row>
    <row r="11" spans="1:32" x14ac:dyDescent="0.3">
      <c r="B11" s="641"/>
      <c r="C11" s="25" t="s">
        <v>195</v>
      </c>
      <c r="D11" s="601" t="s">
        <v>196</v>
      </c>
      <c r="E11" s="601"/>
      <c r="F11" s="602"/>
      <c r="G11" s="595" t="s">
        <v>196</v>
      </c>
      <c r="H11" s="595"/>
      <c r="I11" s="595"/>
      <c r="J11" s="596"/>
      <c r="K11" s="601" t="s">
        <v>196</v>
      </c>
      <c r="L11" s="601"/>
      <c r="M11" s="601"/>
      <c r="N11" s="602"/>
    </row>
    <row r="12" spans="1:32" x14ac:dyDescent="0.3">
      <c r="B12" s="641"/>
      <c r="C12" s="92" t="s">
        <v>60</v>
      </c>
      <c r="D12" s="605" t="s">
        <v>198</v>
      </c>
      <c r="E12" s="605"/>
      <c r="F12" s="605"/>
      <c r="G12" s="595" t="s">
        <v>198</v>
      </c>
      <c r="H12" s="595"/>
      <c r="I12" s="595"/>
      <c r="J12" s="596"/>
      <c r="K12" s="601" t="s">
        <v>198</v>
      </c>
      <c r="L12" s="601"/>
      <c r="M12" s="601"/>
      <c r="N12" s="602"/>
    </row>
    <row r="13" spans="1:32" ht="15.75" customHeight="1" x14ac:dyDescent="0.3">
      <c r="B13" s="641"/>
      <c r="C13" s="25" t="s">
        <v>54</v>
      </c>
      <c r="D13" s="601" t="s">
        <v>200</v>
      </c>
      <c r="E13" s="601"/>
      <c r="F13" s="602"/>
      <c r="G13" s="595" t="s">
        <v>200</v>
      </c>
      <c r="H13" s="595"/>
      <c r="I13" s="595"/>
      <c r="J13" s="596"/>
      <c r="K13" s="601" t="s">
        <v>200</v>
      </c>
      <c r="L13" s="601"/>
      <c r="M13" s="601"/>
      <c r="N13" s="602"/>
    </row>
    <row r="14" spans="1:32" x14ac:dyDescent="0.3">
      <c r="B14" s="641"/>
      <c r="C14" s="25" t="s">
        <v>49</v>
      </c>
      <c r="D14" s="601" t="s">
        <v>201</v>
      </c>
      <c r="E14" s="601"/>
      <c r="F14" s="602"/>
      <c r="G14" s="595" t="s">
        <v>201</v>
      </c>
      <c r="H14" s="595"/>
      <c r="I14" s="595"/>
      <c r="J14" s="596"/>
      <c r="K14" s="601" t="s">
        <v>201</v>
      </c>
      <c r="L14" s="601"/>
      <c r="M14" s="601"/>
      <c r="N14" s="602"/>
    </row>
    <row r="15" spans="1:32" x14ac:dyDescent="0.3">
      <c r="B15" s="641"/>
      <c r="C15" s="25" t="s">
        <v>56</v>
      </c>
      <c r="D15" s="601" t="s">
        <v>235</v>
      </c>
      <c r="E15" s="601"/>
      <c r="F15" s="602"/>
      <c r="G15" s="595" t="s">
        <v>235</v>
      </c>
      <c r="H15" s="595"/>
      <c r="I15" s="595"/>
      <c r="J15" s="596"/>
      <c r="K15" s="603" t="s">
        <v>235</v>
      </c>
      <c r="L15" s="604"/>
      <c r="M15" s="604"/>
      <c r="N15" s="605"/>
    </row>
    <row r="16" spans="1:32" ht="36.75" customHeight="1" x14ac:dyDescent="0.3">
      <c r="B16" s="641"/>
      <c r="C16" s="110" t="s">
        <v>51</v>
      </c>
      <c r="D16" s="617" t="s">
        <v>196</v>
      </c>
      <c r="E16" s="617"/>
      <c r="F16" s="617"/>
      <c r="G16" s="657" t="s">
        <v>196</v>
      </c>
      <c r="H16" s="657"/>
      <c r="I16" s="657"/>
      <c r="J16" s="658"/>
      <c r="K16" s="606" t="s">
        <v>168</v>
      </c>
      <c r="L16" s="607"/>
      <c r="M16" s="607"/>
      <c r="N16" s="608"/>
    </row>
    <row r="17" spans="2:16" x14ac:dyDescent="0.3">
      <c r="B17" s="641"/>
      <c r="C17" s="25" t="s">
        <v>52</v>
      </c>
      <c r="D17" s="95">
        <v>130</v>
      </c>
      <c r="E17" s="95" t="s">
        <v>123</v>
      </c>
      <c r="F17" s="103"/>
      <c r="G17" s="460">
        <v>130</v>
      </c>
      <c r="H17" s="149" t="s">
        <v>123</v>
      </c>
      <c r="I17" s="149"/>
      <c r="J17" s="149"/>
      <c r="K17" s="181">
        <v>130</v>
      </c>
      <c r="L17" s="95" t="s">
        <v>123</v>
      </c>
      <c r="M17" s="165"/>
      <c r="N17" s="189"/>
    </row>
    <row r="18" spans="2:16" x14ac:dyDescent="0.3">
      <c r="B18" s="641"/>
      <c r="C18" s="297" t="s">
        <v>206</v>
      </c>
      <c r="D18" s="146" t="s">
        <v>335</v>
      </c>
      <c r="E18" s="146"/>
      <c r="F18" s="145"/>
      <c r="G18" s="265" t="s">
        <v>335</v>
      </c>
      <c r="H18" s="265"/>
      <c r="I18" s="265"/>
      <c r="J18" s="291"/>
      <c r="K18" s="143" t="s">
        <v>335</v>
      </c>
      <c r="L18" s="143"/>
      <c r="M18" s="143"/>
      <c r="N18" s="144"/>
    </row>
    <row r="19" spans="2:16" x14ac:dyDescent="0.3">
      <c r="B19" s="641"/>
      <c r="C19" s="25" t="s">
        <v>208</v>
      </c>
      <c r="D19" s="601" t="s">
        <v>209</v>
      </c>
      <c r="E19" s="601"/>
      <c r="F19" s="602"/>
      <c r="G19" s="777" t="s">
        <v>209</v>
      </c>
      <c r="H19" s="595"/>
      <c r="I19" s="595"/>
      <c r="J19" s="596"/>
      <c r="K19" s="603" t="s">
        <v>209</v>
      </c>
      <c r="L19" s="604"/>
      <c r="M19" s="604"/>
      <c r="N19" s="605"/>
    </row>
    <row r="20" spans="2:16" x14ac:dyDescent="0.3">
      <c r="B20" s="641"/>
      <c r="C20" s="25" t="s">
        <v>210</v>
      </c>
      <c r="D20" s="778">
        <v>42599</v>
      </c>
      <c r="E20" s="778"/>
      <c r="F20" s="779"/>
      <c r="G20" s="730">
        <v>42215</v>
      </c>
      <c r="H20" s="595"/>
      <c r="I20" s="595"/>
      <c r="J20" s="596"/>
      <c r="K20" s="729">
        <v>41527</v>
      </c>
      <c r="L20" s="604"/>
      <c r="M20" s="604"/>
      <c r="N20" s="605"/>
    </row>
    <row r="21" spans="2:16" x14ac:dyDescent="0.3">
      <c r="B21" s="641"/>
      <c r="C21" s="25" t="s">
        <v>140</v>
      </c>
      <c r="D21" s="195" t="s">
        <v>211</v>
      </c>
      <c r="E21" s="111" t="s">
        <v>141</v>
      </c>
      <c r="F21" s="74" t="s">
        <v>211</v>
      </c>
      <c r="G21" s="610" t="s">
        <v>211</v>
      </c>
      <c r="H21" s="611"/>
      <c r="I21" s="150" t="s">
        <v>141</v>
      </c>
      <c r="J21" s="151">
        <v>1</v>
      </c>
      <c r="K21" s="182"/>
      <c r="L21">
        <v>1</v>
      </c>
      <c r="M21" s="190" t="s">
        <v>141</v>
      </c>
      <c r="N21" s="115">
        <v>1</v>
      </c>
    </row>
    <row r="22" spans="2:16" x14ac:dyDescent="0.3">
      <c r="B22" s="641"/>
      <c r="C22" s="25" t="s">
        <v>212</v>
      </c>
      <c r="D22" s="98">
        <v>630000</v>
      </c>
      <c r="E22" s="98"/>
      <c r="F22" s="99"/>
      <c r="G22" s="423">
        <v>580000</v>
      </c>
      <c r="H22" s="423"/>
      <c r="I22" s="423"/>
      <c r="J22" s="423"/>
      <c r="K22" s="264">
        <v>540000</v>
      </c>
      <c r="L22" s="98"/>
      <c r="M22" s="98"/>
      <c r="N22" s="99"/>
    </row>
    <row r="23" spans="2:16" x14ac:dyDescent="0.3">
      <c r="B23" s="641"/>
      <c r="C23" s="25" t="s">
        <v>213</v>
      </c>
      <c r="D23" s="112"/>
      <c r="E23" s="112"/>
      <c r="F23" s="113"/>
      <c r="G23" s="423">
        <v>575000</v>
      </c>
      <c r="H23" s="423"/>
      <c r="I23" s="423"/>
      <c r="J23" s="423"/>
      <c r="K23" s="264">
        <v>530000</v>
      </c>
      <c r="L23" s="98"/>
      <c r="M23" s="98"/>
      <c r="N23" s="99"/>
      <c r="P23" s="105"/>
    </row>
    <row r="24" spans="2:16" x14ac:dyDescent="0.3">
      <c r="B24" s="641"/>
      <c r="C24" s="92" t="s">
        <v>214</v>
      </c>
      <c r="D24" s="601"/>
      <c r="E24" s="601"/>
      <c r="F24" s="602"/>
      <c r="G24" s="595" t="s">
        <v>215</v>
      </c>
      <c r="H24" s="595"/>
      <c r="I24" s="595"/>
      <c r="J24" s="596"/>
      <c r="K24" s="601" t="s">
        <v>215</v>
      </c>
      <c r="L24" s="601"/>
      <c r="M24" s="601"/>
      <c r="N24" s="602"/>
    </row>
    <row r="25" spans="2:16" x14ac:dyDescent="0.3">
      <c r="B25" s="641"/>
      <c r="C25" s="459" t="s">
        <v>352</v>
      </c>
      <c r="D25" s="146"/>
      <c r="E25" s="146"/>
      <c r="F25" s="145"/>
      <c r="G25" s="265"/>
      <c r="H25" s="265"/>
      <c r="I25" s="265"/>
      <c r="J25" s="291"/>
      <c r="K25" s="469"/>
      <c r="L25" s="143"/>
      <c r="M25" s="143"/>
      <c r="N25" s="144"/>
    </row>
    <row r="26" spans="2:16" x14ac:dyDescent="0.3">
      <c r="B26" s="641"/>
      <c r="C26" s="463" t="s">
        <v>122</v>
      </c>
      <c r="D26" s="146">
        <v>140</v>
      </c>
      <c r="E26" s="146" t="s">
        <v>123</v>
      </c>
      <c r="F26" s="145"/>
      <c r="G26" s="465">
        <v>135</v>
      </c>
      <c r="H26" s="265" t="s">
        <v>123</v>
      </c>
      <c r="I26" s="265"/>
      <c r="J26" s="291"/>
      <c r="K26" s="470">
        <v>135</v>
      </c>
      <c r="L26" s="143" t="s">
        <v>123</v>
      </c>
      <c r="M26" s="143"/>
      <c r="N26" s="144"/>
    </row>
    <row r="27" spans="2:16" x14ac:dyDescent="0.3">
      <c r="B27" s="641"/>
      <c r="C27" s="463" t="s">
        <v>163</v>
      </c>
      <c r="D27" s="146">
        <v>30</v>
      </c>
      <c r="E27" s="146" t="s">
        <v>123</v>
      </c>
      <c r="F27" s="145"/>
      <c r="G27" s="465">
        <v>35</v>
      </c>
      <c r="H27" s="265" t="s">
        <v>123</v>
      </c>
      <c r="I27" s="265"/>
      <c r="J27" s="291"/>
      <c r="K27" s="470">
        <v>35</v>
      </c>
      <c r="L27" s="143" t="s">
        <v>123</v>
      </c>
      <c r="M27" s="143"/>
      <c r="N27" s="144"/>
    </row>
    <row r="28" spans="2:16" x14ac:dyDescent="0.3">
      <c r="B28" s="641"/>
      <c r="C28" s="463" t="s">
        <v>337</v>
      </c>
      <c r="D28" s="146"/>
      <c r="E28" s="146"/>
      <c r="F28" s="145"/>
      <c r="G28" s="465">
        <v>2000</v>
      </c>
      <c r="H28" s="265"/>
      <c r="I28" s="265"/>
      <c r="J28" s="291"/>
      <c r="K28" s="470">
        <v>2000</v>
      </c>
      <c r="L28" s="143"/>
      <c r="M28" s="143"/>
      <c r="N28" s="144"/>
    </row>
    <row r="29" spans="2:16" x14ac:dyDescent="0.3">
      <c r="B29" s="641"/>
      <c r="C29" s="463" t="s">
        <v>338</v>
      </c>
      <c r="D29" s="146"/>
      <c r="E29" s="146"/>
      <c r="F29" s="145"/>
      <c r="G29" s="465">
        <v>1000</v>
      </c>
      <c r="H29" s="265"/>
      <c r="I29" s="265"/>
      <c r="J29" s="291"/>
      <c r="K29" s="470">
        <v>900</v>
      </c>
      <c r="L29" s="143"/>
      <c r="M29" s="143"/>
      <c r="N29" s="144"/>
    </row>
    <row r="30" spans="2:16" x14ac:dyDescent="0.3">
      <c r="B30" s="641"/>
      <c r="C30" s="463" t="s">
        <v>339</v>
      </c>
      <c r="D30" s="466"/>
      <c r="E30" s="466"/>
      <c r="F30" s="467"/>
      <c r="G30" s="465">
        <f>(G26*G28)+(G27*G29)</f>
        <v>305000</v>
      </c>
      <c r="H30" s="265"/>
      <c r="I30" s="265"/>
      <c r="J30" s="291"/>
      <c r="K30" s="470">
        <f>(K26*K28)+(K27*K29)</f>
        <v>301500</v>
      </c>
      <c r="L30" s="143"/>
      <c r="M30" s="143"/>
      <c r="N30" s="144"/>
    </row>
    <row r="31" spans="2:16" x14ac:dyDescent="0.3">
      <c r="B31" s="641"/>
      <c r="C31" s="463" t="s">
        <v>340</v>
      </c>
      <c r="D31" s="466"/>
      <c r="E31" s="466"/>
      <c r="F31" s="467"/>
      <c r="G31" s="464">
        <v>10</v>
      </c>
      <c r="H31" s="265"/>
      <c r="I31" s="265"/>
      <c r="J31" s="291"/>
      <c r="K31" s="471">
        <v>10</v>
      </c>
      <c r="L31" s="143"/>
      <c r="M31" s="143"/>
      <c r="N31" s="144"/>
    </row>
    <row r="32" spans="2:16" x14ac:dyDescent="0.3">
      <c r="B32" s="641"/>
      <c r="C32" s="3" t="s">
        <v>345</v>
      </c>
      <c r="D32" s="466"/>
      <c r="E32" s="466"/>
      <c r="F32" s="467"/>
      <c r="G32" s="465">
        <f>G22-G30</f>
        <v>275000</v>
      </c>
      <c r="H32" s="265"/>
      <c r="I32" s="265"/>
      <c r="J32" s="291"/>
      <c r="K32" s="470">
        <f>K22-K30</f>
        <v>238500</v>
      </c>
      <c r="L32" s="143"/>
      <c r="M32" s="143"/>
      <c r="N32" s="144"/>
    </row>
    <row r="33" spans="1:15" x14ac:dyDescent="0.3">
      <c r="B33" s="641"/>
      <c r="C33" s="3" t="s">
        <v>346</v>
      </c>
      <c r="D33" s="466"/>
      <c r="E33" s="466"/>
      <c r="F33" s="467"/>
      <c r="G33" s="465">
        <f>G23-G30</f>
        <v>270000</v>
      </c>
      <c r="H33" s="265"/>
      <c r="I33" s="265"/>
      <c r="J33" s="291"/>
      <c r="K33" s="470">
        <f>K23-K30</f>
        <v>228500</v>
      </c>
      <c r="L33" s="143"/>
      <c r="M33" s="143"/>
      <c r="N33" s="144"/>
    </row>
    <row r="34" spans="1:15" x14ac:dyDescent="0.3">
      <c r="B34" s="641"/>
      <c r="C34" s="229" t="s">
        <v>353</v>
      </c>
      <c r="D34" s="466"/>
      <c r="E34" s="466"/>
      <c r="F34" s="467"/>
      <c r="G34" s="390">
        <f>(G32/G17)/G21/J21</f>
        <v>2115.3846153846152</v>
      </c>
      <c r="H34" s="390" t="s">
        <v>217</v>
      </c>
      <c r="I34" s="390"/>
      <c r="J34" s="461"/>
      <c r="K34" s="391">
        <f>(K32/K17)/(L21/N21)</f>
        <v>1834.6153846153845</v>
      </c>
      <c r="L34" s="390" t="s">
        <v>217</v>
      </c>
      <c r="M34" s="390"/>
      <c r="N34" s="462"/>
    </row>
    <row r="35" spans="1:15" x14ac:dyDescent="0.3">
      <c r="A35">
        <v>1</v>
      </c>
      <c r="B35" s="641">
        <v>1</v>
      </c>
      <c r="C35" s="229" t="s">
        <v>354</v>
      </c>
      <c r="D35" s="466"/>
      <c r="E35" s="466"/>
      <c r="F35" s="467"/>
      <c r="G35" s="390">
        <f>(G33/G17)/(G21/J21)</f>
        <v>2076.9230769230771</v>
      </c>
      <c r="H35" s="390" t="s">
        <v>217</v>
      </c>
      <c r="I35" s="390"/>
      <c r="J35" s="461"/>
      <c r="K35" s="391">
        <f>(K33/K17)/(L21/N21)</f>
        <v>1757.6923076923076</v>
      </c>
      <c r="L35" s="390" t="s">
        <v>217</v>
      </c>
      <c r="M35" s="390"/>
      <c r="N35" s="462"/>
      <c r="O35">
        <v>1</v>
      </c>
    </row>
    <row r="36" spans="1:15" ht="15" thickBot="1" x14ac:dyDescent="0.35">
      <c r="B36" s="642"/>
      <c r="C36" s="28"/>
      <c r="D36" s="609"/>
      <c r="E36" s="609"/>
      <c r="F36" s="612"/>
      <c r="G36" s="595"/>
      <c r="H36" s="595"/>
      <c r="I36" s="595"/>
      <c r="J36" s="596"/>
      <c r="K36" s="603"/>
      <c r="L36" s="604"/>
      <c r="M36" s="604"/>
      <c r="N36" s="605"/>
    </row>
    <row r="37" spans="1:15" ht="15" thickBot="1" x14ac:dyDescent="0.35">
      <c r="B37" s="643" t="s">
        <v>220</v>
      </c>
      <c r="C37" s="101" t="s">
        <v>221</v>
      </c>
      <c r="D37" s="196"/>
      <c r="E37" s="102"/>
      <c r="F37" s="119"/>
      <c r="G37" s="167"/>
      <c r="H37" s="104"/>
      <c r="I37" s="79"/>
      <c r="J37" s="80"/>
      <c r="K37" s="176"/>
      <c r="L37" s="79"/>
      <c r="M37" s="176"/>
      <c r="N37" s="191"/>
    </row>
    <row r="38" spans="1:15" x14ac:dyDescent="0.3">
      <c r="B38" s="644"/>
      <c r="C38" s="32" t="s">
        <v>222</v>
      </c>
      <c r="D38" s="614"/>
      <c r="E38" s="614"/>
      <c r="F38" s="615"/>
      <c r="G38" s="168"/>
      <c r="H38" s="378" t="s">
        <v>223</v>
      </c>
      <c r="I38" s="418" t="s">
        <v>103</v>
      </c>
      <c r="J38" s="419" t="s">
        <v>106</v>
      </c>
      <c r="K38" s="183"/>
      <c r="L38" s="378" t="s">
        <v>223</v>
      </c>
      <c r="M38" s="418" t="s">
        <v>103</v>
      </c>
      <c r="N38" s="419" t="s">
        <v>106</v>
      </c>
    </row>
    <row r="39" spans="1:15" ht="28.8" x14ac:dyDescent="0.3">
      <c r="B39" s="644"/>
      <c r="C39" s="25" t="s">
        <v>224</v>
      </c>
      <c r="D39" s="613"/>
      <c r="E39" s="613"/>
      <c r="F39" s="613"/>
      <c r="H39" s="31" t="s">
        <v>225</v>
      </c>
      <c r="I39" s="2">
        <v>0</v>
      </c>
      <c r="J39" s="407">
        <v>0</v>
      </c>
      <c r="K39" s="184"/>
      <c r="L39" s="31" t="s">
        <v>225</v>
      </c>
      <c r="M39" s="2">
        <v>0</v>
      </c>
      <c r="N39" s="407">
        <v>0</v>
      </c>
    </row>
    <row r="40" spans="1:15" ht="15" thickBot="1" x14ac:dyDescent="0.35">
      <c r="B40" s="645"/>
      <c r="C40" s="35" t="s">
        <v>226</v>
      </c>
      <c r="D40" s="609"/>
      <c r="E40" s="609"/>
      <c r="F40" s="605"/>
      <c r="G40" s="169"/>
      <c r="H40" s="5"/>
      <c r="I40" s="635">
        <f>IF(I39&lt;&gt;0,IF(I39&lt;&gt;0,IF(A35=1,((I39/100)*G34)+G34,IF(A35=2,((I39/100)*G35)+G35,((I39/100)*G36)+G36)),IF(A35=1,G34,IF(A35=2,G35,G36))),IF(J39&lt;&gt;0,IF(A35=1,(J39+G34),IF(A35=2,(J39+G35),(J39+G36))),IF(A35=1,G34,IF(A35=2,G35,G36))))</f>
        <v>2115.3846153846152</v>
      </c>
      <c r="J40" s="636"/>
      <c r="K40" s="185"/>
      <c r="M40" s="631">
        <f>IF(M39&lt;&gt;0,IF(M39&lt;&gt;0,IF(O35=1,((M39/100)*K34)+K34,IF(O35=2,((M39/100)*K35)+K35,((M39/100)*K36)+K36)),IF(O35=1,K34,IF(O35=2,K35,K36))),IF(N39&lt;&gt;0,IF(O35=1,(N39+K34),IF(O35=2,(N39+K35),(N39+K36))),IF(O35=1,K34,IF(O35=2,K35,K36))))</f>
        <v>1834.6153846153845</v>
      </c>
      <c r="N40" s="632"/>
    </row>
    <row r="41" spans="1:15" ht="15" thickBot="1" x14ac:dyDescent="0.35">
      <c r="B41" s="643" t="s">
        <v>227</v>
      </c>
      <c r="C41" s="42" t="s">
        <v>228</v>
      </c>
      <c r="D41" s="197"/>
      <c r="E41" s="82"/>
      <c r="F41" s="120"/>
      <c r="G41" s="170"/>
      <c r="H41" s="82"/>
      <c r="I41" s="79"/>
      <c r="J41" s="80"/>
      <c r="K41" s="176"/>
      <c r="L41" s="79"/>
      <c r="M41" s="176"/>
      <c r="N41" s="191"/>
    </row>
    <row r="42" spans="1:15" x14ac:dyDescent="0.3">
      <c r="B42" s="644"/>
      <c r="C42" s="32" t="s">
        <v>222</v>
      </c>
      <c r="D42" s="614"/>
      <c r="E42" s="614"/>
      <c r="F42" s="616"/>
      <c r="G42" s="411">
        <f>_xlfn.DAYS(D21,G21)</f>
        <v>0</v>
      </c>
      <c r="H42" s="152" t="s">
        <v>223</v>
      </c>
      <c r="I42" s="653" t="s">
        <v>103</v>
      </c>
      <c r="J42" s="653"/>
      <c r="K42" s="411">
        <f>_xlfn.DAYS(D20,K20)</f>
        <v>1072</v>
      </c>
      <c r="L42" s="152" t="s">
        <v>223</v>
      </c>
      <c r="M42" s="651" t="s">
        <v>103</v>
      </c>
      <c r="N42" s="652"/>
    </row>
    <row r="43" spans="1:15" x14ac:dyDescent="0.3">
      <c r="B43" s="644">
        <v>0</v>
      </c>
      <c r="C43" s="594" t="s">
        <v>229</v>
      </c>
      <c r="D43" s="723">
        <f>D20</f>
        <v>42599</v>
      </c>
      <c r="E43" s="723"/>
      <c r="F43" s="780"/>
      <c r="G43" s="409">
        <f>G20</f>
        <v>42215</v>
      </c>
      <c r="H43" s="630" t="s">
        <v>230</v>
      </c>
      <c r="I43" s="633">
        <v>0</v>
      </c>
      <c r="J43" s="637"/>
      <c r="K43" s="410">
        <f>K20</f>
        <v>41527</v>
      </c>
      <c r="L43" s="630" t="s">
        <v>230</v>
      </c>
      <c r="M43" s="633">
        <v>5</v>
      </c>
      <c r="N43" s="634"/>
    </row>
    <row r="44" spans="1:15" ht="21.75" customHeight="1" x14ac:dyDescent="0.3">
      <c r="B44" s="644"/>
      <c r="C44" s="594"/>
      <c r="D44" s="723"/>
      <c r="E44" s="723"/>
      <c r="F44" s="780"/>
      <c r="G44" s="409" t="str">
        <f>CONCATENATE(ROUNDDOWN(_xlfn.DAYS(D20,G20)/365.25,0)," Tahun, ",ROUNDDOWN(MOD(G42,365.25)/30,0)," Bulan")</f>
        <v>1 Tahun, 0 Bulan</v>
      </c>
      <c r="H44" s="630"/>
      <c r="I44" s="633"/>
      <c r="J44" s="637"/>
      <c r="K44" s="410" t="str">
        <f>CONCATENATE(ROUNDDOWN(_xlfn.DAYS(D20,K20)/365.25,0)," Tahun, ",ROUNDDOWN(MOD(K42,365.25)/30,0)," Bulan")</f>
        <v>2 Tahun, 11 Bulan</v>
      </c>
      <c r="L44" s="630"/>
      <c r="M44" s="633"/>
      <c r="N44" s="634"/>
    </row>
    <row r="45" spans="1:15" ht="15" thickBot="1" x14ac:dyDescent="0.35">
      <c r="B45" s="645"/>
      <c r="C45" s="35" t="s">
        <v>231</v>
      </c>
      <c r="D45" s="609"/>
      <c r="E45" s="604"/>
      <c r="F45" s="605"/>
      <c r="G45" s="143"/>
      <c r="H45" s="5"/>
      <c r="I45" s="635">
        <f>IF(I43&lt;&gt;0,((I40*I43/100)+I40),I40)</f>
        <v>2115.3846153846152</v>
      </c>
      <c r="J45" s="636"/>
      <c r="K45" s="185"/>
      <c r="M45" s="631">
        <f>IF(M43&lt;&gt;0,((M40*M43/100)+M40),M40)</f>
        <v>1926.3461538461538</v>
      </c>
      <c r="N45" s="632"/>
    </row>
    <row r="46" spans="1:15" ht="15" thickBot="1" x14ac:dyDescent="0.35">
      <c r="B46" s="646" t="s">
        <v>355</v>
      </c>
      <c r="C46" s="42" t="s">
        <v>233</v>
      </c>
      <c r="D46" s="197"/>
      <c r="E46" s="82"/>
      <c r="F46" s="120"/>
      <c r="G46" s="170"/>
      <c r="H46" s="82"/>
      <c r="I46" s="79"/>
      <c r="J46" s="80"/>
      <c r="K46" s="176"/>
      <c r="L46" s="79"/>
      <c r="M46" s="176"/>
      <c r="N46" s="191"/>
    </row>
    <row r="47" spans="1:15" ht="27.75" customHeight="1" x14ac:dyDescent="0.3">
      <c r="B47" s="647"/>
      <c r="C47" s="32"/>
      <c r="D47" s="171"/>
      <c r="E47" s="24"/>
      <c r="F47" s="83"/>
      <c r="G47" s="171"/>
      <c r="H47" s="152" t="s">
        <v>223</v>
      </c>
      <c r="I47" s="661" t="s">
        <v>103</v>
      </c>
      <c r="J47" s="662"/>
      <c r="K47" s="183"/>
      <c r="L47" s="152" t="s">
        <v>223</v>
      </c>
      <c r="M47" s="649" t="s">
        <v>103</v>
      </c>
      <c r="N47" s="650"/>
    </row>
    <row r="48" spans="1:15" ht="28.8" x14ac:dyDescent="0.3">
      <c r="B48" s="647"/>
      <c r="C48" s="163" t="s">
        <v>60</v>
      </c>
      <c r="D48" s="143" t="str">
        <f>D12</f>
        <v>BANDAR TUN RAZAK</v>
      </c>
      <c r="E48" s="5"/>
      <c r="F48" s="96"/>
      <c r="G48" s="172" t="str">
        <f>G12</f>
        <v>BANDAR TUN RAZAK</v>
      </c>
      <c r="H48" s="5"/>
      <c r="I48" s="620">
        <v>0</v>
      </c>
      <c r="J48" s="656"/>
      <c r="K48" s="172" t="str">
        <f>K12</f>
        <v>BANDAR TUN RAZAK</v>
      </c>
      <c r="L48" s="31" t="s">
        <v>234</v>
      </c>
      <c r="M48" s="620">
        <v>0</v>
      </c>
      <c r="N48" s="621"/>
    </row>
    <row r="49" spans="1:14" x14ac:dyDescent="0.3">
      <c r="B49" s="647"/>
      <c r="C49" s="164" t="s">
        <v>51</v>
      </c>
      <c r="D49" s="143" t="s">
        <v>168</v>
      </c>
      <c r="F49" s="26"/>
      <c r="G49" s="143" t="s">
        <v>168</v>
      </c>
      <c r="H49" s="143"/>
      <c r="I49" s="620">
        <v>0</v>
      </c>
      <c r="J49" s="656"/>
      <c r="K49" s="143" t="s">
        <v>168</v>
      </c>
      <c r="L49" s="143"/>
      <c r="M49" s="620">
        <v>0</v>
      </c>
      <c r="N49" s="621"/>
    </row>
    <row r="50" spans="1:14" x14ac:dyDescent="0.3">
      <c r="B50" s="647"/>
      <c r="C50" s="73" t="s">
        <v>52</v>
      </c>
      <c r="D50" s="165">
        <f>D17</f>
        <v>130</v>
      </c>
      <c r="E50" s="95"/>
      <c r="F50" s="103"/>
      <c r="G50" s="165">
        <f>G17</f>
        <v>130</v>
      </c>
      <c r="H50" s="143"/>
      <c r="I50" s="622">
        <v>0</v>
      </c>
      <c r="J50" s="623"/>
      <c r="K50" s="181">
        <f>K17</f>
        <v>130</v>
      </c>
      <c r="L50" s="143"/>
      <c r="M50" s="620">
        <v>0</v>
      </c>
      <c r="N50" s="621"/>
    </row>
    <row r="51" spans="1:14" x14ac:dyDescent="0.3">
      <c r="B51" s="647"/>
      <c r="C51" s="163" t="s">
        <v>54</v>
      </c>
      <c r="D51" s="172" t="s">
        <v>200</v>
      </c>
      <c r="E51" s="31"/>
      <c r="F51" s="97"/>
      <c r="G51" s="172" t="s">
        <v>200</v>
      </c>
      <c r="H51" s="143"/>
      <c r="I51" s="654">
        <v>0</v>
      </c>
      <c r="J51" s="655"/>
      <c r="K51" s="142" t="s">
        <v>200</v>
      </c>
      <c r="L51" s="143"/>
      <c r="M51" s="620">
        <v>0</v>
      </c>
      <c r="N51" s="621"/>
    </row>
    <row r="52" spans="1:14" x14ac:dyDescent="0.3">
      <c r="B52" s="647"/>
      <c r="C52" s="73" t="s">
        <v>62</v>
      </c>
      <c r="D52" s="143" t="s">
        <v>242</v>
      </c>
      <c r="F52" s="26"/>
      <c r="G52" s="172" t="s">
        <v>242</v>
      </c>
      <c r="H52" s="143"/>
      <c r="I52" s="622">
        <v>0</v>
      </c>
      <c r="J52" s="623"/>
      <c r="K52" s="143" t="s">
        <v>242</v>
      </c>
      <c r="L52" s="143"/>
      <c r="M52" s="620">
        <v>0</v>
      </c>
      <c r="N52" s="621"/>
    </row>
    <row r="53" spans="1:14" x14ac:dyDescent="0.3">
      <c r="B53" s="647"/>
      <c r="C53" s="73" t="s">
        <v>59</v>
      </c>
      <c r="D53" s="143" t="s">
        <v>347</v>
      </c>
      <c r="F53" s="26"/>
      <c r="G53" s="138" t="s">
        <v>347</v>
      </c>
      <c r="H53" s="143"/>
      <c r="I53" s="622">
        <v>0</v>
      </c>
      <c r="J53" s="623"/>
      <c r="K53" s="138" t="s">
        <v>347</v>
      </c>
      <c r="L53" s="143"/>
      <c r="M53" s="620">
        <v>0</v>
      </c>
      <c r="N53" s="621"/>
    </row>
    <row r="54" spans="1:14" ht="15" customHeight="1" x14ac:dyDescent="0.3">
      <c r="B54" s="647"/>
      <c r="C54" s="21" t="s">
        <v>248</v>
      </c>
      <c r="D54" s="301"/>
      <c r="E54" s="17"/>
      <c r="F54" s="17"/>
      <c r="G54" s="223"/>
      <c r="H54" s="17"/>
      <c r="I54" s="9"/>
      <c r="J54" s="7"/>
      <c r="K54" s="218"/>
      <c r="L54" s="9"/>
      <c r="M54" s="218"/>
      <c r="N54" s="323"/>
    </row>
    <row r="55" spans="1:14" ht="15" customHeight="1" x14ac:dyDescent="0.3">
      <c r="B55" s="647"/>
      <c r="C55" s="25" t="s">
        <v>249</v>
      </c>
      <c r="D55" s="146"/>
      <c r="F55" s="26"/>
      <c r="G55" s="172"/>
      <c r="H55" s="143"/>
      <c r="I55" s="622">
        <v>0</v>
      </c>
      <c r="J55" s="623"/>
      <c r="K55" s="172"/>
      <c r="L55" s="143"/>
      <c r="M55" s="620">
        <v>0</v>
      </c>
      <c r="N55" s="621"/>
    </row>
    <row r="56" spans="1:14" x14ac:dyDescent="0.3">
      <c r="B56" s="647"/>
      <c r="C56" s="25"/>
      <c r="D56" s="143"/>
      <c r="E56" s="143"/>
      <c r="F56" s="144"/>
      <c r="G56" s="143"/>
      <c r="H56" s="172"/>
      <c r="I56" s="294"/>
      <c r="J56" s="295"/>
      <c r="K56" s="143"/>
      <c r="L56" s="138"/>
      <c r="M56" s="185"/>
      <c r="N56" s="115"/>
    </row>
    <row r="57" spans="1:14" ht="15" thickBot="1" x14ac:dyDescent="0.35">
      <c r="B57" s="648"/>
      <c r="C57" s="25"/>
      <c r="D57" s="143"/>
      <c r="F57" s="26"/>
      <c r="G57" s="143"/>
      <c r="H57" s="5"/>
      <c r="I57" s="622"/>
      <c r="J57" s="623"/>
      <c r="M57" s="620"/>
      <c r="N57" s="621"/>
    </row>
    <row r="58" spans="1:14" x14ac:dyDescent="0.3">
      <c r="B58" s="88"/>
      <c r="C58" s="39" t="s">
        <v>250</v>
      </c>
      <c r="D58" s="173"/>
      <c r="E58" s="54"/>
      <c r="F58" s="40"/>
      <c r="G58" s="173"/>
      <c r="H58" s="109"/>
      <c r="I58" s="667">
        <f>SUM(I48:J57)</f>
        <v>0</v>
      </c>
      <c r="J58" s="668"/>
      <c r="K58" s="186"/>
      <c r="L58" s="54"/>
      <c r="M58" s="669">
        <f>SUM(M48:M57)</f>
        <v>0</v>
      </c>
      <c r="N58" s="670"/>
    </row>
    <row r="59" spans="1:14" ht="15" thickBot="1" x14ac:dyDescent="0.35">
      <c r="B59" s="89"/>
      <c r="C59" s="35" t="s">
        <v>251</v>
      </c>
      <c r="D59" s="143"/>
      <c r="F59" s="26"/>
      <c r="G59" s="143"/>
      <c r="H59" s="5"/>
      <c r="I59" s="635">
        <f>IF(I58&lt;&gt;0,((I45*I58/100)+I45),I45)</f>
        <v>2115.3846153846152</v>
      </c>
      <c r="J59" s="636"/>
      <c r="M59" s="631">
        <f>IF(M58&lt;&gt;0,((M45*M58/100)+M45),M45)</f>
        <v>1926.3461538461538</v>
      </c>
      <c r="N59" s="632"/>
    </row>
    <row r="60" spans="1:14" ht="15.75" customHeight="1" thickBot="1" x14ac:dyDescent="0.35">
      <c r="A60" s="26"/>
      <c r="B60" s="675" t="s">
        <v>356</v>
      </c>
      <c r="C60" s="21" t="s">
        <v>253</v>
      </c>
      <c r="D60" s="197"/>
      <c r="E60" s="82"/>
      <c r="F60" s="120"/>
      <c r="G60" s="170"/>
      <c r="H60" s="82"/>
      <c r="I60" s="79"/>
      <c r="J60" s="80"/>
      <c r="K60" s="176"/>
      <c r="L60" s="79"/>
      <c r="M60" s="176"/>
      <c r="N60" s="191"/>
    </row>
    <row r="61" spans="1:14" ht="27.75" customHeight="1" x14ac:dyDescent="0.3">
      <c r="A61" s="26"/>
      <c r="B61" s="676"/>
      <c r="C61" s="153" t="s">
        <v>222</v>
      </c>
      <c r="D61" s="174"/>
      <c r="E61" s="154"/>
      <c r="F61" s="155"/>
      <c r="G61" s="174"/>
      <c r="H61" s="152" t="s">
        <v>223</v>
      </c>
      <c r="I61" s="661" t="s">
        <v>254</v>
      </c>
      <c r="J61" s="662"/>
      <c r="K61" s="187"/>
      <c r="L61" s="152" t="s">
        <v>223</v>
      </c>
      <c r="M61" s="661" t="s">
        <v>254</v>
      </c>
      <c r="N61" s="662"/>
    </row>
    <row r="62" spans="1:14" x14ac:dyDescent="0.3">
      <c r="A62" s="26"/>
      <c r="B62" s="676"/>
      <c r="C62" s="6" t="s">
        <v>249</v>
      </c>
      <c r="D62" s="143"/>
      <c r="F62" s="26"/>
      <c r="G62" s="143"/>
      <c r="H62" s="143"/>
      <c r="I62" s="663">
        <v>0</v>
      </c>
      <c r="J62" s="664"/>
      <c r="L62" s="143"/>
      <c r="M62" s="681">
        <v>0</v>
      </c>
      <c r="N62" s="682"/>
    </row>
    <row r="63" spans="1:14" x14ac:dyDescent="0.3">
      <c r="A63" s="26"/>
      <c r="B63" s="676"/>
      <c r="C63" s="6"/>
      <c r="D63" s="143"/>
      <c r="F63" s="26"/>
      <c r="G63" s="143"/>
      <c r="H63" s="143"/>
      <c r="I63" s="663"/>
      <c r="J63" s="664"/>
      <c r="L63" s="143"/>
      <c r="M63" s="373"/>
      <c r="N63" s="374"/>
    </row>
    <row r="64" spans="1:14" ht="15" thickBot="1" x14ac:dyDescent="0.35">
      <c r="A64" s="26"/>
      <c r="B64" s="676"/>
      <c r="C64" s="6"/>
      <c r="D64" s="143"/>
      <c r="F64" s="26"/>
      <c r="G64" s="143"/>
      <c r="H64" s="5"/>
      <c r="I64" s="57"/>
      <c r="J64" s="370"/>
      <c r="M64" s="375"/>
      <c r="N64" s="376"/>
    </row>
    <row r="65" spans="1:20" x14ac:dyDescent="0.3">
      <c r="A65" s="26"/>
      <c r="B65" s="676"/>
      <c r="C65" s="39" t="s">
        <v>258</v>
      </c>
      <c r="D65" s="173"/>
      <c r="E65" s="54"/>
      <c r="F65" s="40"/>
      <c r="G65" s="173"/>
      <c r="H65" s="109"/>
      <c r="I65" s="665">
        <f>SUM(I62:I64)</f>
        <v>0</v>
      </c>
      <c r="J65" s="666"/>
      <c r="K65" s="186"/>
      <c r="L65" s="54"/>
      <c r="M65" s="659">
        <f>SUM(M62:M64)</f>
        <v>0</v>
      </c>
      <c r="N65" s="660"/>
    </row>
    <row r="66" spans="1:20" ht="15" thickBot="1" x14ac:dyDescent="0.35">
      <c r="A66" s="26"/>
      <c r="B66" s="677"/>
      <c r="C66" s="35" t="s">
        <v>259</v>
      </c>
      <c r="D66" s="175"/>
      <c r="E66" s="46"/>
      <c r="F66" s="36"/>
      <c r="G66" s="175"/>
      <c r="H66" s="45"/>
      <c r="I66" s="687">
        <f>SUM(I59,I65)</f>
        <v>2115.3846153846152</v>
      </c>
      <c r="J66" s="688"/>
      <c r="K66" s="188"/>
      <c r="L66" s="46"/>
      <c r="M66" s="685">
        <f>SUM(M59,M65)</f>
        <v>1926.3461538461538</v>
      </c>
      <c r="N66" s="686"/>
    </row>
    <row r="67" spans="1:20" s="9" customFormat="1" ht="15" thickBot="1" x14ac:dyDescent="0.35">
      <c r="A67" s="26"/>
      <c r="B67" s="91"/>
      <c r="C67" s="302"/>
      <c r="D67" s="198"/>
      <c r="E67" s="79"/>
      <c r="F67" s="81"/>
      <c r="G67" s="176"/>
      <c r="H67" s="79"/>
      <c r="I67" s="79"/>
      <c r="J67" s="80"/>
      <c r="K67" s="176"/>
      <c r="L67" s="79"/>
      <c r="M67" s="176"/>
      <c r="N67" s="191"/>
      <c r="O67"/>
      <c r="P67"/>
      <c r="Q67"/>
      <c r="R67"/>
      <c r="S67"/>
      <c r="T67"/>
    </row>
    <row r="68" spans="1:20" x14ac:dyDescent="0.3">
      <c r="B68" s="89"/>
      <c r="C68" s="38" t="s">
        <v>135</v>
      </c>
      <c r="D68" s="143"/>
      <c r="F68" s="26"/>
      <c r="G68" s="143"/>
      <c r="H68" s="5"/>
      <c r="I68" s="622" t="s">
        <v>172</v>
      </c>
      <c r="J68" s="623"/>
      <c r="M68" s="620" t="s">
        <v>172</v>
      </c>
      <c r="N68" s="621"/>
    </row>
    <row r="69" spans="1:20" x14ac:dyDescent="0.3">
      <c r="B69" s="89"/>
      <c r="C69" s="38" t="s">
        <v>260</v>
      </c>
      <c r="D69" s="143"/>
      <c r="F69" s="26"/>
      <c r="G69" s="143"/>
      <c r="H69" s="5"/>
      <c r="I69" s="679">
        <f>IF(I68 = "TIADA",I66, IF(I68="PULUH",ROUND(I66,-1),IF(I68="RATUS",ROUND(I66,-2),IF(I68="RIBU",ROUND(I66,-3),IF(I68="PULUH RIBU",ROUND(I66,-4),IF(I68="RATUS RIBU",ROUND(I66,-5),IF(I68="JUTA",ROUND(I66,-6))))))))</f>
        <v>2120</v>
      </c>
      <c r="J69" s="680"/>
      <c r="M69" s="683">
        <f>IF(M68 = "TIADA",M66, IF(M68="PULUH",ROUND(M66,-1),IF(M68="RATUS",ROUND(M66,-2),IF(M68="RIBU",ROUND(M66,-3),IF(M68="PULUH RIBU",ROUND(M66,-4),IF(M68="RATUS RIBU",ROUND(M66,-5),IF(M68="JUTA",ROUND(M66,-6))))))))</f>
        <v>1930</v>
      </c>
      <c r="N69" s="684"/>
    </row>
    <row r="70" spans="1:20" x14ac:dyDescent="0.3">
      <c r="B70" s="89"/>
      <c r="C70" s="38" t="s">
        <v>261</v>
      </c>
      <c r="D70" s="143"/>
      <c r="F70" s="26"/>
      <c r="G70" s="143"/>
      <c r="I70" s="690" t="b">
        <v>0</v>
      </c>
      <c r="J70" s="691"/>
      <c r="L70" s="16" t="b">
        <v>1</v>
      </c>
      <c r="M70" s="620"/>
      <c r="N70" s="621"/>
    </row>
    <row r="71" spans="1:20" ht="15" thickBot="1" x14ac:dyDescent="0.35">
      <c r="B71" s="90"/>
      <c r="C71" s="35"/>
      <c r="D71" s="175"/>
      <c r="E71" s="46"/>
      <c r="F71" s="36"/>
      <c r="G71" s="175"/>
      <c r="H71" s="45"/>
      <c r="I71" s="46"/>
      <c r="J71" s="47"/>
      <c r="K71" s="188"/>
      <c r="L71" s="46"/>
      <c r="M71" s="188"/>
      <c r="N71" s="192"/>
    </row>
    <row r="72" spans="1:20" x14ac:dyDescent="0.3">
      <c r="B72" s="2"/>
      <c r="C72" s="6"/>
      <c r="D72" s="143"/>
      <c r="G72" s="143"/>
      <c r="H72" s="5"/>
    </row>
    <row r="73" spans="1:20" x14ac:dyDescent="0.3">
      <c r="C73" s="6" t="s">
        <v>262</v>
      </c>
      <c r="D73" s="143"/>
      <c r="G73" s="143"/>
      <c r="H73" s="5"/>
    </row>
    <row r="74" spans="1:20" ht="36.75" customHeight="1" x14ac:dyDescent="0.3">
      <c r="C74" s="678" t="str">
        <f>CONCATENATE("- Lingkungan nilai yang berpatutan dan munasabah selepas pelarasan adalah di antara RM ",M69," hingga RM ",I69)</f>
        <v>- Lingkungan nilai yang berpatutan dan munasabah selepas pelarasan adalah di antara RM 1930 hingga RM 2120</v>
      </c>
      <c r="D74" s="678"/>
      <c r="E74" s="678"/>
      <c r="F74" s="678"/>
      <c r="G74" s="678"/>
      <c r="H74" s="678"/>
      <c r="I74" s="678"/>
      <c r="J74" s="678"/>
    </row>
    <row r="75" spans="1:20" ht="15" customHeight="1" x14ac:dyDescent="0.3">
      <c r="C75" s="689" t="str">
        <f>IF(I70,CONCATENATE("- Pada pendapat saya perbandingan terbaik ialah ",G6," ( RM ",I69,")"),CONCATENATE("- Pada pendapat saya perbandingan terbaik ialah ",K6," ( RM ",M69,")"))</f>
        <v>- Pada pendapat saya perbandingan terbaik ialah Lot Perbandingan 2 : Lot 808 ( RM 1930)</v>
      </c>
      <c r="D75" s="689"/>
      <c r="E75" s="689"/>
      <c r="F75" s="689"/>
      <c r="G75" s="689"/>
      <c r="H75" s="689"/>
      <c r="I75" s="689"/>
      <c r="J75" s="689"/>
    </row>
    <row r="76" spans="1:20" x14ac:dyDescent="0.3">
      <c r="C76" s="133" t="s">
        <v>263</v>
      </c>
      <c r="D76" s="199">
        <v>1900</v>
      </c>
      <c r="E76" s="12"/>
      <c r="F76" s="12"/>
      <c r="G76" s="177"/>
      <c r="H76" s="6"/>
      <c r="I76" s="6"/>
    </row>
    <row r="77" spans="1:20" x14ac:dyDescent="0.3">
      <c r="C77" s="11"/>
      <c r="D77" s="199"/>
      <c r="E77" s="12"/>
      <c r="F77" s="12"/>
      <c r="G77" s="177"/>
      <c r="H77" s="6"/>
      <c r="I77" s="6"/>
    </row>
    <row r="78" spans="1:20" x14ac:dyDescent="0.3">
      <c r="C78" s="6" t="s">
        <v>264</v>
      </c>
      <c r="D78" s="138"/>
    </row>
    <row r="79" spans="1:20" x14ac:dyDescent="0.3">
      <c r="C79" s="132" t="s">
        <v>265</v>
      </c>
      <c r="D79" s="200"/>
      <c r="E79" s="121"/>
      <c r="F79" s="121"/>
      <c r="G79" s="178"/>
      <c r="H79" s="122"/>
      <c r="I79" s="122"/>
      <c r="J79" s="123"/>
    </row>
    <row r="80" spans="1:20" x14ac:dyDescent="0.3">
      <c r="C80" s="124"/>
      <c r="D80" s="201"/>
      <c r="E80" s="125"/>
      <c r="F80" s="125"/>
      <c r="G80" s="179"/>
      <c r="H80" s="126"/>
      <c r="I80" s="126"/>
      <c r="J80" s="127"/>
    </row>
    <row r="81" spans="1:20" x14ac:dyDescent="0.3">
      <c r="C81" s="124"/>
      <c r="D81" s="201"/>
      <c r="E81" s="125"/>
      <c r="F81" s="125"/>
      <c r="G81" s="179"/>
      <c r="H81" s="126"/>
      <c r="I81" s="126"/>
      <c r="J81" s="127"/>
    </row>
    <row r="82" spans="1:20" x14ac:dyDescent="0.3">
      <c r="C82" s="128"/>
      <c r="D82" s="180"/>
      <c r="E82" s="130"/>
      <c r="F82" s="130"/>
      <c r="G82" s="180"/>
      <c r="H82" s="129"/>
      <c r="I82" s="130"/>
      <c r="J82" s="131"/>
    </row>
    <row r="83" spans="1:20" ht="15" thickBot="1" x14ac:dyDescent="0.35">
      <c r="C83" s="11"/>
      <c r="D83" s="199"/>
      <c r="E83" s="12"/>
      <c r="F83" s="12"/>
      <c r="G83" s="177"/>
      <c r="H83" s="6"/>
      <c r="I83" s="6"/>
    </row>
    <row r="84" spans="1:20" s="22" customFormat="1" ht="15" thickBot="1" x14ac:dyDescent="0.35">
      <c r="A84" s="30"/>
      <c r="B84" s="53" t="s">
        <v>180</v>
      </c>
      <c r="C84" s="226" t="s">
        <v>119</v>
      </c>
      <c r="D84" s="597" t="s">
        <v>351</v>
      </c>
      <c r="E84" s="597"/>
      <c r="F84" s="598"/>
      <c r="G84" s="627" t="s">
        <v>182</v>
      </c>
      <c r="H84" s="625"/>
      <c r="I84" s="625"/>
      <c r="J84" s="628"/>
      <c r="K84" s="624" t="s">
        <v>183</v>
      </c>
      <c r="L84" s="625"/>
      <c r="M84" s="625"/>
      <c r="N84" s="626"/>
      <c r="O84" s="30"/>
      <c r="P84" s="30"/>
      <c r="Q84" s="30"/>
      <c r="R84" s="30"/>
      <c r="S84" s="30"/>
      <c r="T84" s="30"/>
    </row>
    <row r="85" spans="1:20" x14ac:dyDescent="0.3">
      <c r="B85" s="477"/>
      <c r="C85" s="478" t="s">
        <v>214</v>
      </c>
      <c r="D85" s="601"/>
      <c r="E85" s="601"/>
      <c r="F85" s="602"/>
      <c r="G85" s="595" t="s">
        <v>215</v>
      </c>
      <c r="H85" s="595"/>
      <c r="I85" s="595"/>
      <c r="J85" s="596"/>
      <c r="K85" s="601" t="s">
        <v>215</v>
      </c>
      <c r="L85" s="601"/>
      <c r="M85" s="601"/>
      <c r="N85" s="602"/>
    </row>
    <row r="86" spans="1:20" x14ac:dyDescent="0.3">
      <c r="B86" s="477"/>
      <c r="C86" s="459" t="s">
        <v>352</v>
      </c>
      <c r="D86" s="31"/>
      <c r="E86" s="31"/>
      <c r="F86" s="97"/>
      <c r="G86" s="147"/>
      <c r="H86" s="147"/>
      <c r="I86" s="147"/>
      <c r="J86" s="457"/>
      <c r="K86" s="31"/>
      <c r="L86" s="31"/>
      <c r="M86" s="31"/>
      <c r="N86" s="97"/>
    </row>
    <row r="87" spans="1:20" x14ac:dyDescent="0.3">
      <c r="B87" s="477"/>
      <c r="C87" s="479" t="s">
        <v>122</v>
      </c>
      <c r="D87" s="31">
        <v>140</v>
      </c>
      <c r="E87" s="31" t="s">
        <v>123</v>
      </c>
      <c r="F87" s="97"/>
      <c r="G87" s="472">
        <v>135</v>
      </c>
      <c r="H87" s="147" t="s">
        <v>123</v>
      </c>
      <c r="I87" s="147"/>
      <c r="J87" s="457"/>
      <c r="K87" s="472">
        <v>135</v>
      </c>
      <c r="L87" s="31" t="s">
        <v>123</v>
      </c>
      <c r="M87" s="31"/>
      <c r="N87" s="97"/>
    </row>
    <row r="88" spans="1:20" x14ac:dyDescent="0.3">
      <c r="B88" s="477"/>
      <c r="C88" s="479" t="s">
        <v>163</v>
      </c>
      <c r="D88" s="31">
        <v>30</v>
      </c>
      <c r="E88" s="31" t="s">
        <v>123</v>
      </c>
      <c r="F88" s="97"/>
      <c r="G88" s="472">
        <v>35</v>
      </c>
      <c r="H88" s="147" t="s">
        <v>123</v>
      </c>
      <c r="I88" s="147"/>
      <c r="J88" s="457"/>
      <c r="K88" s="472">
        <v>35</v>
      </c>
      <c r="L88" s="31" t="s">
        <v>123</v>
      </c>
      <c r="M88" s="31"/>
      <c r="N88" s="97"/>
    </row>
    <row r="89" spans="1:20" x14ac:dyDescent="0.3">
      <c r="B89" s="477"/>
      <c r="C89" s="479" t="s">
        <v>337</v>
      </c>
      <c r="D89" s="31"/>
      <c r="E89" s="31"/>
      <c r="F89" s="97"/>
      <c r="G89" s="472">
        <v>2000</v>
      </c>
      <c r="H89" s="147"/>
      <c r="I89" s="147"/>
      <c r="J89" s="457"/>
      <c r="K89" s="472">
        <v>2000</v>
      </c>
      <c r="L89" s="31"/>
      <c r="M89" s="31"/>
      <c r="N89" s="97"/>
    </row>
    <row r="90" spans="1:20" x14ac:dyDescent="0.3">
      <c r="B90" s="477"/>
      <c r="C90" s="479" t="s">
        <v>338</v>
      </c>
      <c r="D90" s="31"/>
      <c r="E90" s="31"/>
      <c r="F90" s="97"/>
      <c r="G90" s="472">
        <v>1000</v>
      </c>
      <c r="H90" s="147"/>
      <c r="I90" s="147"/>
      <c r="J90" s="457"/>
      <c r="K90" s="472">
        <v>1000</v>
      </c>
      <c r="L90" s="31"/>
      <c r="M90" s="31"/>
      <c r="N90" s="97"/>
    </row>
    <row r="91" spans="1:20" x14ac:dyDescent="0.3">
      <c r="B91" s="477"/>
      <c r="C91" s="479" t="s">
        <v>339</v>
      </c>
      <c r="D91" s="31"/>
      <c r="E91" s="31"/>
      <c r="F91" s="97"/>
      <c r="G91" s="472">
        <f>(G87*G89)+(G88*G90)</f>
        <v>305000</v>
      </c>
      <c r="H91" s="147"/>
      <c r="I91" s="147"/>
      <c r="J91" s="457"/>
      <c r="K91" s="472">
        <f>(K87*K89)+(K88*K90)</f>
        <v>305000</v>
      </c>
      <c r="L91" s="31"/>
      <c r="M91" s="31"/>
      <c r="N91" s="97"/>
    </row>
    <row r="92" spans="1:20" x14ac:dyDescent="0.3">
      <c r="B92" s="477"/>
      <c r="C92" s="479" t="s">
        <v>340</v>
      </c>
      <c r="D92" s="31"/>
      <c r="E92" s="31"/>
      <c r="F92" s="97"/>
      <c r="G92" s="265">
        <v>10</v>
      </c>
      <c r="H92" s="147"/>
      <c r="I92" s="147"/>
      <c r="J92" s="457"/>
      <c r="K92" s="265">
        <v>10</v>
      </c>
      <c r="L92" s="31"/>
      <c r="M92" s="31"/>
      <c r="N92" s="97"/>
    </row>
    <row r="93" spans="1:20" x14ac:dyDescent="0.3">
      <c r="B93" s="477"/>
      <c r="C93" s="459" t="s">
        <v>249</v>
      </c>
      <c r="D93" s="31"/>
      <c r="E93" s="31"/>
      <c r="F93" s="97"/>
      <c r="G93" s="147"/>
      <c r="H93" s="147"/>
      <c r="I93" s="147"/>
      <c r="J93" s="457"/>
      <c r="K93" s="147"/>
      <c r="L93" s="31"/>
      <c r="M93" s="31"/>
      <c r="N93" s="97"/>
    </row>
    <row r="94" spans="1:20" x14ac:dyDescent="0.3">
      <c r="B94" s="477"/>
      <c r="C94" s="480" t="s">
        <v>343</v>
      </c>
      <c r="D94" s="31"/>
      <c r="E94" s="31"/>
      <c r="F94" s="97"/>
      <c r="G94" s="472">
        <v>10000</v>
      </c>
      <c r="H94" s="147"/>
      <c r="I94" s="147"/>
      <c r="J94" s="457"/>
      <c r="K94" s="472">
        <v>12000</v>
      </c>
      <c r="L94" s="31"/>
      <c r="M94" s="31"/>
      <c r="N94" s="97"/>
    </row>
    <row r="95" spans="1:20" ht="15" thickBot="1" x14ac:dyDescent="0.35">
      <c r="B95" s="477"/>
      <c r="C95" s="480" t="s">
        <v>344</v>
      </c>
      <c r="D95" s="31"/>
      <c r="E95" s="31"/>
      <c r="F95" s="97"/>
      <c r="G95" s="473">
        <f>G91+G94</f>
        <v>315000</v>
      </c>
      <c r="H95" s="147"/>
      <c r="I95" s="147"/>
      <c r="J95" s="457"/>
      <c r="K95" s="473">
        <f>K91+K94</f>
        <v>317000</v>
      </c>
      <c r="L95" s="31"/>
      <c r="M95" s="31"/>
      <c r="N95" s="97"/>
    </row>
    <row r="96" spans="1:20" ht="15" thickBot="1" x14ac:dyDescent="0.35">
      <c r="B96" s="477"/>
      <c r="C96" s="480"/>
      <c r="D96" s="31"/>
      <c r="E96" s="31"/>
      <c r="F96" s="97"/>
      <c r="G96" s="473"/>
      <c r="H96" s="147"/>
      <c r="I96" s="147"/>
      <c r="J96" s="147"/>
      <c r="K96" s="481"/>
      <c r="L96" s="31"/>
      <c r="M96" s="31"/>
      <c r="N96" s="97"/>
    </row>
    <row r="97" spans="2:14" ht="15" thickBot="1" x14ac:dyDescent="0.35">
      <c r="B97" s="643" t="s">
        <v>220</v>
      </c>
      <c r="C97" s="762" t="s">
        <v>221</v>
      </c>
      <c r="D97" s="763"/>
      <c r="E97" s="763"/>
      <c r="F97" s="763"/>
      <c r="G97" s="763"/>
      <c r="H97" s="763"/>
      <c r="I97" s="176"/>
      <c r="J97" s="241"/>
      <c r="K97" s="176"/>
      <c r="L97" s="176"/>
      <c r="M97" s="176"/>
      <c r="N97" s="191"/>
    </row>
    <row r="98" spans="2:14" x14ac:dyDescent="0.3">
      <c r="B98" s="644"/>
      <c r="C98" s="234" t="s">
        <v>222</v>
      </c>
      <c r="D98" s="168"/>
      <c r="E98" s="222"/>
      <c r="F98" s="254"/>
      <c r="G98" s="168"/>
      <c r="H98" s="152" t="s">
        <v>223</v>
      </c>
      <c r="I98" s="418" t="s">
        <v>103</v>
      </c>
      <c r="J98" s="419" t="s">
        <v>106</v>
      </c>
      <c r="K98" s="183"/>
      <c r="L98" s="152" t="s">
        <v>223</v>
      </c>
      <c r="M98" s="418" t="s">
        <v>103</v>
      </c>
      <c r="N98" s="419" t="s">
        <v>106</v>
      </c>
    </row>
    <row r="99" spans="2:14" ht="28.8" x14ac:dyDescent="0.3">
      <c r="B99" s="644">
        <v>0</v>
      </c>
      <c r="C99" s="110" t="s">
        <v>224</v>
      </c>
      <c r="D99" s="208"/>
      <c r="E99" s="208"/>
      <c r="F99" s="255"/>
      <c r="H99" s="31" t="s">
        <v>225</v>
      </c>
      <c r="I99" s="2">
        <v>0</v>
      </c>
      <c r="J99" s="407">
        <v>0</v>
      </c>
      <c r="K99" s="184"/>
      <c r="L99" s="146" t="s">
        <v>225</v>
      </c>
      <c r="M99" s="2">
        <v>0</v>
      </c>
      <c r="N99" s="407">
        <v>0</v>
      </c>
    </row>
    <row r="100" spans="2:14" ht="15" thickBot="1" x14ac:dyDescent="0.35">
      <c r="B100" s="645"/>
      <c r="C100" s="235" t="s">
        <v>226</v>
      </c>
      <c r="D100" s="138"/>
      <c r="E100" s="138"/>
      <c r="F100" s="256"/>
      <c r="G100" s="169"/>
      <c r="H100" s="143"/>
      <c r="I100" s="635">
        <f>IF(I99&lt;&gt;0,(G89)*I99/100+(G89),J99+G89)</f>
        <v>2000</v>
      </c>
      <c r="J100" s="636"/>
      <c r="K100" s="185"/>
      <c r="L100" s="138"/>
      <c r="M100" s="635">
        <f>IF(M99&lt;&gt;0,(K89)*M99/100+(K89),N99+K89)</f>
        <v>2000</v>
      </c>
      <c r="N100" s="636"/>
    </row>
    <row r="101" spans="2:14" ht="15" thickBot="1" x14ac:dyDescent="0.35">
      <c r="B101" s="643" t="s">
        <v>227</v>
      </c>
      <c r="C101" s="233" t="s">
        <v>228</v>
      </c>
      <c r="D101" s="170"/>
      <c r="E101" s="170"/>
      <c r="F101" s="170"/>
      <c r="G101" s="170"/>
      <c r="H101" s="170"/>
      <c r="I101" s="176"/>
      <c r="J101" s="176"/>
      <c r="K101" s="176"/>
      <c r="L101" s="176"/>
      <c r="M101" s="176"/>
      <c r="N101" s="191"/>
    </row>
    <row r="102" spans="2:14" x14ac:dyDescent="0.3">
      <c r="B102" s="644"/>
      <c r="C102" s="234" t="s">
        <v>222</v>
      </c>
      <c r="D102" s="171"/>
      <c r="E102" s="171"/>
      <c r="F102" s="257"/>
      <c r="G102" s="411">
        <f>_xlfn.DAYS(D21,G21)</f>
        <v>0</v>
      </c>
      <c r="H102" s="152" t="s">
        <v>223</v>
      </c>
      <c r="I102" s="653" t="s">
        <v>103</v>
      </c>
      <c r="J102" s="653"/>
      <c r="K102" s="411">
        <f>_xlfn.DAYS(D20,K20)</f>
        <v>1072</v>
      </c>
      <c r="L102" s="152" t="s">
        <v>223</v>
      </c>
      <c r="M102" s="653" t="s">
        <v>103</v>
      </c>
      <c r="N102" s="653"/>
    </row>
    <row r="103" spans="2:14" x14ac:dyDescent="0.3">
      <c r="B103" s="644"/>
      <c r="C103" s="594" t="s">
        <v>229</v>
      </c>
      <c r="D103" s="723">
        <f>D20</f>
        <v>42599</v>
      </c>
      <c r="E103" s="210"/>
      <c r="F103" s="258"/>
      <c r="G103" s="420">
        <f>G20</f>
        <v>42215</v>
      </c>
      <c r="H103" s="630" t="s">
        <v>230</v>
      </c>
      <c r="I103" s="746">
        <v>0</v>
      </c>
      <c r="J103" s="747"/>
      <c r="K103" s="420">
        <f>K20</f>
        <v>41527</v>
      </c>
      <c r="L103" s="630" t="s">
        <v>230</v>
      </c>
      <c r="M103" s="750">
        <v>0</v>
      </c>
      <c r="N103" s="751"/>
    </row>
    <row r="104" spans="2:14" x14ac:dyDescent="0.3">
      <c r="B104" s="644"/>
      <c r="C104" s="594"/>
      <c r="D104" s="607"/>
      <c r="E104" s="210"/>
      <c r="F104" s="258"/>
      <c r="G104" s="409" t="str">
        <f>CONCATENATE(ROUNDDOWN(_xlfn.DAYS(D20,G20)/365.25,0)," Tahun, ",ROUNDDOWN(MOD(G42,365.25)/30,0)," Bulan")</f>
        <v>1 Tahun, 0 Bulan</v>
      </c>
      <c r="H104" s="630"/>
      <c r="I104" s="748"/>
      <c r="J104" s="749"/>
      <c r="K104" s="410" t="str">
        <f>CONCATENATE(ROUNDDOWN(_xlfn.DAYS(D20,K20)/365.25,0)," Tahun, ",ROUNDDOWN(MOD(K42,365.25)/30,0)," Bulan")</f>
        <v>2 Tahun, 11 Bulan</v>
      </c>
      <c r="L104" s="630"/>
      <c r="M104" s="750"/>
      <c r="N104" s="751"/>
    </row>
    <row r="105" spans="2:14" ht="15" thickBot="1" x14ac:dyDescent="0.35">
      <c r="B105" s="645"/>
      <c r="C105" s="235" t="s">
        <v>231</v>
      </c>
      <c r="D105" s="138"/>
      <c r="E105" s="138"/>
      <c r="F105" s="256"/>
      <c r="G105" s="143"/>
      <c r="H105" s="143"/>
      <c r="I105" s="764">
        <f>IF(I103&lt;&gt;0,((I100*I103/100)+I100),I100)</f>
        <v>2000</v>
      </c>
      <c r="J105" s="764"/>
      <c r="K105" s="185"/>
      <c r="L105" s="138"/>
      <c r="M105" s="765">
        <f>IF(M103&lt;&gt;0,((M100*M103/100)+M100),M100)</f>
        <v>2000</v>
      </c>
      <c r="N105" s="766"/>
    </row>
    <row r="106" spans="2:14" ht="15" thickBot="1" x14ac:dyDescent="0.35">
      <c r="B106" s="646" t="s">
        <v>357</v>
      </c>
      <c r="C106" s="233" t="s">
        <v>233</v>
      </c>
      <c r="D106" s="170"/>
      <c r="E106" s="170"/>
      <c r="F106" s="170"/>
      <c r="G106" s="170"/>
      <c r="H106" s="170"/>
      <c r="I106" s="176"/>
      <c r="J106" s="176"/>
      <c r="K106" s="176"/>
      <c r="L106" s="176"/>
      <c r="M106" s="176"/>
      <c r="N106" s="191"/>
    </row>
    <row r="107" spans="2:14" ht="27.75" customHeight="1" x14ac:dyDescent="0.3">
      <c r="B107" s="647"/>
      <c r="C107" s="234" t="s">
        <v>222</v>
      </c>
      <c r="D107" s="171"/>
      <c r="E107" s="171"/>
      <c r="F107" s="257"/>
      <c r="G107" s="171"/>
      <c r="H107" s="152" t="s">
        <v>223</v>
      </c>
      <c r="I107" s="653" t="s">
        <v>103</v>
      </c>
      <c r="J107" s="653"/>
      <c r="K107" s="183"/>
      <c r="L107" s="152" t="s">
        <v>223</v>
      </c>
      <c r="M107" s="653" t="s">
        <v>103</v>
      </c>
      <c r="N107" s="653"/>
    </row>
    <row r="108" spans="2:14" x14ac:dyDescent="0.3">
      <c r="B108" s="647"/>
      <c r="C108" s="163" t="s">
        <v>82</v>
      </c>
      <c r="D108" s="165">
        <f>D26</f>
        <v>140</v>
      </c>
      <c r="E108" s="165" t="s">
        <v>123</v>
      </c>
      <c r="F108" s="189"/>
      <c r="G108" s="165">
        <f>G26</f>
        <v>135</v>
      </c>
      <c r="H108" s="172"/>
      <c r="I108" s="744">
        <v>0</v>
      </c>
      <c r="J108" s="745"/>
      <c r="K108" s="181">
        <f>K26</f>
        <v>135</v>
      </c>
      <c r="L108" s="138"/>
      <c r="M108" s="700">
        <v>0</v>
      </c>
      <c r="N108" s="702"/>
    </row>
    <row r="109" spans="2:14" x14ac:dyDescent="0.3">
      <c r="B109" s="647"/>
      <c r="C109" s="110" t="s">
        <v>85</v>
      </c>
      <c r="D109" s="143" t="s">
        <v>300</v>
      </c>
      <c r="E109" s="143"/>
      <c r="F109" s="144"/>
      <c r="G109" s="143" t="s">
        <v>300</v>
      </c>
      <c r="H109" s="172"/>
      <c r="I109" s="744">
        <v>0</v>
      </c>
      <c r="J109" s="745"/>
      <c r="K109" s="143" t="s">
        <v>300</v>
      </c>
      <c r="L109" s="138"/>
      <c r="M109" s="700">
        <v>0</v>
      </c>
      <c r="N109" s="702"/>
    </row>
    <row r="110" spans="2:14" x14ac:dyDescent="0.3">
      <c r="B110" s="647"/>
      <c r="C110" s="163" t="s">
        <v>358</v>
      </c>
      <c r="D110" s="143" t="s">
        <v>300</v>
      </c>
      <c r="E110" s="143"/>
      <c r="F110" s="144"/>
      <c r="G110" s="143" t="s">
        <v>301</v>
      </c>
      <c r="H110" s="172"/>
      <c r="I110" s="744">
        <v>5</v>
      </c>
      <c r="J110" s="745"/>
      <c r="K110" s="143" t="s">
        <v>359</v>
      </c>
      <c r="L110" s="138"/>
      <c r="M110" s="700">
        <v>10</v>
      </c>
      <c r="N110" s="702"/>
    </row>
    <row r="111" spans="2:14" ht="15" thickBot="1" x14ac:dyDescent="0.35">
      <c r="B111" s="647"/>
      <c r="C111" s="110"/>
      <c r="D111" s="143"/>
      <c r="E111" s="143"/>
      <c r="F111" s="144"/>
      <c r="G111" s="143"/>
      <c r="H111" s="172"/>
      <c r="I111" s="336"/>
      <c r="J111" s="335"/>
      <c r="K111" s="143"/>
      <c r="L111" s="138"/>
      <c r="M111" s="328"/>
      <c r="N111" s="330"/>
    </row>
    <row r="112" spans="2:14" ht="15" thickBot="1" x14ac:dyDescent="0.35">
      <c r="B112" s="647"/>
      <c r="C112" s="84" t="s">
        <v>248</v>
      </c>
      <c r="D112" s="170"/>
      <c r="E112" s="82"/>
      <c r="F112" s="120"/>
      <c r="G112" s="170"/>
      <c r="H112" s="82"/>
      <c r="I112" s="342"/>
      <c r="J112" s="343"/>
      <c r="K112" s="176"/>
      <c r="L112" s="176"/>
      <c r="M112" s="333"/>
      <c r="N112" s="334"/>
    </row>
    <row r="113" spans="1:20" x14ac:dyDescent="0.3">
      <c r="B113" s="296"/>
      <c r="C113" s="25" t="s">
        <v>249</v>
      </c>
      <c r="D113" s="143"/>
      <c r="E113" s="143"/>
      <c r="F113" s="144"/>
      <c r="H113" s="138"/>
      <c r="I113" s="770"/>
      <c r="J113" s="771"/>
      <c r="L113" s="138"/>
      <c r="M113" s="328"/>
      <c r="N113" s="330"/>
    </row>
    <row r="114" spans="1:20" x14ac:dyDescent="0.3">
      <c r="B114" s="296"/>
      <c r="C114" s="225"/>
      <c r="D114" s="143"/>
      <c r="E114" s="143"/>
      <c r="F114" s="144"/>
      <c r="H114" s="138"/>
      <c r="I114" s="336"/>
      <c r="J114" s="335"/>
      <c r="L114" s="138"/>
      <c r="M114" s="328"/>
      <c r="N114" s="330"/>
    </row>
    <row r="115" spans="1:20" x14ac:dyDescent="0.3">
      <c r="B115" s="89"/>
      <c r="C115" s="235" t="s">
        <v>250</v>
      </c>
      <c r="D115" s="138"/>
      <c r="E115" s="138"/>
      <c r="F115" s="256"/>
      <c r="H115" s="143"/>
      <c r="I115" s="744">
        <f>SUM(I106:J112)</f>
        <v>5</v>
      </c>
      <c r="J115" s="745"/>
      <c r="L115" s="138"/>
      <c r="M115" s="700">
        <f>SUM(M106:N112)</f>
        <v>10</v>
      </c>
      <c r="N115" s="702"/>
    </row>
    <row r="116" spans="1:20" ht="15" thickBot="1" x14ac:dyDescent="0.35">
      <c r="B116" s="90"/>
      <c r="C116" s="235" t="s">
        <v>251</v>
      </c>
      <c r="D116" s="138"/>
      <c r="E116" s="138"/>
      <c r="F116" s="256"/>
      <c r="H116" s="143"/>
      <c r="I116" s="631">
        <f>IF(I115&lt;&gt;0,((I105*I115/100)+I105),I105)</f>
        <v>2100</v>
      </c>
      <c r="J116" s="769"/>
      <c r="L116" s="138"/>
      <c r="M116" s="685">
        <f>IF(M115&lt;&gt;0,((M105*M115/100)+M105),M105)</f>
        <v>2200</v>
      </c>
      <c r="N116" s="686"/>
    </row>
    <row r="117" spans="1:20" ht="15.75" customHeight="1" thickBot="1" x14ac:dyDescent="0.35">
      <c r="A117" s="26"/>
      <c r="B117" s="740" t="s">
        <v>252</v>
      </c>
      <c r="C117" s="233" t="s">
        <v>253</v>
      </c>
      <c r="D117" s="170"/>
      <c r="E117" s="170"/>
      <c r="F117" s="344"/>
      <c r="G117" s="170"/>
      <c r="H117" s="170"/>
      <c r="I117" s="176"/>
      <c r="J117" s="241"/>
      <c r="K117" s="176"/>
      <c r="L117" s="176"/>
      <c r="M117" s="176"/>
      <c r="N117" s="191"/>
    </row>
    <row r="118" spans="1:20" x14ac:dyDescent="0.3">
      <c r="A118" s="26"/>
      <c r="B118" s="740"/>
      <c r="C118" s="168" t="s">
        <v>222</v>
      </c>
      <c r="D118" s="171"/>
      <c r="E118" s="171"/>
      <c r="F118" s="257"/>
      <c r="G118" s="171"/>
      <c r="H118" s="152" t="s">
        <v>223</v>
      </c>
      <c r="I118" s="661" t="s">
        <v>254</v>
      </c>
      <c r="J118" s="662"/>
      <c r="K118" s="183"/>
      <c r="L118" s="152" t="s">
        <v>223</v>
      </c>
      <c r="M118" s="661" t="s">
        <v>254</v>
      </c>
      <c r="N118" s="662"/>
    </row>
    <row r="119" spans="1:20" x14ac:dyDescent="0.3">
      <c r="A119" s="26"/>
      <c r="B119" s="740"/>
      <c r="C119" s="3" t="s">
        <v>110</v>
      </c>
      <c r="D119" s="138"/>
      <c r="E119" s="138"/>
      <c r="F119" s="256"/>
      <c r="G119" s="143"/>
      <c r="H119" s="143"/>
      <c r="I119" s="681">
        <v>0</v>
      </c>
      <c r="J119" s="772"/>
      <c r="L119" s="138"/>
      <c r="M119" s="681">
        <v>0</v>
      </c>
      <c r="N119" s="772"/>
    </row>
    <row r="120" spans="1:20" x14ac:dyDescent="0.3">
      <c r="A120" s="26"/>
      <c r="B120" s="740"/>
      <c r="C120" s="177"/>
      <c r="D120" s="138"/>
      <c r="E120" s="138"/>
      <c r="F120" s="256"/>
      <c r="G120" s="143"/>
      <c r="H120" s="143"/>
      <c r="I120" s="681"/>
      <c r="J120" s="772"/>
      <c r="L120" s="138"/>
      <c r="M120" s="681"/>
      <c r="N120" s="772"/>
    </row>
    <row r="121" spans="1:20" x14ac:dyDescent="0.3">
      <c r="A121" s="26"/>
      <c r="B121" s="740"/>
      <c r="C121" s="177" t="s">
        <v>258</v>
      </c>
      <c r="D121" s="138"/>
      <c r="E121" s="138"/>
      <c r="F121" s="256"/>
      <c r="G121" s="143"/>
      <c r="H121" s="143"/>
      <c r="I121" s="631">
        <f>SUM(I119:I120)</f>
        <v>0</v>
      </c>
      <c r="J121" s="769"/>
      <c r="L121" s="138"/>
      <c r="M121" s="631">
        <f>SUM(M119:M120)</f>
        <v>0</v>
      </c>
      <c r="N121" s="769"/>
    </row>
    <row r="122" spans="1:20" ht="15" thickBot="1" x14ac:dyDescent="0.35">
      <c r="A122" s="26"/>
      <c r="B122" s="740"/>
      <c r="C122" s="177" t="s">
        <v>259</v>
      </c>
      <c r="D122" s="138"/>
      <c r="E122" s="138"/>
      <c r="F122" s="256"/>
      <c r="G122" s="143"/>
      <c r="H122" s="143"/>
      <c r="I122" s="631">
        <f>SUM(I116,I121)</f>
        <v>2100</v>
      </c>
      <c r="J122" s="769"/>
      <c r="L122" s="138"/>
      <c r="M122" s="631">
        <f>SUM(M116,M121)</f>
        <v>2200</v>
      </c>
      <c r="N122" s="769"/>
    </row>
    <row r="123" spans="1:20" s="9" customFormat="1" ht="15" thickBot="1" x14ac:dyDescent="0.35">
      <c r="A123"/>
      <c r="B123" s="89"/>
      <c r="C123" s="247"/>
      <c r="D123" s="176"/>
      <c r="E123" s="176"/>
      <c r="F123" s="176"/>
      <c r="G123" s="176"/>
      <c r="H123" s="176"/>
      <c r="I123" s="176"/>
      <c r="J123" s="241"/>
      <c r="K123" s="176"/>
      <c r="L123" s="176"/>
      <c r="M123" s="176"/>
      <c r="N123" s="191"/>
      <c r="O123"/>
      <c r="P123"/>
      <c r="Q123"/>
      <c r="R123"/>
      <c r="S123"/>
      <c r="T123"/>
    </row>
    <row r="124" spans="1:20" ht="15" customHeight="1" x14ac:dyDescent="0.3">
      <c r="B124" s="89"/>
      <c r="C124" s="235" t="s">
        <v>135</v>
      </c>
      <c r="D124" s="138"/>
      <c r="E124" s="186"/>
      <c r="F124" s="259"/>
      <c r="G124" s="143"/>
      <c r="H124" s="143"/>
      <c r="I124" s="620" t="s">
        <v>172</v>
      </c>
      <c r="J124" s="656"/>
      <c r="L124" s="138"/>
      <c r="M124" s="620" t="s">
        <v>136</v>
      </c>
      <c r="N124" s="621"/>
    </row>
    <row r="125" spans="1:20" x14ac:dyDescent="0.3">
      <c r="B125" s="89"/>
      <c r="C125" s="235" t="s">
        <v>260</v>
      </c>
      <c r="D125" s="138"/>
      <c r="E125" s="138"/>
      <c r="F125" s="256"/>
      <c r="G125" s="143"/>
      <c r="H125" s="143"/>
      <c r="I125" s="683">
        <f>IF(I124 = "TIADA",I122, IF(I124="PULUH",ROUND(I122,-1),IF(I124="RATUS",ROUND(I122,-2),IF(I124="RIBU",ROUND(I122,-3),IF(I124="PULUH RIBU",ROUND(I122,-4),IF(I124="RATUS RIBU",ROUND(I122,-5),IF(I124="JUTA",ROUND(I122,-6))))))))</f>
        <v>2100</v>
      </c>
      <c r="J125" s="776"/>
      <c r="L125" s="138"/>
      <c r="M125" s="683">
        <f>IF(M124 = "TIADA",M122, IF(M124="PULUH",ROUND(M122,-1),IF(M124="RATUS",ROUND(M122,-2),IF(M124="RIBU",ROUND(M122,-3),IF(M124="PULUH RIBU",ROUND(M122,-4),IF(M124="RATUS RIBU",ROUND(M122,-5),IF(M124="JUTA",ROUND(M122,-6))))))))</f>
        <v>2200</v>
      </c>
      <c r="N125" s="684"/>
    </row>
    <row r="126" spans="1:20" x14ac:dyDescent="0.3">
      <c r="B126" s="89"/>
      <c r="C126" s="235" t="s">
        <v>261</v>
      </c>
      <c r="D126" s="138"/>
      <c r="E126" s="138"/>
      <c r="F126" s="256"/>
      <c r="G126" s="143"/>
      <c r="H126" s="138"/>
      <c r="I126" s="774" t="b">
        <v>0</v>
      </c>
      <c r="J126" s="775"/>
      <c r="L126" s="260" t="b">
        <v>0</v>
      </c>
      <c r="M126" s="781" t="b">
        <v>1</v>
      </c>
      <c r="N126" s="782"/>
    </row>
    <row r="127" spans="1:20" ht="15" thickBot="1" x14ac:dyDescent="0.35">
      <c r="B127" s="90"/>
      <c r="C127" s="232"/>
      <c r="D127" s="188"/>
      <c r="E127" s="188"/>
      <c r="F127" s="192"/>
      <c r="G127" s="175"/>
      <c r="H127" s="175"/>
      <c r="I127" s="188"/>
      <c r="J127" s="242"/>
      <c r="K127" s="188"/>
      <c r="L127" s="188"/>
      <c r="M127" s="188"/>
      <c r="N127" s="192"/>
    </row>
    <row r="128" spans="1:20" x14ac:dyDescent="0.3">
      <c r="C128" s="11"/>
      <c r="D128" s="199"/>
      <c r="E128" s="12"/>
      <c r="F128" s="12"/>
      <c r="G128" s="177"/>
      <c r="H128" s="6"/>
      <c r="I128" s="6"/>
    </row>
    <row r="129" spans="2:12" x14ac:dyDescent="0.3">
      <c r="C129" s="6" t="s">
        <v>262</v>
      </c>
      <c r="D129" s="143"/>
      <c r="G129" s="143"/>
      <c r="H129" s="5"/>
    </row>
    <row r="130" spans="2:12" ht="36.75" customHeight="1" x14ac:dyDescent="0.3">
      <c r="C130" s="678" t="str">
        <f>CONCATENATE("- Lingkungan nilai yang berpatutan dan munasabah selepas pelarasan adalah di antara RM ",I125," hingga RM ",M125)</f>
        <v>- Lingkungan nilai yang berpatutan dan munasabah selepas pelarasan adalah di antara RM 2100 hingga RM 2200</v>
      </c>
      <c r="D130" s="678"/>
      <c r="E130" s="678"/>
      <c r="F130" s="678"/>
      <c r="G130" s="678"/>
      <c r="H130" s="678"/>
      <c r="I130" s="678"/>
      <c r="J130" s="678"/>
    </row>
    <row r="131" spans="2:12" ht="15" customHeight="1" x14ac:dyDescent="0.3">
      <c r="C131" s="678" t="str">
        <f>IF(I126,CONCATENATE("- Pada pendapat saya perbandingan terbaik ialah ",G84," ( RM ",I125,")"),CONCATENATE("- Pada pendapat saya perbandingan terbaik ialah ",K84," ( RM ",M125,")"))</f>
        <v>- Pada pendapat saya perbandingan terbaik ialah Lot Perbandingan 2 : Lot 808 ( RM 2200)</v>
      </c>
      <c r="D131" s="678"/>
      <c r="E131" s="678"/>
      <c r="F131" s="678"/>
      <c r="G131" s="678"/>
      <c r="H131" s="678"/>
      <c r="I131" s="678"/>
      <c r="J131" s="678"/>
    </row>
    <row r="132" spans="2:12" x14ac:dyDescent="0.3">
      <c r="C132" s="177" t="s">
        <v>263</v>
      </c>
      <c r="D132" s="199">
        <v>2200</v>
      </c>
      <c r="E132" s="12"/>
      <c r="F132" s="12"/>
      <c r="G132" s="177"/>
      <c r="H132" s="6"/>
      <c r="I132" s="6"/>
    </row>
    <row r="133" spans="2:12" x14ac:dyDescent="0.3">
      <c r="C133" s="11"/>
      <c r="D133" s="199"/>
      <c r="E133" s="12"/>
      <c r="F133" s="12"/>
      <c r="G133" s="177"/>
      <c r="H133" s="6"/>
      <c r="I133" s="6"/>
    </row>
    <row r="134" spans="2:12" x14ac:dyDescent="0.3">
      <c r="C134" s="6" t="s">
        <v>264</v>
      </c>
      <c r="D134" s="138"/>
    </row>
    <row r="135" spans="2:12" x14ac:dyDescent="0.3">
      <c r="C135" s="132" t="s">
        <v>265</v>
      </c>
      <c r="D135" s="200"/>
      <c r="E135" s="121"/>
      <c r="F135" s="121"/>
      <c r="G135" s="178"/>
      <c r="H135" s="122"/>
      <c r="I135" s="122"/>
      <c r="J135" s="123"/>
    </row>
    <row r="136" spans="2:12" x14ac:dyDescent="0.3">
      <c r="C136" s="124"/>
      <c r="D136" s="201"/>
      <c r="E136" s="125"/>
      <c r="F136" s="125"/>
      <c r="G136" s="179"/>
      <c r="H136" s="126"/>
      <c r="I136" s="126"/>
      <c r="J136" s="127"/>
    </row>
    <row r="137" spans="2:12" x14ac:dyDescent="0.3">
      <c r="C137" s="124"/>
      <c r="D137" s="201"/>
      <c r="E137" s="125"/>
      <c r="F137" s="125"/>
      <c r="G137" s="179"/>
      <c r="H137" s="126"/>
      <c r="I137" s="126"/>
      <c r="J137" s="127"/>
    </row>
    <row r="138" spans="2:12" x14ac:dyDescent="0.3">
      <c r="C138" s="128"/>
      <c r="D138" s="180"/>
      <c r="E138" s="130"/>
      <c r="F138" s="130"/>
      <c r="G138" s="180"/>
      <c r="H138" s="129"/>
      <c r="I138" s="130"/>
      <c r="J138" s="131"/>
    </row>
    <row r="139" spans="2:12" x14ac:dyDescent="0.3">
      <c r="D139" s="143"/>
      <c r="G139" s="143"/>
      <c r="H139" s="5"/>
    </row>
    <row r="140" spans="2:12" x14ac:dyDescent="0.3">
      <c r="C140" s="530" t="s">
        <v>272</v>
      </c>
      <c r="D140" s="530" t="s">
        <v>157</v>
      </c>
      <c r="E140" s="12"/>
      <c r="F140" s="12"/>
      <c r="G140" s="530" t="s">
        <v>158</v>
      </c>
      <c r="H140" s="698" t="s">
        <v>273</v>
      </c>
      <c r="I140" s="699"/>
    </row>
    <row r="141" spans="2:12" x14ac:dyDescent="0.3">
      <c r="D141" s="143"/>
      <c r="G141" s="143"/>
      <c r="H141" s="5"/>
    </row>
    <row r="142" spans="2:12" x14ac:dyDescent="0.3">
      <c r="B142" s="356" t="s">
        <v>275</v>
      </c>
      <c r="C142" s="357"/>
      <c r="D142" s="138"/>
      <c r="E142" s="138"/>
      <c r="F142" s="138"/>
      <c r="G142" s="143"/>
      <c r="H142" s="143"/>
      <c r="I142" s="138"/>
      <c r="J142" s="138"/>
      <c r="L142" s="138"/>
    </row>
    <row r="143" spans="2:12" x14ac:dyDescent="0.3">
      <c r="B143" t="s">
        <v>276</v>
      </c>
      <c r="C143" s="225"/>
      <c r="D143" s="138"/>
      <c r="E143" s="138"/>
      <c r="F143" s="138"/>
      <c r="H143" s="143"/>
      <c r="I143" s="138"/>
      <c r="J143" s="138"/>
      <c r="L143" s="138"/>
    </row>
    <row r="144" spans="2:12" ht="15" customHeight="1" x14ac:dyDescent="0.3">
      <c r="B144" s="359" t="s">
        <v>107</v>
      </c>
      <c r="C144" s="358" t="s">
        <v>108</v>
      </c>
      <c r="D144" s="358" t="s">
        <v>109</v>
      </c>
      <c r="E144" s="138"/>
      <c r="F144" s="138"/>
      <c r="H144" s="143"/>
      <c r="I144" s="138"/>
      <c r="J144" s="138"/>
      <c r="L144" s="138"/>
    </row>
    <row r="145" spans="2:12" ht="29.25" customHeight="1" x14ac:dyDescent="0.3">
      <c r="B145" s="137">
        <v>1</v>
      </c>
      <c r="C145" s="136" t="s">
        <v>110</v>
      </c>
      <c r="D145" s="360"/>
      <c r="E145" s="138"/>
      <c r="F145" s="172"/>
      <c r="H145" s="143"/>
      <c r="I145" s="138"/>
      <c r="J145" s="138"/>
      <c r="L145" s="138"/>
    </row>
    <row r="146" spans="2:12" ht="24.75" customHeight="1" x14ac:dyDescent="0.3">
      <c r="B146" s="530" t="s">
        <v>111</v>
      </c>
      <c r="C146" s="136"/>
      <c r="D146" s="361"/>
      <c r="E146" s="138"/>
      <c r="F146" s="138"/>
      <c r="H146" s="143"/>
      <c r="I146" s="138"/>
      <c r="J146" s="138"/>
      <c r="L146" s="138"/>
    </row>
    <row r="147" spans="2:12" x14ac:dyDescent="0.3">
      <c r="D147" s="143"/>
      <c r="G147" s="143"/>
      <c r="H147" s="5"/>
    </row>
    <row r="148" spans="2:12" x14ac:dyDescent="0.3">
      <c r="D148" s="143"/>
      <c r="G148" s="143"/>
      <c r="H148" s="5"/>
    </row>
    <row r="149" spans="2:12" x14ac:dyDescent="0.3">
      <c r="D149" s="143"/>
      <c r="G149" s="143"/>
      <c r="H149" s="5"/>
    </row>
    <row r="150" spans="2:12" x14ac:dyDescent="0.3">
      <c r="C150" s="3" t="s">
        <v>277</v>
      </c>
      <c r="D150" s="143"/>
      <c r="G150" s="143"/>
      <c r="H150" s="5"/>
    </row>
    <row r="151" spans="2:12" x14ac:dyDescent="0.3">
      <c r="C151" s="93" t="s">
        <v>278</v>
      </c>
      <c r="D151" s="143"/>
      <c r="G151" s="143"/>
      <c r="H151" s="5"/>
    </row>
    <row r="152" spans="2:12" x14ac:dyDescent="0.3">
      <c r="D152" s="143"/>
      <c r="G152" s="143"/>
      <c r="H152" s="5"/>
    </row>
    <row r="153" spans="2:12" x14ac:dyDescent="0.3">
      <c r="C153" s="240" t="s">
        <v>279</v>
      </c>
      <c r="D153" s="138"/>
      <c r="E153" s="138"/>
      <c r="F153" s="138"/>
      <c r="G153" s="143"/>
      <c r="H153" s="143"/>
      <c r="I153" s="138"/>
      <c r="J153" s="138"/>
      <c r="L153" s="138"/>
    </row>
    <row r="154" spans="2:12" x14ac:dyDescent="0.3">
      <c r="D154" s="143"/>
      <c r="G154" s="143"/>
      <c r="H154" s="5"/>
    </row>
  </sheetData>
  <mergeCells count="165">
    <mergeCell ref="H4:I4"/>
    <mergeCell ref="J4:K4"/>
    <mergeCell ref="M4:N4"/>
    <mergeCell ref="C130:J130"/>
    <mergeCell ref="C131:J131"/>
    <mergeCell ref="I124:J124"/>
    <mergeCell ref="M124:N124"/>
    <mergeCell ref="I125:J125"/>
    <mergeCell ref="M125:N125"/>
    <mergeCell ref="I126:J126"/>
    <mergeCell ref="M126:N126"/>
    <mergeCell ref="I120:J120"/>
    <mergeCell ref="M120:N120"/>
    <mergeCell ref="I121:J121"/>
    <mergeCell ref="M121:N121"/>
    <mergeCell ref="I122:J122"/>
    <mergeCell ref="M122:N122"/>
    <mergeCell ref="M108:N108"/>
    <mergeCell ref="M105:N105"/>
    <mergeCell ref="I58:J58"/>
    <mergeCell ref="M58:N58"/>
    <mergeCell ref="I59:J59"/>
    <mergeCell ref="M59:N59"/>
    <mergeCell ref="M51:N51"/>
    <mergeCell ref="B117:B122"/>
    <mergeCell ref="I118:J118"/>
    <mergeCell ref="M118:N118"/>
    <mergeCell ref="I119:J119"/>
    <mergeCell ref="M119:N119"/>
    <mergeCell ref="I110:J110"/>
    <mergeCell ref="M110:N110"/>
    <mergeCell ref="I109:J109"/>
    <mergeCell ref="M109:N109"/>
    <mergeCell ref="I113:J113"/>
    <mergeCell ref="I115:J115"/>
    <mergeCell ref="M115:N115"/>
    <mergeCell ref="I116:J116"/>
    <mergeCell ref="M116:N116"/>
    <mergeCell ref="B106:B112"/>
    <mergeCell ref="I107:J107"/>
    <mergeCell ref="M107:N107"/>
    <mergeCell ref="I108:J108"/>
    <mergeCell ref="B101:B105"/>
    <mergeCell ref="I102:J102"/>
    <mergeCell ref="M102:N102"/>
    <mergeCell ref="C103:C104"/>
    <mergeCell ref="D103:D104"/>
    <mergeCell ref="H103:H104"/>
    <mergeCell ref="I103:J104"/>
    <mergeCell ref="L103:L104"/>
    <mergeCell ref="M103:N104"/>
    <mergeCell ref="I105:J105"/>
    <mergeCell ref="B97:B100"/>
    <mergeCell ref="C97:H97"/>
    <mergeCell ref="I100:J100"/>
    <mergeCell ref="M100:N100"/>
    <mergeCell ref="C74:J74"/>
    <mergeCell ref="C75:J75"/>
    <mergeCell ref="G84:J84"/>
    <mergeCell ref="K84:N84"/>
    <mergeCell ref="I68:J68"/>
    <mergeCell ref="M68:N68"/>
    <mergeCell ref="I69:J69"/>
    <mergeCell ref="M69:N69"/>
    <mergeCell ref="I70:J70"/>
    <mergeCell ref="M70:N70"/>
    <mergeCell ref="D84:F84"/>
    <mergeCell ref="D85:F85"/>
    <mergeCell ref="G85:J85"/>
    <mergeCell ref="K85:N85"/>
    <mergeCell ref="B60:B66"/>
    <mergeCell ref="I61:J61"/>
    <mergeCell ref="M61:N61"/>
    <mergeCell ref="I62:J62"/>
    <mergeCell ref="M62:N62"/>
    <mergeCell ref="I63:J63"/>
    <mergeCell ref="I65:J65"/>
    <mergeCell ref="M65:N65"/>
    <mergeCell ref="I66:J66"/>
    <mergeCell ref="M66:N66"/>
    <mergeCell ref="I52:J52"/>
    <mergeCell ref="M52:N52"/>
    <mergeCell ref="I53:J53"/>
    <mergeCell ref="M53:N53"/>
    <mergeCell ref="I55:J55"/>
    <mergeCell ref="M55:N55"/>
    <mergeCell ref="B46:B57"/>
    <mergeCell ref="I47:J47"/>
    <mergeCell ref="M47:N47"/>
    <mergeCell ref="I48:J48"/>
    <mergeCell ref="M48:N48"/>
    <mergeCell ref="I49:J49"/>
    <mergeCell ref="M49:N49"/>
    <mergeCell ref="I50:J50"/>
    <mergeCell ref="M50:N50"/>
    <mergeCell ref="I51:J51"/>
    <mergeCell ref="I57:J57"/>
    <mergeCell ref="M57:N57"/>
    <mergeCell ref="B41:B45"/>
    <mergeCell ref="D42:F42"/>
    <mergeCell ref="I42:J42"/>
    <mergeCell ref="M42:N42"/>
    <mergeCell ref="D45:F45"/>
    <mergeCell ref="I45:J45"/>
    <mergeCell ref="M45:N45"/>
    <mergeCell ref="C43:C44"/>
    <mergeCell ref="D43:F44"/>
    <mergeCell ref="H43:H44"/>
    <mergeCell ref="I43:J44"/>
    <mergeCell ref="M43:N44"/>
    <mergeCell ref="L43:L44"/>
    <mergeCell ref="D36:F36"/>
    <mergeCell ref="G36:J36"/>
    <mergeCell ref="K36:N36"/>
    <mergeCell ref="B37:B40"/>
    <mergeCell ref="D38:F38"/>
    <mergeCell ref="D39:F39"/>
    <mergeCell ref="D40:F40"/>
    <mergeCell ref="I40:J40"/>
    <mergeCell ref="M40:N40"/>
    <mergeCell ref="G21:H21"/>
    <mergeCell ref="D24:F24"/>
    <mergeCell ref="G24:J24"/>
    <mergeCell ref="K24:N24"/>
    <mergeCell ref="D19:F19"/>
    <mergeCell ref="G19:J19"/>
    <mergeCell ref="K19:N19"/>
    <mergeCell ref="D20:F20"/>
    <mergeCell ref="G20:J20"/>
    <mergeCell ref="K20:N20"/>
    <mergeCell ref="G15:J15"/>
    <mergeCell ref="K15:N15"/>
    <mergeCell ref="D16:F16"/>
    <mergeCell ref="G16:J16"/>
    <mergeCell ref="K16:N16"/>
    <mergeCell ref="D13:F13"/>
    <mergeCell ref="G13:J13"/>
    <mergeCell ref="K13:N13"/>
    <mergeCell ref="D14:F14"/>
    <mergeCell ref="G14:J14"/>
    <mergeCell ref="K14:N14"/>
    <mergeCell ref="H140:I140"/>
    <mergeCell ref="D6:F6"/>
    <mergeCell ref="G6:J6"/>
    <mergeCell ref="K6:N6"/>
    <mergeCell ref="B7:B36"/>
    <mergeCell ref="D7:F7"/>
    <mergeCell ref="G7:J7"/>
    <mergeCell ref="K7:N7"/>
    <mergeCell ref="D8:F8"/>
    <mergeCell ref="G8:J8"/>
    <mergeCell ref="K8:N8"/>
    <mergeCell ref="D11:F11"/>
    <mergeCell ref="G11:J11"/>
    <mergeCell ref="K11:N11"/>
    <mergeCell ref="D12:F12"/>
    <mergeCell ref="G12:J12"/>
    <mergeCell ref="K12:N12"/>
    <mergeCell ref="D9:F9"/>
    <mergeCell ref="G9:J9"/>
    <mergeCell ref="K9:N9"/>
    <mergeCell ref="D10:F10"/>
    <mergeCell ref="G10:J10"/>
    <mergeCell ref="K10:N10"/>
    <mergeCell ref="D15:F15"/>
  </mergeCells>
  <pageMargins left="0.7" right="0.7" top="0.75" bottom="0.75" header="0.3" footer="0.3"/>
  <pageSetup scale="50" fitToHeight="0" orientation="portrait" horizontalDpi="200" verticalDpi="200" r:id="rId1"/>
  <headerFooter>
    <oddHeader>&amp;RVersion 1.2</oddHeader>
    <oddFooter>Page &amp;P of &amp;N</oddFooter>
  </headerFooter>
  <rowBreaks count="1" manualBreakCount="1">
    <brk id="71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75" r:id="rId4" name="Check Box 7">
              <controlPr defaultSize="0" autoFill="0" autoLine="0" autoPict="0">
                <anchor moveWithCells="1">
                  <from>
                    <xdr:col>1</xdr:col>
                    <xdr:colOff>525780</xdr:colOff>
                    <xdr:row>46</xdr:row>
                    <xdr:rowOff>198120</xdr:rowOff>
                  </from>
                  <to>
                    <xdr:col>2</xdr:col>
                    <xdr:colOff>22860</xdr:colOff>
                    <xdr:row>47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5" name="Check Box 8">
              <controlPr defaultSize="0" autoFill="0" autoLine="0" autoPict="0">
                <anchor moveWithCells="1">
                  <from>
                    <xdr:col>1</xdr:col>
                    <xdr:colOff>525780</xdr:colOff>
                    <xdr:row>47</xdr:row>
                    <xdr:rowOff>304800</xdr:rowOff>
                  </from>
                  <to>
                    <xdr:col>2</xdr:col>
                    <xdr:colOff>22860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7" r:id="rId6" name="Check Box 9">
              <controlPr defaultSize="0" autoFill="0" autoLine="0" autoPict="0">
                <anchor moveWithCells="1">
                  <from>
                    <xdr:col>1</xdr:col>
                    <xdr:colOff>525780</xdr:colOff>
                    <xdr:row>49</xdr:row>
                    <xdr:rowOff>182880</xdr:rowOff>
                  </from>
                  <to>
                    <xdr:col>2</xdr:col>
                    <xdr:colOff>22860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8" r:id="rId7" name="Check Box 10">
              <controlPr defaultSize="0" autoFill="0" autoLine="0" autoPict="0">
                <anchor moveWithCells="1">
                  <from>
                    <xdr:col>1</xdr:col>
                    <xdr:colOff>525780</xdr:colOff>
                    <xdr:row>48</xdr:row>
                    <xdr:rowOff>160020</xdr:rowOff>
                  </from>
                  <to>
                    <xdr:col>2</xdr:col>
                    <xdr:colOff>22860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9" r:id="rId8" name="Check Box 11">
              <controlPr defaultSize="0" autoFill="0" autoLine="0" autoPict="0">
                <anchor moveWithCells="1">
                  <from>
                    <xdr:col>1</xdr:col>
                    <xdr:colOff>525780</xdr:colOff>
                    <xdr:row>51</xdr:row>
                    <xdr:rowOff>106680</xdr:rowOff>
                  </from>
                  <to>
                    <xdr:col>2</xdr:col>
                    <xdr:colOff>22860</xdr:colOff>
                    <xdr:row>53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80" r:id="rId9" name="Check Box 12">
              <controlPr defaultSize="0" autoFill="0" autoLine="0" autoPict="0">
                <anchor moveWithCells="1">
                  <from>
                    <xdr:col>1</xdr:col>
                    <xdr:colOff>525780</xdr:colOff>
                    <xdr:row>50</xdr:row>
                    <xdr:rowOff>373380</xdr:rowOff>
                  </from>
                  <to>
                    <xdr:col>2</xdr:col>
                    <xdr:colOff>22860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81" r:id="rId10" name="Check Box 13">
              <controlPr defaultSize="0" autoFill="0" autoLine="0" autoPict="0">
                <anchor moveWithCells="1">
                  <from>
                    <xdr:col>8</xdr:col>
                    <xdr:colOff>769620</xdr:colOff>
                    <xdr:row>68</xdr:row>
                    <xdr:rowOff>175260</xdr:rowOff>
                  </from>
                  <to>
                    <xdr:col>9</xdr:col>
                    <xdr:colOff>304800</xdr:colOff>
                    <xdr:row>70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82" r:id="rId11" name="Check Box 14">
              <controlPr defaultSize="0" autoFill="0" autoLine="0" autoPict="0">
                <anchor moveWithCells="1">
                  <from>
                    <xdr:col>12</xdr:col>
                    <xdr:colOff>716280</xdr:colOff>
                    <xdr:row>68</xdr:row>
                    <xdr:rowOff>160020</xdr:rowOff>
                  </from>
                  <to>
                    <xdr:col>13</xdr:col>
                    <xdr:colOff>304800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83" r:id="rId12" name="Group Box 15">
              <controlPr defaultSize="0" autoFill="0" autoPict="0">
                <anchor moveWithCells="1">
                  <from>
                    <xdr:col>8</xdr:col>
                    <xdr:colOff>274320</xdr:colOff>
                    <xdr:row>33</xdr:row>
                    <xdr:rowOff>22860</xdr:rowOff>
                  </from>
                  <to>
                    <xdr:col>9</xdr:col>
                    <xdr:colOff>297180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89" r:id="rId13" name="Option Button 21">
              <controlPr defaultSize="0" autoFill="0" autoLine="0" autoPict="0">
                <anchor moveWithCells="1">
                  <from>
                    <xdr:col>3</xdr:col>
                    <xdr:colOff>175260</xdr:colOff>
                    <xdr:row>143</xdr:row>
                    <xdr:rowOff>175260</xdr:rowOff>
                  </from>
                  <to>
                    <xdr:col>3</xdr:col>
                    <xdr:colOff>495300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0" r:id="rId14" name="Option Button 22">
              <controlPr defaultSize="0" autoFill="0" autoLine="0" autoPict="0">
                <anchor moveWithCells="1">
                  <from>
                    <xdr:col>3</xdr:col>
                    <xdr:colOff>731520</xdr:colOff>
                    <xdr:row>143</xdr:row>
                    <xdr:rowOff>182880</xdr:rowOff>
                  </from>
                  <to>
                    <xdr:col>3</xdr:col>
                    <xdr:colOff>1059180</xdr:colOff>
                    <xdr:row>145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91" r:id="rId15" name="Group Box 23">
              <controlPr defaultSize="0" autoFill="0" autoPict="0">
                <anchor moveWithCells="1">
                  <from>
                    <xdr:col>3</xdr:col>
                    <xdr:colOff>106680</xdr:colOff>
                    <xdr:row>144</xdr:row>
                    <xdr:rowOff>45720</xdr:rowOff>
                  </from>
                  <to>
                    <xdr:col>3</xdr:col>
                    <xdr:colOff>1287780</xdr:colOff>
                    <xdr:row>144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1" r:id="rId16" name="Check Box 33">
              <controlPr defaultSize="0" autoFill="0" autoLine="0" autoPict="0">
                <anchor moveWithCells="1">
                  <from>
                    <xdr:col>1</xdr:col>
                    <xdr:colOff>579120</xdr:colOff>
                    <xdr:row>106</xdr:row>
                    <xdr:rowOff>312420</xdr:rowOff>
                  </from>
                  <to>
                    <xdr:col>2</xdr:col>
                    <xdr:colOff>76200</xdr:colOff>
                    <xdr:row>108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3" r:id="rId17" name="Check Box 35">
              <controlPr defaultSize="0" autoFill="0" autoLine="0" autoPict="0">
                <anchor moveWithCells="1">
                  <from>
                    <xdr:col>1</xdr:col>
                    <xdr:colOff>579120</xdr:colOff>
                    <xdr:row>108</xdr:row>
                    <xdr:rowOff>22860</xdr:rowOff>
                  </from>
                  <to>
                    <xdr:col>2</xdr:col>
                    <xdr:colOff>76200</xdr:colOff>
                    <xdr:row>108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5" r:id="rId18" name="Check Box 37">
              <controlPr defaultSize="0" autoFill="0" autoLine="0" autoPict="0">
                <anchor moveWithCells="1">
                  <from>
                    <xdr:col>1</xdr:col>
                    <xdr:colOff>579120</xdr:colOff>
                    <xdr:row>109</xdr:row>
                    <xdr:rowOff>0</xdr:rowOff>
                  </from>
                  <to>
                    <xdr:col>2</xdr:col>
                    <xdr:colOff>76200</xdr:colOff>
                    <xdr:row>110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09" r:id="rId19" name="Check Box 41">
              <controlPr defaultSize="0" autoFill="0" autoLine="0" autoPict="0">
                <anchor moveWithCells="1">
                  <from>
                    <xdr:col>8</xdr:col>
                    <xdr:colOff>769620</xdr:colOff>
                    <xdr:row>124</xdr:row>
                    <xdr:rowOff>175260</xdr:rowOff>
                  </from>
                  <to>
                    <xdr:col>9</xdr:col>
                    <xdr:colOff>312420</xdr:colOff>
                    <xdr:row>126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10" r:id="rId20" name="Check Box 42">
              <controlPr defaultSize="0" autoFill="0" autoLine="0" autoPict="0">
                <anchor moveWithCells="1">
                  <from>
                    <xdr:col>12</xdr:col>
                    <xdr:colOff>716280</xdr:colOff>
                    <xdr:row>124</xdr:row>
                    <xdr:rowOff>160020</xdr:rowOff>
                  </from>
                  <to>
                    <xdr:col>13</xdr:col>
                    <xdr:colOff>312420</xdr:colOff>
                    <xdr:row>126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40" r:id="rId21" name="Option Button 72">
              <controlPr defaultSize="0" autoFill="0" autoLine="0" autoPict="0">
                <anchor moveWithCells="1">
                  <from>
                    <xdr:col>9</xdr:col>
                    <xdr:colOff>7620</xdr:colOff>
                    <xdr:row>33</xdr:row>
                    <xdr:rowOff>22860</xdr:rowOff>
                  </from>
                  <to>
                    <xdr:col>9</xdr:col>
                    <xdr:colOff>289560</xdr:colOff>
                    <xdr:row>34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42" r:id="rId22" name="Option Button 74">
              <controlPr defaultSize="0" autoFill="0" autoLine="0" autoPict="0">
                <anchor moveWithCells="1">
                  <from>
                    <xdr:col>9</xdr:col>
                    <xdr:colOff>7620</xdr:colOff>
                    <xdr:row>33</xdr:row>
                    <xdr:rowOff>182880</xdr:rowOff>
                  </from>
                  <to>
                    <xdr:col>9</xdr:col>
                    <xdr:colOff>289560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50" r:id="rId23" name="Option Button 82">
              <controlPr defaultSize="0" autoFill="0" autoLine="0" autoPict="0">
                <anchor moveWithCells="1">
                  <from>
                    <xdr:col>13</xdr:col>
                    <xdr:colOff>220980</xdr:colOff>
                    <xdr:row>33</xdr:row>
                    <xdr:rowOff>0</xdr:rowOff>
                  </from>
                  <to>
                    <xdr:col>13</xdr:col>
                    <xdr:colOff>502920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51" r:id="rId24" name="Option Button 83">
              <controlPr defaultSize="0" autoFill="0" autoLine="0" autoPict="0">
                <anchor moveWithCells="1">
                  <from>
                    <xdr:col>13</xdr:col>
                    <xdr:colOff>228600</xdr:colOff>
                    <xdr:row>34</xdr:row>
                    <xdr:rowOff>22860</xdr:rowOff>
                  </from>
                  <to>
                    <xdr:col>13</xdr:col>
                    <xdr:colOff>525780</xdr:colOff>
                    <xdr:row>35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453" r:id="rId25" name="Group Box 85">
              <controlPr defaultSize="0" autoFill="0" autoPict="0">
                <anchor moveWithCells="1">
                  <from>
                    <xdr:col>13</xdr:col>
                    <xdr:colOff>144780</xdr:colOff>
                    <xdr:row>32</xdr:row>
                    <xdr:rowOff>137160</xdr:rowOff>
                  </from>
                  <to>
                    <xdr:col>13</xdr:col>
                    <xdr:colOff>518160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8EBFF17-E404-4ECA-ACE0-3926F7929096}">
          <x14:formula1>
            <xm:f>'Item List'!$A$1:$A$7</xm:f>
          </x14:formula1>
          <xm:sqref>I124 M124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524A5-BD9A-49F9-B325-24AAC1728866}">
  <sheetPr>
    <tabColor theme="8" tint="0.39997558519241921"/>
    <pageSetUpPr fitToPage="1"/>
  </sheetPr>
  <dimension ref="B1:J24"/>
  <sheetViews>
    <sheetView zoomScale="70" zoomScaleNormal="70" workbookViewId="0">
      <selection activeCell="C15" sqref="C15"/>
    </sheetView>
  </sheetViews>
  <sheetFormatPr defaultRowHeight="14.4" x14ac:dyDescent="0.3"/>
  <cols>
    <col min="1" max="1" width="6.5546875" customWidth="1"/>
    <col min="2" max="2" width="11" style="2" customWidth="1"/>
    <col min="3" max="3" width="22.44140625" customWidth="1"/>
    <col min="4" max="4" width="11" customWidth="1"/>
    <col min="5" max="5" width="14.6640625" customWidth="1"/>
    <col min="6" max="7" width="11" customWidth="1"/>
    <col min="8" max="8" width="18.88671875" customWidth="1"/>
    <col min="9" max="9" width="17.109375" customWidth="1"/>
    <col min="10" max="10" width="12" customWidth="1"/>
  </cols>
  <sheetData>
    <row r="1" spans="2:10" x14ac:dyDescent="0.3">
      <c r="B1" s="50" t="s">
        <v>138</v>
      </c>
    </row>
    <row r="2" spans="2:10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0" x14ac:dyDescent="0.3">
      <c r="B4" s="458" t="s">
        <v>142</v>
      </c>
      <c r="C4" s="43"/>
    </row>
    <row r="8" spans="2:10" ht="25.2" x14ac:dyDescent="0.6">
      <c r="G8" s="14"/>
    </row>
    <row r="9" spans="2:10" ht="17.25" customHeight="1" thickBot="1" x14ac:dyDescent="0.65">
      <c r="G9" s="14"/>
    </row>
    <row r="10" spans="2:10" ht="21.75" customHeight="1" x14ac:dyDescent="0.6">
      <c r="B10" s="61" t="s">
        <v>114</v>
      </c>
      <c r="C10" s="54"/>
      <c r="D10" s="54"/>
      <c r="E10" s="54"/>
      <c r="F10" s="54"/>
      <c r="G10" s="55"/>
      <c r="H10" s="54"/>
      <c r="I10" s="54"/>
      <c r="J10" s="40"/>
    </row>
    <row r="11" spans="2:10" ht="8.25" customHeight="1" x14ac:dyDescent="0.6">
      <c r="B11" s="72"/>
      <c r="G11" s="14"/>
      <c r="J11" s="26"/>
    </row>
    <row r="12" spans="2:10" x14ac:dyDescent="0.3">
      <c r="B12" s="62" t="s">
        <v>143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">
      <c r="B13" s="63"/>
      <c r="J13" s="26"/>
    </row>
    <row r="14" spans="2:10" x14ac:dyDescent="0.3">
      <c r="B14" s="64" t="s">
        <v>118</v>
      </c>
      <c r="C14" s="56" t="s">
        <v>119</v>
      </c>
      <c r="D14" s="56" t="s">
        <v>52</v>
      </c>
      <c r="E14" s="56" t="s">
        <v>120</v>
      </c>
      <c r="F14" s="56"/>
      <c r="G14" s="56" t="str">
        <f>IF(E15="mp",CONCATENATE("Kadar Nilai (RM s",LOWER(E15),")"),CONCATENATE("Kadar Nilai (RM se",LOWER(E15),")"))</f>
        <v>Kadar Nilai (RM sehektar)</v>
      </c>
      <c r="H14" s="56"/>
      <c r="I14" s="56" t="s">
        <v>121</v>
      </c>
      <c r="J14" s="26"/>
    </row>
    <row r="15" spans="2:10" x14ac:dyDescent="0.3">
      <c r="B15" s="63">
        <v>1</v>
      </c>
      <c r="C15" t="s">
        <v>52</v>
      </c>
      <c r="D15" s="345">
        <f>'VP Pertanian'!D17</f>
        <v>2.516</v>
      </c>
      <c r="E15" t="s">
        <v>360</v>
      </c>
      <c r="F15" s="58" t="s">
        <v>124</v>
      </c>
      <c r="G15" s="57">
        <f>'VP Pertanian'!D74</f>
        <v>68600</v>
      </c>
      <c r="H15" s="530" t="s">
        <v>146</v>
      </c>
      <c r="I15" s="57">
        <f>Table15[[#This Row],[Luas Tanah]]*Table15[[#This Row],[Column1]]</f>
        <v>172597.6</v>
      </c>
      <c r="J15" s="26"/>
    </row>
    <row r="16" spans="2:10" ht="21" customHeight="1" x14ac:dyDescent="0.3">
      <c r="B16" s="63"/>
      <c r="D16" s="57"/>
      <c r="F16" s="58"/>
      <c r="G16" s="57"/>
      <c r="I16" s="57"/>
      <c r="J16" s="59"/>
    </row>
    <row r="17" spans="2:10" x14ac:dyDescent="0.3">
      <c r="B17" s="63"/>
      <c r="J17" s="26"/>
    </row>
    <row r="18" spans="2:10" x14ac:dyDescent="0.3">
      <c r="B18" s="63"/>
      <c r="G18" s="591" t="s">
        <v>152</v>
      </c>
      <c r="H18" s="591"/>
      <c r="I18" s="526">
        <f>SUM(I15:I16)</f>
        <v>172597.6</v>
      </c>
      <c r="J18" s="59"/>
    </row>
    <row r="19" spans="2:10" x14ac:dyDescent="0.3">
      <c r="B19" s="63"/>
      <c r="G19" s="592" t="s">
        <v>135</v>
      </c>
      <c r="H19" s="592"/>
      <c r="I19" s="58" t="s">
        <v>168</v>
      </c>
      <c r="J19" s="60"/>
    </row>
    <row r="20" spans="2:10" ht="18" customHeight="1" x14ac:dyDescent="0.3">
      <c r="B20" s="63"/>
      <c r="G20" s="589" t="s">
        <v>137</v>
      </c>
      <c r="H20" s="589"/>
      <c r="I20" s="526">
        <f>IF(I19 = "TIADA",I18, IF(I19="PULUH",ROUND(I18,-1),IF(I19="RATUS",ROUND(I18,-2),IF(I19="RIBU",ROUND(I18,-3),IF(I19="PULUH RIBU",ROUND(I18,-4),IF(I19="RATUS RIBU",ROUND(I18,-5),IF(I19="JUTA",ROUND(I18,-6))))))))</f>
        <v>172597.6</v>
      </c>
      <c r="J20" s="59"/>
    </row>
    <row r="21" spans="2:10" x14ac:dyDescent="0.3">
      <c r="B21" s="63"/>
      <c r="F21" s="589" t="str">
        <f>CONCATENATE("Jumlah Nilai Mengikut Syer (",E2,F2,G2,") (RM)")</f>
        <v>Jumlah Nilai Mengikut Syer (1/1) (RM)</v>
      </c>
      <c r="G21" s="589"/>
      <c r="H21" s="589"/>
      <c r="I21" s="528">
        <f>I20*(E2/G2)</f>
        <v>172597.6</v>
      </c>
      <c r="J21" s="26"/>
    </row>
    <row r="22" spans="2:10" x14ac:dyDescent="0.3">
      <c r="B22" s="63"/>
      <c r="F22" s="20"/>
      <c r="G22" s="20"/>
      <c r="H22" s="20"/>
      <c r="I22" s="528"/>
      <c r="J22" s="26"/>
    </row>
    <row r="23" spans="2:10" x14ac:dyDescent="0.3">
      <c r="B23" s="63"/>
      <c r="C23" s="530" t="s">
        <v>156</v>
      </c>
      <c r="D23" s="530" t="s">
        <v>157</v>
      </c>
      <c r="E23" s="531" t="s">
        <v>158</v>
      </c>
      <c r="J23" s="26"/>
    </row>
    <row r="24" spans="2:10" ht="15" thickBot="1" x14ac:dyDescent="0.35">
      <c r="B24" s="65"/>
      <c r="C24" s="46"/>
      <c r="D24" s="46"/>
      <c r="E24" s="46"/>
      <c r="F24" s="46"/>
      <c r="G24" s="46"/>
      <c r="H24" s="46"/>
      <c r="I24" s="46"/>
      <c r="J24" s="36"/>
    </row>
  </sheetData>
  <mergeCells count="4">
    <mergeCell ref="G18:H18"/>
    <mergeCell ref="G20:H20"/>
    <mergeCell ref="G19:H19"/>
    <mergeCell ref="F21:H21"/>
  </mergeCells>
  <dataValidations count="2">
    <dataValidation type="list" allowBlank="1" showInputMessage="1" showErrorMessage="1" sqref="E16" xr:uid="{5BBD9BE7-E80A-45A7-844D-89DAE8520283}">
      <formula1>"DEPA,EKAR,HEKTAR,JEMBA,METER PERSEGI,KAKI PERSEGI"</formula1>
    </dataValidation>
    <dataValidation type="list" allowBlank="1" showInputMessage="1" showErrorMessage="1" sqref="E15" xr:uid="{FE9EEF4F-9D8E-43AA-B213-EC3E7A0F08F3}">
      <formula1>"hektar,mp"</formula1>
    </dataValidation>
  </dataValidations>
  <pageMargins left="0.7" right="0.7" top="0.75" bottom="0.75" header="0.3" footer="0.3"/>
  <pageSetup scale="66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21" r:id="rId4" name="Option Button 5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182880</xdr:rowOff>
                  </from>
                  <to>
                    <xdr:col>4</xdr:col>
                    <xdr:colOff>388620</xdr:colOff>
                    <xdr:row>6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5" name="Option Button 6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22860</xdr:rowOff>
                  </from>
                  <to>
                    <xdr:col>4</xdr:col>
                    <xdr:colOff>22860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6" name="Option Button 7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190500</xdr:rowOff>
                  </from>
                  <to>
                    <xdr:col>3</xdr:col>
                    <xdr:colOff>723900</xdr:colOff>
                    <xdr:row>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7" name="Option Button 8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175260</xdr:rowOff>
                  </from>
                  <to>
                    <xdr:col>4</xdr:col>
                    <xdr:colOff>30480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CC6F9E-B539-4A65-A551-BE74591074FE}">
          <x14:formula1>
            <xm:f>'Item List'!$A$1:$A$7</xm:f>
          </x14:formula1>
          <xm:sqref>I19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01D9-EEEB-4553-938E-4977A0099135}">
  <sheetPr codeName="Sheet4">
    <tabColor theme="8" tint="0.39997558519241921"/>
    <pageSetUpPr fitToPage="1"/>
  </sheetPr>
  <dimension ref="A1:CD99"/>
  <sheetViews>
    <sheetView topLeftCell="A40" zoomScale="90" zoomScaleNormal="90" workbookViewId="0">
      <pane xSplit="3" topLeftCell="D1" activePane="topRight" state="frozen"/>
      <selection pane="topRight" activeCell="C7" sqref="C7:C27"/>
    </sheetView>
  </sheetViews>
  <sheetFormatPr defaultRowHeight="14.4" x14ac:dyDescent="0.3"/>
  <cols>
    <col min="1" max="1" width="5.33203125" customWidth="1"/>
    <col min="2" max="2" width="11" customWidth="1"/>
    <col min="3" max="3" width="37.109375" style="225" customWidth="1"/>
    <col min="4" max="4" width="29" style="138" customWidth="1"/>
    <col min="5" max="5" width="6.6640625" customWidth="1"/>
    <col min="6" max="6" width="4.44140625" customWidth="1"/>
    <col min="7" max="7" width="22.44140625" customWidth="1"/>
    <col min="8" max="8" width="10.44140625" customWidth="1"/>
    <col min="9" max="9" width="7.88671875" customWidth="1"/>
    <col min="10" max="10" width="5.5546875" customWidth="1"/>
    <col min="11" max="11" width="18.88671875" style="138" customWidth="1"/>
    <col min="12" max="12" width="11.33203125" customWidth="1"/>
    <col min="13" max="13" width="10.109375" style="138" customWidth="1"/>
    <col min="14" max="14" width="7.44140625" customWidth="1"/>
  </cols>
  <sheetData>
    <row r="1" spans="1:82" x14ac:dyDescent="0.3">
      <c r="B1" s="4"/>
      <c r="C1" s="224" t="s">
        <v>361</v>
      </c>
      <c r="D1" s="193"/>
      <c r="E1" s="106"/>
      <c r="F1" s="106"/>
      <c r="G1" s="1"/>
      <c r="H1" s="10"/>
      <c r="J1" s="19"/>
    </row>
    <row r="2" spans="1:82" x14ac:dyDescent="0.3">
      <c r="C2" s="138" t="s">
        <v>174</v>
      </c>
      <c r="H2" s="1"/>
      <c r="I2" s="1"/>
    </row>
    <row r="3" spans="1:82" x14ac:dyDescent="0.3">
      <c r="G3" s="1"/>
      <c r="H3" s="1"/>
      <c r="I3" s="1"/>
    </row>
    <row r="4" spans="1:82" ht="27.75" customHeight="1" x14ac:dyDescent="0.3">
      <c r="C4" s="532" t="s">
        <v>175</v>
      </c>
      <c r="D4" s="535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82" ht="15" thickBot="1" x14ac:dyDescent="0.35"/>
    <row r="6" spans="1:82" s="22" customFormat="1" ht="15" thickBot="1" x14ac:dyDescent="0.35">
      <c r="A6"/>
      <c r="B6" s="53" t="s">
        <v>180</v>
      </c>
      <c r="C6" s="226" t="s">
        <v>119</v>
      </c>
      <c r="D6" s="203" t="s">
        <v>362</v>
      </c>
      <c r="E6" s="108"/>
      <c r="F6" s="107"/>
      <c r="G6" s="625" t="s">
        <v>363</v>
      </c>
      <c r="H6" s="625"/>
      <c r="I6" s="625"/>
      <c r="J6" s="626"/>
      <c r="K6" s="624" t="s">
        <v>364</v>
      </c>
      <c r="L6" s="625"/>
      <c r="M6" s="625"/>
      <c r="N6" s="626"/>
      <c r="O6" s="30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</row>
    <row r="7" spans="1:82" x14ac:dyDescent="0.3">
      <c r="B7" s="640" t="s">
        <v>184</v>
      </c>
      <c r="C7" s="110" t="s">
        <v>185</v>
      </c>
      <c r="D7" s="143" t="s">
        <v>284</v>
      </c>
      <c r="E7" s="109"/>
      <c r="F7" s="141"/>
      <c r="G7" s="784">
        <v>10150882</v>
      </c>
      <c r="H7" s="784"/>
      <c r="I7" s="784"/>
      <c r="J7" s="784"/>
      <c r="K7" s="787" t="s">
        <v>365</v>
      </c>
      <c r="L7" s="788"/>
      <c r="M7" s="788"/>
      <c r="N7" s="789"/>
    </row>
    <row r="8" spans="1:82" ht="15" customHeight="1" x14ac:dyDescent="0.3">
      <c r="B8" s="641"/>
      <c r="C8" s="110" t="s">
        <v>188</v>
      </c>
      <c r="D8" s="204" t="s">
        <v>285</v>
      </c>
      <c r="E8" s="31"/>
      <c r="F8" s="97"/>
      <c r="G8" s="784" t="s">
        <v>285</v>
      </c>
      <c r="H8" s="784"/>
      <c r="I8" s="784"/>
      <c r="J8" s="784"/>
      <c r="K8" s="706" t="s">
        <v>285</v>
      </c>
      <c r="L8" s="601"/>
      <c r="M8" s="601"/>
      <c r="N8" s="602"/>
    </row>
    <row r="9" spans="1:82" x14ac:dyDescent="0.3">
      <c r="B9" s="641"/>
      <c r="C9" s="227" t="s">
        <v>190</v>
      </c>
      <c r="D9" s="204" t="s">
        <v>366</v>
      </c>
      <c r="E9" s="31"/>
      <c r="F9" s="97"/>
      <c r="G9" s="784" t="s">
        <v>366</v>
      </c>
      <c r="H9" s="784"/>
      <c r="I9" s="784"/>
      <c r="J9" s="784"/>
      <c r="K9" s="706" t="s">
        <v>366</v>
      </c>
      <c r="L9" s="601"/>
      <c r="M9" s="601"/>
      <c r="N9" s="602"/>
    </row>
    <row r="10" spans="1:82" x14ac:dyDescent="0.3">
      <c r="B10" s="641"/>
      <c r="C10" s="110" t="s">
        <v>193</v>
      </c>
      <c r="D10" s="204" t="s">
        <v>367</v>
      </c>
      <c r="E10" s="31"/>
      <c r="F10" s="97"/>
      <c r="G10" s="784" t="s">
        <v>367</v>
      </c>
      <c r="H10" s="784"/>
      <c r="I10" s="784"/>
      <c r="J10" s="784"/>
      <c r="K10" s="706" t="s">
        <v>367</v>
      </c>
      <c r="L10" s="601"/>
      <c r="M10" s="601"/>
      <c r="N10" s="602"/>
    </row>
    <row r="11" spans="1:82" x14ac:dyDescent="0.3">
      <c r="B11" s="641"/>
      <c r="C11" s="110" t="s">
        <v>195</v>
      </c>
      <c r="D11" s="204" t="s">
        <v>196</v>
      </c>
      <c r="E11" s="31"/>
      <c r="F11" s="97"/>
      <c r="G11" s="784" t="s">
        <v>196</v>
      </c>
      <c r="H11" s="784"/>
      <c r="I11" s="784"/>
      <c r="J11" s="784"/>
      <c r="K11" s="706" t="s">
        <v>196</v>
      </c>
      <c r="L11" s="601"/>
      <c r="M11" s="601"/>
      <c r="N11" s="602"/>
    </row>
    <row r="12" spans="1:82" x14ac:dyDescent="0.3">
      <c r="B12" s="641"/>
      <c r="C12" s="227" t="s">
        <v>60</v>
      </c>
      <c r="D12" s="143" t="s">
        <v>368</v>
      </c>
      <c r="E12" s="5"/>
      <c r="F12" s="96"/>
      <c r="G12" s="784" t="s">
        <v>368</v>
      </c>
      <c r="H12" s="784"/>
      <c r="I12" s="784"/>
      <c r="J12" s="784"/>
      <c r="K12" s="706" t="s">
        <v>368</v>
      </c>
      <c r="L12" s="601"/>
      <c r="M12" s="601"/>
      <c r="N12" s="602"/>
    </row>
    <row r="13" spans="1:82" ht="51" customHeight="1" x14ac:dyDescent="0.3">
      <c r="B13" s="641"/>
      <c r="C13" s="110" t="s">
        <v>54</v>
      </c>
      <c r="D13" s="427" t="s">
        <v>369</v>
      </c>
      <c r="E13" s="31"/>
      <c r="F13" s="97"/>
      <c r="G13" s="742" t="s">
        <v>370</v>
      </c>
      <c r="H13" s="742"/>
      <c r="I13" s="742"/>
      <c r="J13" s="742"/>
      <c r="K13" s="707" t="s">
        <v>200</v>
      </c>
      <c r="L13" s="630"/>
      <c r="M13" s="630"/>
      <c r="N13" s="617"/>
    </row>
    <row r="14" spans="1:82" x14ac:dyDescent="0.3">
      <c r="B14" s="641"/>
      <c r="C14" s="110" t="s">
        <v>49</v>
      </c>
      <c r="D14" s="204" t="s">
        <v>371</v>
      </c>
      <c r="E14" s="31"/>
      <c r="F14" s="97"/>
      <c r="G14" s="784" t="s">
        <v>371</v>
      </c>
      <c r="H14" s="784"/>
      <c r="I14" s="784"/>
      <c r="J14" s="784"/>
      <c r="K14" s="706" t="s">
        <v>371</v>
      </c>
      <c r="L14" s="601"/>
      <c r="M14" s="601"/>
      <c r="N14" s="602"/>
    </row>
    <row r="15" spans="1:82" x14ac:dyDescent="0.3">
      <c r="B15" s="641"/>
      <c r="C15" s="110" t="s">
        <v>56</v>
      </c>
      <c r="D15" s="204" t="s">
        <v>372</v>
      </c>
      <c r="E15" s="31"/>
      <c r="F15" s="97"/>
      <c r="G15" s="784" t="s">
        <v>372</v>
      </c>
      <c r="H15" s="784"/>
      <c r="I15" s="784"/>
      <c r="J15" s="784"/>
      <c r="K15" s="706" t="s">
        <v>372</v>
      </c>
      <c r="L15" s="601"/>
      <c r="M15" s="601"/>
      <c r="N15" s="602"/>
    </row>
    <row r="16" spans="1:82" ht="15.75" customHeight="1" x14ac:dyDescent="0.3">
      <c r="B16" s="641"/>
      <c r="C16" s="110" t="s">
        <v>51</v>
      </c>
      <c r="D16" s="204" t="s">
        <v>373</v>
      </c>
      <c r="E16" s="31"/>
      <c r="F16" s="97"/>
      <c r="G16" s="784" t="s">
        <v>373</v>
      </c>
      <c r="H16" s="784"/>
      <c r="I16" s="784"/>
      <c r="J16" s="784"/>
      <c r="K16" s="706" t="s">
        <v>374</v>
      </c>
      <c r="L16" s="601"/>
      <c r="M16" s="601"/>
      <c r="N16" s="602"/>
    </row>
    <row r="17" spans="1:15" x14ac:dyDescent="0.3">
      <c r="B17" s="641"/>
      <c r="C17" s="110" t="s">
        <v>52</v>
      </c>
      <c r="D17" s="204">
        <v>2.516</v>
      </c>
      <c r="E17" s="146" t="s">
        <v>360</v>
      </c>
      <c r="F17" s="97"/>
      <c r="G17" s="276">
        <v>2.3610000000000002</v>
      </c>
      <c r="H17" s="276" t="s">
        <v>360</v>
      </c>
      <c r="I17" s="276"/>
      <c r="J17" s="276"/>
      <c r="K17" s="273">
        <v>3.1429999999999998</v>
      </c>
      <c r="L17" s="31" t="s">
        <v>360</v>
      </c>
      <c r="M17" s="31"/>
      <c r="N17" s="97"/>
    </row>
    <row r="18" spans="1:15" x14ac:dyDescent="0.3">
      <c r="B18" s="641"/>
      <c r="C18" s="228" t="s">
        <v>97</v>
      </c>
      <c r="D18" s="204" t="s">
        <v>372</v>
      </c>
      <c r="E18" s="31"/>
      <c r="F18" s="97"/>
      <c r="G18" s="784" t="s">
        <v>372</v>
      </c>
      <c r="H18" s="784"/>
      <c r="I18" s="784"/>
      <c r="J18" s="784"/>
      <c r="K18" s="706" t="s">
        <v>372</v>
      </c>
      <c r="L18" s="601"/>
      <c r="M18" s="601"/>
      <c r="N18" s="602"/>
    </row>
    <row r="19" spans="1:15" x14ac:dyDescent="0.3">
      <c r="B19" s="641"/>
      <c r="C19" s="110" t="s">
        <v>295</v>
      </c>
      <c r="D19" s="204"/>
      <c r="E19" s="31"/>
      <c r="F19" s="97"/>
      <c r="G19" s="784"/>
      <c r="H19" s="784"/>
      <c r="I19" s="784"/>
      <c r="J19" s="784"/>
      <c r="K19" s="706"/>
      <c r="L19" s="601"/>
      <c r="M19" s="601"/>
      <c r="N19" s="602"/>
    </row>
    <row r="20" spans="1:15" x14ac:dyDescent="0.3">
      <c r="B20" s="641"/>
      <c r="C20" s="110" t="s">
        <v>208</v>
      </c>
      <c r="D20" s="204" t="s">
        <v>209</v>
      </c>
      <c r="E20" s="31"/>
      <c r="F20" s="97"/>
      <c r="G20" s="784" t="s">
        <v>209</v>
      </c>
      <c r="H20" s="784"/>
      <c r="I20" s="784"/>
      <c r="J20" s="784"/>
      <c r="K20" s="706" t="s">
        <v>209</v>
      </c>
      <c r="L20" s="601"/>
      <c r="M20" s="601"/>
      <c r="N20" s="602"/>
    </row>
    <row r="21" spans="1:15" x14ac:dyDescent="0.3">
      <c r="B21" s="641"/>
      <c r="C21" s="110" t="s">
        <v>210</v>
      </c>
      <c r="D21" s="205">
        <v>43174</v>
      </c>
      <c r="E21" s="100"/>
      <c r="F21" s="114"/>
      <c r="G21" s="796">
        <v>42254</v>
      </c>
      <c r="H21" s="784"/>
      <c r="I21" s="784"/>
      <c r="J21" s="784"/>
      <c r="K21" s="797">
        <v>42515</v>
      </c>
      <c r="L21" s="601"/>
      <c r="M21" s="601"/>
      <c r="N21" s="602"/>
    </row>
    <row r="22" spans="1:15" ht="15.75" customHeight="1" x14ac:dyDescent="0.3">
      <c r="B22" s="641"/>
      <c r="C22" s="110" t="s">
        <v>140</v>
      </c>
      <c r="D22" s="138">
        <v>1</v>
      </c>
      <c r="E22" s="116" t="s">
        <v>141</v>
      </c>
      <c r="F22" s="117">
        <v>1</v>
      </c>
      <c r="G22" s="159"/>
      <c r="H22" s="160">
        <v>1</v>
      </c>
      <c r="I22" s="161" t="s">
        <v>141</v>
      </c>
      <c r="J22" s="162">
        <v>1</v>
      </c>
      <c r="K22" s="214"/>
      <c r="L22">
        <v>1</v>
      </c>
      <c r="M22" s="219" t="s">
        <v>141</v>
      </c>
      <c r="N22" s="117">
        <v>1</v>
      </c>
    </row>
    <row r="23" spans="1:15" x14ac:dyDescent="0.3">
      <c r="B23" s="641"/>
      <c r="C23" s="110" t="s">
        <v>212</v>
      </c>
      <c r="D23" s="220">
        <v>170000</v>
      </c>
      <c r="E23" s="98"/>
      <c r="F23" s="99"/>
      <c r="G23" s="792">
        <v>160000</v>
      </c>
      <c r="H23" s="792"/>
      <c r="I23" s="792"/>
      <c r="J23" s="792"/>
      <c r="K23" s="793">
        <v>280000</v>
      </c>
      <c r="L23" s="794"/>
      <c r="M23" s="794"/>
      <c r="N23" s="795"/>
    </row>
    <row r="24" spans="1:15" x14ac:dyDescent="0.3">
      <c r="B24" s="641"/>
      <c r="C24" s="110" t="s">
        <v>213</v>
      </c>
      <c r="D24" s="206"/>
      <c r="E24" s="112"/>
      <c r="F24" s="113"/>
      <c r="G24" s="792">
        <v>110000</v>
      </c>
      <c r="H24" s="792"/>
      <c r="I24" s="792"/>
      <c r="J24" s="792"/>
      <c r="K24" s="793">
        <v>224300</v>
      </c>
      <c r="L24" s="794"/>
      <c r="M24" s="794"/>
      <c r="N24" s="795"/>
    </row>
    <row r="25" spans="1:15" x14ac:dyDescent="0.3">
      <c r="B25" s="641"/>
      <c r="C25" s="227" t="s">
        <v>214</v>
      </c>
      <c r="D25" s="204"/>
      <c r="E25" s="31"/>
      <c r="F25" s="97"/>
      <c r="G25" s="784" t="s">
        <v>375</v>
      </c>
      <c r="H25" s="784"/>
      <c r="I25" s="784"/>
      <c r="J25" s="784"/>
      <c r="K25" s="706" t="s">
        <v>376</v>
      </c>
      <c r="L25" s="601"/>
      <c r="M25" s="601"/>
      <c r="N25" s="602"/>
    </row>
    <row r="26" spans="1:15" ht="28.8" x14ac:dyDescent="0.3">
      <c r="B26" s="641"/>
      <c r="C26" s="27" t="s">
        <v>377</v>
      </c>
      <c r="D26" s="207">
        <f>(D23/D17)/(D22/F22)</f>
        <v>67567.567567567574</v>
      </c>
      <c r="E26" s="165" t="s">
        <v>378</v>
      </c>
      <c r="F26" s="103"/>
      <c r="G26" s="207">
        <f>(G23/G17)/(H22/J22)</f>
        <v>67767.894959762809</v>
      </c>
      <c r="H26" s="207" t="s">
        <v>378</v>
      </c>
      <c r="I26" s="207"/>
      <c r="J26" s="207"/>
      <c r="K26" s="384">
        <f>(K23/K17)/(L22/N22)</f>
        <v>89086.859688195997</v>
      </c>
      <c r="L26" s="207" t="s">
        <v>378</v>
      </c>
      <c r="M26" s="207"/>
      <c r="N26" s="380"/>
    </row>
    <row r="27" spans="1:15" ht="28.8" x14ac:dyDescent="0.3">
      <c r="A27">
        <v>2</v>
      </c>
      <c r="B27" s="641">
        <v>2</v>
      </c>
      <c r="C27" s="27" t="s">
        <v>379</v>
      </c>
      <c r="D27" s="143" t="s">
        <v>219</v>
      </c>
      <c r="E27" s="5"/>
      <c r="F27" s="96"/>
      <c r="G27" s="207">
        <f>(G24/G17)/(H22/J22)</f>
        <v>46590.427784836931</v>
      </c>
      <c r="H27" s="207" t="s">
        <v>378</v>
      </c>
      <c r="I27" s="207"/>
      <c r="J27" s="207"/>
      <c r="K27" s="384">
        <f>(K24/K17)/(L22/N22)</f>
        <v>71364.937957365575</v>
      </c>
      <c r="L27" s="207" t="s">
        <v>378</v>
      </c>
      <c r="M27" s="207"/>
      <c r="N27" s="380"/>
      <c r="O27">
        <v>4</v>
      </c>
    </row>
    <row r="28" spans="1:15" ht="25.5" customHeight="1" thickBot="1" x14ac:dyDescent="0.35">
      <c r="B28" s="642"/>
      <c r="C28" s="229"/>
      <c r="D28" s="143"/>
      <c r="E28" s="45"/>
      <c r="F28" s="75"/>
      <c r="G28" s="742"/>
      <c r="H28" s="742"/>
      <c r="I28" s="742"/>
      <c r="J28" s="742"/>
      <c r="K28" s="715"/>
      <c r="L28" s="716"/>
      <c r="M28" s="716"/>
      <c r="N28" s="717"/>
    </row>
    <row r="29" spans="1:15" ht="15" thickBot="1" x14ac:dyDescent="0.35">
      <c r="B29" s="643" t="s">
        <v>220</v>
      </c>
      <c r="C29" s="230" t="s">
        <v>221</v>
      </c>
      <c r="D29" s="221"/>
      <c r="E29" s="85"/>
      <c r="F29" s="85"/>
      <c r="G29" s="86"/>
      <c r="H29" s="86"/>
      <c r="I29" s="79"/>
      <c r="J29" s="80"/>
      <c r="K29" s="215"/>
      <c r="L29" s="79"/>
      <c r="M29" s="176"/>
      <c r="N29" s="81"/>
    </row>
    <row r="30" spans="1:15" x14ac:dyDescent="0.3">
      <c r="B30" s="644"/>
      <c r="C30" s="231" t="s">
        <v>222</v>
      </c>
      <c r="D30" s="222"/>
      <c r="E30" s="87"/>
      <c r="F30" s="33"/>
      <c r="G30" s="23"/>
      <c r="H30" s="152" t="s">
        <v>223</v>
      </c>
      <c r="I30" s="418" t="s">
        <v>103</v>
      </c>
      <c r="J30" s="419" t="s">
        <v>106</v>
      </c>
      <c r="K30" s="183"/>
      <c r="L30" s="152" t="s">
        <v>223</v>
      </c>
      <c r="M30" s="418" t="s">
        <v>103</v>
      </c>
      <c r="N30" s="419" t="s">
        <v>106</v>
      </c>
    </row>
    <row r="31" spans="1:15" ht="28.8" x14ac:dyDescent="0.3">
      <c r="B31" s="644"/>
      <c r="C31" s="110" t="s">
        <v>224</v>
      </c>
      <c r="D31" s="208"/>
      <c r="E31" s="139"/>
      <c r="F31" s="34"/>
      <c r="H31" s="31" t="s">
        <v>225</v>
      </c>
      <c r="I31" s="2">
        <v>0</v>
      </c>
      <c r="J31" s="407">
        <v>0</v>
      </c>
      <c r="K31" s="184"/>
      <c r="L31" s="31" t="s">
        <v>225</v>
      </c>
      <c r="M31" s="2">
        <v>0</v>
      </c>
      <c r="N31" s="407">
        <v>0</v>
      </c>
    </row>
    <row r="32" spans="1:15" ht="15" thickBot="1" x14ac:dyDescent="0.35">
      <c r="B32" s="645"/>
      <c r="C32" s="232" t="s">
        <v>226</v>
      </c>
      <c r="D32" s="188"/>
      <c r="E32" s="46"/>
      <c r="F32" s="36"/>
      <c r="G32" s="8"/>
      <c r="H32" s="5"/>
      <c r="I32" s="635">
        <f>IF(I31&lt;&gt;0,IF(I31&lt;&gt;0,IF(A27=1,((I31/100)*G26)+G26,IF(A27=2,((I31/100)*G27)+G27,((I31/100)*G28)+G28)),IF(A27=1,G26,IF(A27=2,G27,G28))),IF(J31&lt;&gt;0,IF(A27=1,(J31+G26),IF(A27=2,(J31+G27),(J31+G28))),IF(A27=1,G26,IF(A27=2,G27,G28))))</f>
        <v>46590.427784836931</v>
      </c>
      <c r="J32" s="636"/>
      <c r="K32" s="185"/>
      <c r="M32" s="631">
        <f>IF(M31&lt;&gt;0,IF(M31&lt;&gt;0,IF(O27=1,((M31/100)*K26)+K26,IF(O27=2,((M31/100)*K27)+K27,((M31/100)*K28)+K28)),IF(O27=1,K26,IF(O27=2,K27,K28))),IF(N31&lt;&gt;0,IF(O27=1,(N31+K26),IF(O27=2,(N31+K27),(N31+K28))),IF(O27=1,K26,IF(O27=2,K27,K28))))</f>
        <v>0</v>
      </c>
      <c r="N32" s="632"/>
    </row>
    <row r="33" spans="2:14" ht="15" thickBot="1" x14ac:dyDescent="0.35">
      <c r="B33" s="643"/>
      <c r="C33" s="233" t="s">
        <v>228</v>
      </c>
      <c r="D33" s="170"/>
      <c r="E33" s="82"/>
      <c r="F33" s="82"/>
      <c r="G33" s="82"/>
      <c r="H33" s="82"/>
      <c r="I33" s="79"/>
      <c r="J33" s="80"/>
      <c r="K33" s="215"/>
      <c r="L33" s="79"/>
      <c r="M33" s="176"/>
      <c r="N33" s="81"/>
    </row>
    <row r="34" spans="2:14" x14ac:dyDescent="0.3">
      <c r="B34" s="644"/>
      <c r="C34" s="234" t="s">
        <v>222</v>
      </c>
      <c r="D34" s="171"/>
      <c r="E34" s="24"/>
      <c r="F34" s="83"/>
      <c r="G34" s="411">
        <f>_xlfn.DAYS(D21,G21)</f>
        <v>920</v>
      </c>
      <c r="H34" s="152" t="s">
        <v>223</v>
      </c>
      <c r="I34" s="653" t="s">
        <v>103</v>
      </c>
      <c r="J34" s="653"/>
      <c r="K34" s="411">
        <f>_xlfn.DAYS(D21,K21)</f>
        <v>659</v>
      </c>
      <c r="L34" s="152" t="s">
        <v>223</v>
      </c>
      <c r="M34" s="653" t="s">
        <v>103</v>
      </c>
      <c r="N34" s="653"/>
    </row>
    <row r="35" spans="2:14" x14ac:dyDescent="0.3">
      <c r="B35" s="644"/>
      <c r="C35" s="594" t="s">
        <v>229</v>
      </c>
      <c r="D35" s="723">
        <v>43174</v>
      </c>
      <c r="E35" s="140"/>
      <c r="F35" s="77"/>
      <c r="G35" s="420">
        <f>G21</f>
        <v>42254</v>
      </c>
      <c r="H35" s="630" t="s">
        <v>230</v>
      </c>
      <c r="I35" s="748">
        <v>20</v>
      </c>
      <c r="J35" s="749"/>
      <c r="K35" s="420">
        <f>K21</f>
        <v>42515</v>
      </c>
      <c r="L35" s="630" t="s">
        <v>230</v>
      </c>
      <c r="M35" s="790">
        <v>10</v>
      </c>
      <c r="N35" s="791"/>
    </row>
    <row r="36" spans="2:14" x14ac:dyDescent="0.3">
      <c r="B36" s="644"/>
      <c r="C36" s="594"/>
      <c r="D36" s="607"/>
      <c r="E36" s="140"/>
      <c r="F36" s="77"/>
      <c r="G36" s="409" t="str">
        <f>CONCATENATE(ROUNDDOWN(_xlfn.DAYS(D21,G21)/365.25,0)," Tahun, ",ROUNDDOWN(MOD(G34,365.25)/30,0)," Bulan")</f>
        <v>2 Tahun, 6 Bulan</v>
      </c>
      <c r="H36" s="630"/>
      <c r="I36" s="748"/>
      <c r="J36" s="749"/>
      <c r="K36" s="410" t="str">
        <f>CONCATENATE(ROUNDDOWN(_xlfn.DAYS(D21,K21)/365.25,0)," Tahun, ",ROUNDDOWN(MOD(K34,365.25)/30,0)," Bulan")</f>
        <v>1 Tahun, 9 Bulan</v>
      </c>
      <c r="L36" s="630"/>
      <c r="M36" s="790"/>
      <c r="N36" s="791"/>
    </row>
    <row r="37" spans="2:14" ht="15" thickBot="1" x14ac:dyDescent="0.35">
      <c r="B37" s="645"/>
      <c r="C37" s="232" t="s">
        <v>330</v>
      </c>
      <c r="D37" s="188"/>
      <c r="E37" s="46"/>
      <c r="F37" s="36"/>
      <c r="G37" s="5"/>
      <c r="H37" s="5"/>
      <c r="I37" s="687">
        <f>IF(I35&lt;&gt;0,((I32*I35/100)+I32),I32)</f>
        <v>55908.513341804319</v>
      </c>
      <c r="J37" s="688"/>
      <c r="K37" s="185"/>
      <c r="M37" s="687">
        <f>IF(M35&lt;&gt;0,((M32*M35/100)+M32),M32)</f>
        <v>0</v>
      </c>
      <c r="N37" s="737"/>
    </row>
    <row r="38" spans="2:14" ht="15" thickBot="1" x14ac:dyDescent="0.35">
      <c r="B38" s="785" t="s">
        <v>380</v>
      </c>
      <c r="C38" s="233" t="s">
        <v>233</v>
      </c>
      <c r="D38" s="170"/>
      <c r="E38" s="82"/>
      <c r="F38" s="82"/>
      <c r="G38" s="82"/>
      <c r="H38" s="82"/>
      <c r="I38" s="79"/>
      <c r="J38" s="80"/>
      <c r="K38" s="176"/>
      <c r="L38" s="79"/>
      <c r="M38" s="176"/>
      <c r="N38" s="81"/>
    </row>
    <row r="39" spans="2:14" ht="34.5" customHeight="1" x14ac:dyDescent="0.3">
      <c r="B39" s="786"/>
      <c r="C39" s="234" t="s">
        <v>222</v>
      </c>
      <c r="D39" s="171"/>
      <c r="E39" s="118"/>
      <c r="F39" s="37"/>
      <c r="G39" s="24"/>
      <c r="H39" s="152" t="s">
        <v>223</v>
      </c>
      <c r="I39" s="653" t="s">
        <v>103</v>
      </c>
      <c r="J39" s="653"/>
      <c r="K39" s="183"/>
      <c r="L39" s="152" t="s">
        <v>223</v>
      </c>
      <c r="M39" s="653" t="s">
        <v>103</v>
      </c>
      <c r="N39" s="653"/>
    </row>
    <row r="40" spans="2:14" ht="28.8" x14ac:dyDescent="0.3">
      <c r="B40" s="786"/>
      <c r="C40" s="163" t="s">
        <v>60</v>
      </c>
      <c r="D40" s="138" t="str">
        <f>D12</f>
        <v>KUALA TERIANG</v>
      </c>
      <c r="F40" s="26"/>
      <c r="G40" s="15" t="str">
        <f>G12</f>
        <v>KUALA TERIANG</v>
      </c>
      <c r="H40" s="146" t="s">
        <v>234</v>
      </c>
      <c r="I40" s="703">
        <v>0</v>
      </c>
      <c r="J40" s="704"/>
      <c r="K40" s="143" t="str">
        <f>K12</f>
        <v>KUALA TERIANG</v>
      </c>
      <c r="L40" s="146" t="s">
        <v>234</v>
      </c>
      <c r="M40" s="703">
        <v>0</v>
      </c>
      <c r="N40" s="783"/>
    </row>
    <row r="41" spans="2:14" x14ac:dyDescent="0.3">
      <c r="B41" s="786"/>
      <c r="C41" s="516" t="s">
        <v>49</v>
      </c>
      <c r="D41" s="138" t="str">
        <f t="shared" ref="D41:G42" si="0">D14</f>
        <v>PERTANIAN</v>
      </c>
      <c r="F41" s="26"/>
      <c r="G41" s="15" t="str">
        <f t="shared" si="0"/>
        <v>PERTANIAN</v>
      </c>
      <c r="H41" s="5"/>
      <c r="I41" s="703">
        <v>0</v>
      </c>
      <c r="J41" s="704"/>
      <c r="K41" s="143" t="str">
        <f>K14</f>
        <v>PERTANIAN</v>
      </c>
      <c r="L41" s="5"/>
      <c r="M41" s="703">
        <v>0</v>
      </c>
      <c r="N41" s="783"/>
    </row>
    <row r="42" spans="2:14" x14ac:dyDescent="0.3">
      <c r="B42" s="786"/>
      <c r="C42" s="163" t="s">
        <v>56</v>
      </c>
      <c r="D42" s="138" t="str">
        <f t="shared" si="0"/>
        <v>KELAPA SAWIT</v>
      </c>
      <c r="F42" s="26"/>
      <c r="G42" s="15" t="str">
        <f>G15</f>
        <v>KELAPA SAWIT</v>
      </c>
      <c r="H42" s="5"/>
      <c r="I42" s="703">
        <v>0</v>
      </c>
      <c r="J42" s="704"/>
      <c r="K42" s="143" t="str">
        <f>K15</f>
        <v>KELAPA SAWIT</v>
      </c>
      <c r="L42" s="5"/>
      <c r="M42" s="703">
        <v>0</v>
      </c>
      <c r="N42" s="783"/>
    </row>
    <row r="43" spans="2:14" ht="45.75" customHeight="1" x14ac:dyDescent="0.3">
      <c r="B43" s="786"/>
      <c r="C43" s="164" t="s">
        <v>51</v>
      </c>
      <c r="D43" s="138" t="str">
        <f>D16</f>
        <v>REZAB MELAYU</v>
      </c>
      <c r="F43" s="26"/>
      <c r="G43" s="172" t="str">
        <f>G16</f>
        <v>REZAB MELAYU</v>
      </c>
      <c r="H43" s="143"/>
      <c r="I43" s="700">
        <v>0</v>
      </c>
      <c r="J43" s="701"/>
      <c r="K43" s="146" t="str">
        <f>K16</f>
        <v>TDK BLH DIJUAL DAN SBG KECUALI DGN KEBENARAN PBN</v>
      </c>
      <c r="L43" s="143"/>
      <c r="M43" s="700">
        <v>-10</v>
      </c>
      <c r="N43" s="702"/>
    </row>
    <row r="44" spans="2:14" x14ac:dyDescent="0.3">
      <c r="B44" s="786"/>
      <c r="C44" s="163" t="s">
        <v>52</v>
      </c>
      <c r="D44" s="143" t="str">
        <f>CONCATENATE(D17," ",E17)</f>
        <v>2.516 hektar</v>
      </c>
      <c r="E44" s="5"/>
      <c r="F44" s="96"/>
      <c r="G44" s="31" t="str">
        <f>CONCATENATE(G17," ",H17)</f>
        <v>2.361 hektar</v>
      </c>
      <c r="H44" s="143"/>
      <c r="I44" s="703">
        <v>0</v>
      </c>
      <c r="J44" s="704"/>
      <c r="K44" s="143" t="str">
        <f>CONCATENATE(K17," ",L17)</f>
        <v>3.143 hektar</v>
      </c>
      <c r="L44" s="143"/>
      <c r="M44" s="703">
        <v>0</v>
      </c>
      <c r="N44" s="783"/>
    </row>
    <row r="45" spans="2:14" ht="57.6" x14ac:dyDescent="0.3">
      <c r="B45" s="786"/>
      <c r="C45" s="163" t="s">
        <v>54</v>
      </c>
      <c r="D45" s="172" t="str">
        <f>D13</f>
        <v>PAJAKAN 99 TAHUN, 
TARIKH TAMAT: 10/12/2060,
BAKI: 36 TAHUN 0 BULAN</v>
      </c>
      <c r="F45" s="26"/>
      <c r="G45" s="172" t="str">
        <f>G13</f>
        <v>PAJAKAN 99 TAHUN, 
TARIKH TAMAT: 10/12/2060,
BAKI: 40 TAHUN 0 BULAN</v>
      </c>
      <c r="H45" s="143"/>
      <c r="I45" s="713">
        <v>0</v>
      </c>
      <c r="J45" s="714"/>
      <c r="K45" s="143" t="str">
        <f>K13</f>
        <v>KEKAL</v>
      </c>
      <c r="L45" s="143"/>
      <c r="M45" s="703">
        <v>-30</v>
      </c>
      <c r="N45" s="783"/>
    </row>
    <row r="46" spans="2:14" x14ac:dyDescent="0.3">
      <c r="B46" s="786"/>
      <c r="C46" s="163" t="s">
        <v>58</v>
      </c>
      <c r="D46" s="138" t="s">
        <v>381</v>
      </c>
      <c r="F46" s="26"/>
      <c r="G46" s="15" t="s">
        <v>382</v>
      </c>
      <c r="H46" s="143"/>
      <c r="I46" s="703">
        <v>10</v>
      </c>
      <c r="J46" s="704"/>
      <c r="K46" s="143" t="s">
        <v>381</v>
      </c>
      <c r="L46" s="143"/>
      <c r="M46" s="703">
        <v>0</v>
      </c>
      <c r="N46" s="783"/>
    </row>
    <row r="47" spans="2:14" x14ac:dyDescent="0.3">
      <c r="B47" s="786"/>
      <c r="C47" s="163" t="s">
        <v>64</v>
      </c>
      <c r="D47" s="138" t="s">
        <v>383</v>
      </c>
      <c r="F47" s="26"/>
      <c r="G47" s="15" t="s">
        <v>383</v>
      </c>
      <c r="H47" s="143"/>
      <c r="I47" s="703">
        <v>0</v>
      </c>
      <c r="J47" s="704"/>
      <c r="K47" s="143" t="s">
        <v>383</v>
      </c>
      <c r="L47" s="143"/>
      <c r="M47" s="703">
        <v>0</v>
      </c>
      <c r="N47" s="783"/>
    </row>
    <row r="48" spans="2:14" x14ac:dyDescent="0.3">
      <c r="B48" s="786"/>
      <c r="C48" s="163" t="s">
        <v>97</v>
      </c>
      <c r="D48" s="138" t="str">
        <f>D18</f>
        <v>KELAPA SAWIT</v>
      </c>
      <c r="F48" s="26"/>
      <c r="G48" s="5" t="str">
        <f>G18</f>
        <v>KELAPA SAWIT</v>
      </c>
      <c r="H48" s="143"/>
      <c r="I48" s="703">
        <v>0</v>
      </c>
      <c r="J48" s="704"/>
      <c r="K48" s="143" t="str">
        <f>K18</f>
        <v>KELAPA SAWIT</v>
      </c>
      <c r="L48" s="143"/>
      <c r="M48" s="703">
        <v>0</v>
      </c>
      <c r="N48" s="783"/>
    </row>
    <row r="49" spans="1:14" x14ac:dyDescent="0.3">
      <c r="B49" s="786"/>
      <c r="C49" s="516" t="s">
        <v>98</v>
      </c>
      <c r="D49" s="143" t="s">
        <v>384</v>
      </c>
      <c r="E49" s="5"/>
      <c r="F49" s="96"/>
      <c r="G49" s="31" t="s">
        <v>385</v>
      </c>
      <c r="H49" s="143"/>
      <c r="I49" s="703">
        <v>0</v>
      </c>
      <c r="J49" s="704"/>
      <c r="K49" s="143" t="s">
        <v>385</v>
      </c>
      <c r="L49" s="143"/>
      <c r="M49" s="703">
        <v>0</v>
      </c>
      <c r="N49" s="783"/>
    </row>
    <row r="50" spans="1:14" x14ac:dyDescent="0.3">
      <c r="B50" s="786"/>
      <c r="C50" s="516" t="s">
        <v>99</v>
      </c>
      <c r="D50" s="138" t="s">
        <v>300</v>
      </c>
      <c r="F50" s="26"/>
      <c r="G50" s="15" t="s">
        <v>300</v>
      </c>
      <c r="H50" s="143"/>
      <c r="I50" s="703">
        <v>0</v>
      </c>
      <c r="J50" s="704"/>
      <c r="K50" s="143" t="s">
        <v>300</v>
      </c>
      <c r="L50" s="143"/>
      <c r="M50" s="703">
        <v>0</v>
      </c>
      <c r="N50" s="783"/>
    </row>
    <row r="51" spans="1:14" x14ac:dyDescent="0.3">
      <c r="B51" s="786"/>
      <c r="C51" s="110" t="s">
        <v>59</v>
      </c>
      <c r="D51" s="138" t="s">
        <v>299</v>
      </c>
      <c r="F51" s="26"/>
      <c r="G51" s="15" t="s">
        <v>243</v>
      </c>
      <c r="H51" s="143"/>
      <c r="I51" s="703">
        <v>5</v>
      </c>
      <c r="J51" s="704"/>
      <c r="K51" s="143" t="s">
        <v>243</v>
      </c>
      <c r="L51" s="143"/>
      <c r="M51" s="703">
        <v>5</v>
      </c>
      <c r="N51" s="783"/>
    </row>
    <row r="52" spans="1:14" x14ac:dyDescent="0.3">
      <c r="B52" s="786"/>
      <c r="C52" s="110" t="s">
        <v>65</v>
      </c>
      <c r="D52" s="138" t="s">
        <v>244</v>
      </c>
      <c r="F52" s="26"/>
      <c r="G52" s="15" t="s">
        <v>244</v>
      </c>
      <c r="H52" s="143"/>
      <c r="I52" s="703">
        <v>0</v>
      </c>
      <c r="J52" s="704"/>
      <c r="K52" s="143" t="s">
        <v>244</v>
      </c>
      <c r="L52" s="143"/>
      <c r="M52" s="703">
        <v>0</v>
      </c>
      <c r="N52" s="783"/>
    </row>
    <row r="53" spans="1:14" x14ac:dyDescent="0.3">
      <c r="B53" s="786"/>
      <c r="C53" s="110" t="s">
        <v>66</v>
      </c>
      <c r="D53" s="138" t="s">
        <v>245</v>
      </c>
      <c r="F53" s="26"/>
      <c r="G53" s="15" t="s">
        <v>245</v>
      </c>
      <c r="H53" s="143"/>
      <c r="I53" s="703">
        <v>0</v>
      </c>
      <c r="J53" s="704"/>
      <c r="K53" s="143" t="s">
        <v>386</v>
      </c>
      <c r="L53" s="143"/>
      <c r="M53" s="703">
        <v>5</v>
      </c>
      <c r="N53" s="783"/>
    </row>
    <row r="54" spans="1:14" x14ac:dyDescent="0.3">
      <c r="B54" s="786"/>
      <c r="C54" s="21" t="s">
        <v>248</v>
      </c>
      <c r="D54" s="301"/>
      <c r="E54" s="17"/>
      <c r="F54" s="17"/>
      <c r="G54" s="223"/>
      <c r="H54" s="17"/>
      <c r="I54" s="9"/>
      <c r="J54" s="7"/>
      <c r="K54" s="218"/>
      <c r="L54" s="9"/>
      <c r="M54" s="218"/>
      <c r="N54" s="323"/>
    </row>
    <row r="55" spans="1:14" x14ac:dyDescent="0.3">
      <c r="B55" s="338"/>
      <c r="C55" s="25" t="s">
        <v>249</v>
      </c>
      <c r="D55" s="146"/>
      <c r="F55" s="26"/>
      <c r="G55" s="172"/>
      <c r="H55" s="143"/>
      <c r="I55" s="622">
        <v>0</v>
      </c>
      <c r="J55" s="623"/>
      <c r="K55" s="172"/>
      <c r="L55" s="143"/>
      <c r="M55" s="620">
        <v>0</v>
      </c>
      <c r="N55" s="621"/>
    </row>
    <row r="56" spans="1:14" ht="15" thickBot="1" x14ac:dyDescent="0.35">
      <c r="B56" s="338"/>
      <c r="C56" s="110"/>
      <c r="F56" s="26"/>
      <c r="G56" s="5"/>
      <c r="H56" s="5"/>
      <c r="I56" s="324"/>
      <c r="J56" s="325"/>
      <c r="M56" s="324"/>
      <c r="N56" s="337"/>
    </row>
    <row r="57" spans="1:14" x14ac:dyDescent="0.3">
      <c r="B57" s="88"/>
      <c r="C57" s="235" t="s">
        <v>250</v>
      </c>
      <c r="F57" s="26"/>
      <c r="G57" s="5"/>
      <c r="H57" s="5"/>
      <c r="I57" s="703">
        <f>SUM(I40:J54)</f>
        <v>15</v>
      </c>
      <c r="J57" s="704"/>
      <c r="M57" s="703">
        <f>SUM(M40:N54)</f>
        <v>-30</v>
      </c>
      <c r="N57" s="783"/>
    </row>
    <row r="58" spans="1:14" ht="15" thickBot="1" x14ac:dyDescent="0.35">
      <c r="B58" s="89"/>
      <c r="C58" s="235" t="s">
        <v>387</v>
      </c>
      <c r="F58" s="26"/>
      <c r="G58" s="5"/>
      <c r="H58" s="5"/>
      <c r="I58" s="635">
        <f>IF(I57&lt;&gt;0,((I37*I57/100)+I37),I37)</f>
        <v>64294.790343074965</v>
      </c>
      <c r="J58" s="636"/>
      <c r="M58" s="635">
        <f>IF(M57&lt;&gt;0,((M37*M57/100)+M37),M37)</f>
        <v>0</v>
      </c>
      <c r="N58" s="722"/>
    </row>
    <row r="59" spans="1:14" ht="15.75" customHeight="1" thickBot="1" x14ac:dyDescent="0.35">
      <c r="A59" s="26"/>
      <c r="B59" s="740" t="s">
        <v>388</v>
      </c>
      <c r="C59" s="233" t="s">
        <v>253</v>
      </c>
      <c r="D59" s="170"/>
      <c r="E59" s="82"/>
      <c r="F59" s="82"/>
      <c r="G59" s="82"/>
      <c r="H59" s="82"/>
      <c r="I59" s="79"/>
      <c r="J59" s="80"/>
      <c r="K59" s="176"/>
      <c r="L59" s="79"/>
      <c r="M59" s="176"/>
      <c r="N59" s="81"/>
    </row>
    <row r="60" spans="1:14" x14ac:dyDescent="0.3">
      <c r="A60" s="26"/>
      <c r="B60" s="740"/>
      <c r="C60" s="168" t="s">
        <v>222</v>
      </c>
      <c r="D60" s="171"/>
      <c r="E60" s="24"/>
      <c r="F60" s="83"/>
      <c r="G60" s="24"/>
      <c r="H60" s="378" t="s">
        <v>223</v>
      </c>
      <c r="I60" s="661" t="s">
        <v>389</v>
      </c>
      <c r="J60" s="662"/>
      <c r="K60" s="216"/>
      <c r="L60" s="378" t="s">
        <v>223</v>
      </c>
      <c r="M60" s="661" t="s">
        <v>389</v>
      </c>
      <c r="N60" s="662"/>
    </row>
    <row r="61" spans="1:14" x14ac:dyDescent="0.3">
      <c r="A61" s="26"/>
      <c r="B61" s="740"/>
      <c r="C61" s="225" t="s">
        <v>249</v>
      </c>
      <c r="F61" s="26"/>
      <c r="G61" s="5"/>
      <c r="H61" s="143"/>
      <c r="I61" s="663">
        <v>0</v>
      </c>
      <c r="J61" s="664"/>
      <c r="K61" s="213"/>
      <c r="L61" s="143"/>
      <c r="M61" s="681">
        <v>0</v>
      </c>
      <c r="N61" s="682"/>
    </row>
    <row r="62" spans="1:14" x14ac:dyDescent="0.3">
      <c r="A62" s="26"/>
      <c r="B62" s="740"/>
      <c r="C62" s="177"/>
      <c r="F62" s="26"/>
      <c r="G62" s="5"/>
      <c r="H62" s="5"/>
      <c r="I62" s="57"/>
      <c r="J62" s="370"/>
      <c r="K62" s="213"/>
      <c r="M62" s="373"/>
      <c r="N62" s="59"/>
    </row>
    <row r="63" spans="1:14" x14ac:dyDescent="0.3">
      <c r="A63" s="26"/>
      <c r="B63" s="740"/>
      <c r="C63" s="177" t="s">
        <v>390</v>
      </c>
      <c r="F63" s="26"/>
      <c r="G63" s="5"/>
      <c r="H63" s="5"/>
      <c r="I63" s="635">
        <f>SUM(I61:I62)</f>
        <v>0</v>
      </c>
      <c r="J63" s="636"/>
      <c r="K63" s="213"/>
      <c r="M63" s="631">
        <f>SUM(M61:M62)</f>
        <v>0</v>
      </c>
      <c r="N63" s="632"/>
    </row>
    <row r="64" spans="1:14" ht="15" thickBot="1" x14ac:dyDescent="0.35">
      <c r="A64" s="26"/>
      <c r="B64" s="740"/>
      <c r="C64" s="177" t="s">
        <v>391</v>
      </c>
      <c r="F64" s="26"/>
      <c r="G64" s="5"/>
      <c r="H64" s="5"/>
      <c r="I64" s="635">
        <f>SUM(I58,I63)</f>
        <v>64294.790343074965</v>
      </c>
      <c r="J64" s="636"/>
      <c r="K64" s="217"/>
      <c r="L64" s="46"/>
      <c r="M64" s="687">
        <f>SUM(M58,M63)</f>
        <v>0</v>
      </c>
      <c r="N64" s="737"/>
    </row>
    <row r="65" spans="1:14" ht="15.75" customHeight="1" x14ac:dyDescent="0.3">
      <c r="A65" s="26"/>
      <c r="B65" s="740"/>
      <c r="C65" s="236"/>
      <c r="D65" s="223"/>
      <c r="E65" s="17"/>
      <c r="F65" s="17"/>
      <c r="G65" s="17"/>
      <c r="H65" s="17"/>
      <c r="I65" s="9"/>
      <c r="J65" s="7"/>
      <c r="K65" s="218"/>
      <c r="L65" s="9"/>
      <c r="M65" s="218"/>
      <c r="N65" s="41"/>
    </row>
    <row r="66" spans="1:14" x14ac:dyDescent="0.3">
      <c r="B66" s="89"/>
      <c r="C66" s="235" t="s">
        <v>135</v>
      </c>
      <c r="F66" s="26"/>
      <c r="G66" s="5"/>
      <c r="H66" s="5"/>
      <c r="I66" s="622" t="s">
        <v>172</v>
      </c>
      <c r="J66" s="623"/>
      <c r="M66" s="622" t="s">
        <v>172</v>
      </c>
      <c r="N66" s="732"/>
    </row>
    <row r="67" spans="1:14" x14ac:dyDescent="0.3">
      <c r="B67" s="89"/>
      <c r="C67" s="235" t="s">
        <v>392</v>
      </c>
      <c r="F67" s="26"/>
      <c r="G67" s="5"/>
      <c r="H67" s="5"/>
      <c r="I67" s="679">
        <f>IF(I66 = "TIADA",I64, IF(I66="PULUH",ROUND(I64,-1),IF(I66="RATUS",ROUND(I64,-2),IF(I66="RIBU",ROUND(I64,-3),IF(I66="PULUH RIBU",ROUND(I64,-4),IF(I66="RATUS RIBU",ROUND(I64,-5),IF(I66="JUTA",ROUND(I64,-6))))))))</f>
        <v>64290</v>
      </c>
      <c r="J67" s="680"/>
      <c r="M67" s="679">
        <f>IF(M66 = "TIADA",M64, IF(M66="PULUH",ROUND(M64,-1),IF(M66="RATUS",ROUND(M64,-2),IF(M66="RIBU",ROUND(M64,-3),IF(M66="PULUH RIBU",ROUND(M64,-4),IF(M66="RATUS RIBU",ROUND(M64,-5),IF(M66="JUTA",ROUND(M64,-6))))))))</f>
        <v>0</v>
      </c>
      <c r="N67" s="731"/>
    </row>
    <row r="68" spans="1:14" x14ac:dyDescent="0.3">
      <c r="B68" s="89"/>
      <c r="C68" s="235" t="s">
        <v>261</v>
      </c>
      <c r="F68" s="26"/>
      <c r="G68" s="5"/>
      <c r="I68" s="690" t="b">
        <v>0</v>
      </c>
      <c r="J68" s="691"/>
      <c r="L68" s="16" t="b">
        <v>1</v>
      </c>
      <c r="M68" s="622"/>
      <c r="N68" s="732"/>
    </row>
    <row r="69" spans="1:14" ht="15" thickBot="1" x14ac:dyDescent="0.35">
      <c r="B69" s="90"/>
      <c r="C69" s="232"/>
      <c r="D69" s="188"/>
      <c r="E69" s="46"/>
      <c r="F69" s="36"/>
      <c r="G69" s="45"/>
      <c r="H69" s="45"/>
      <c r="I69" s="46"/>
      <c r="J69" s="47"/>
      <c r="K69" s="188"/>
      <c r="L69" s="46"/>
      <c r="M69" s="188"/>
      <c r="N69" s="36"/>
    </row>
    <row r="70" spans="1:14" x14ac:dyDescent="0.3">
      <c r="B70" s="2"/>
      <c r="C70" s="177"/>
      <c r="G70" s="5"/>
      <c r="H70" s="5"/>
    </row>
    <row r="71" spans="1:14" x14ac:dyDescent="0.3">
      <c r="C71" s="177" t="s">
        <v>262</v>
      </c>
      <c r="G71" s="5"/>
      <c r="H71" s="5"/>
    </row>
    <row r="72" spans="1:14" ht="36.75" customHeight="1" x14ac:dyDescent="0.3">
      <c r="C72" s="689" t="str">
        <f>CONCATENATE("- Lingkungan nilai yang berpatutan dan munasabah selepas pelarasan adalah di antara RM ",I67," hingga RM",M67)</f>
        <v>- Lingkungan nilai yang berpatutan dan munasabah selepas pelarasan adalah di antara RM 64290 hingga RM0</v>
      </c>
      <c r="D72" s="689"/>
      <c r="E72" s="689"/>
      <c r="F72" s="689"/>
      <c r="G72" s="689"/>
      <c r="H72" s="689"/>
      <c r="I72" s="689"/>
      <c r="J72" s="689"/>
    </row>
    <row r="73" spans="1:14" ht="15" customHeight="1" x14ac:dyDescent="0.3">
      <c r="C73" s="678" t="str">
        <f>IF(I68,CONCATENATE("- Pada pendapat saya perbandingan terbaik ialah ",G6," ( RM ",I67,")"),CONCATENATE("- Pada pendapat saya perbandingan terbaik ialah ",K6," ( RM ",M67,")"))</f>
        <v>- Pada pendapat saya perbandingan terbaik ialah Lot Perbandingan 2 : 17483 ( RM 0)</v>
      </c>
      <c r="D73" s="678"/>
      <c r="E73" s="678"/>
      <c r="F73" s="678"/>
      <c r="G73" s="678"/>
      <c r="H73" s="678"/>
      <c r="I73" s="678"/>
      <c r="J73" s="678"/>
    </row>
    <row r="74" spans="1:14" x14ac:dyDescent="0.3">
      <c r="C74" s="244" t="s">
        <v>393</v>
      </c>
      <c r="D74" s="199">
        <v>68600</v>
      </c>
      <c r="E74" s="12"/>
      <c r="F74" s="12"/>
      <c r="G74" s="6"/>
      <c r="H74" s="6"/>
      <c r="I74" s="6"/>
    </row>
    <row r="75" spans="1:14" x14ac:dyDescent="0.3">
      <c r="G75" s="5"/>
      <c r="H75" s="5"/>
    </row>
    <row r="76" spans="1:14" x14ac:dyDescent="0.3">
      <c r="C76" s="177" t="s">
        <v>264</v>
      </c>
    </row>
    <row r="77" spans="1:14" x14ac:dyDescent="0.3">
      <c r="C77" s="237" t="s">
        <v>265</v>
      </c>
      <c r="D77" s="200"/>
      <c r="E77" s="121"/>
      <c r="F77" s="121"/>
      <c r="G77" s="121"/>
      <c r="H77" s="121"/>
      <c r="I77" s="122"/>
      <c r="J77" s="122"/>
      <c r="K77" s="178"/>
      <c r="L77" s="123"/>
    </row>
    <row r="78" spans="1:14" x14ac:dyDescent="0.3">
      <c r="C78" s="238"/>
      <c r="D78" s="201"/>
      <c r="E78" s="125"/>
      <c r="F78" s="125"/>
      <c r="G78" s="125"/>
      <c r="H78" s="125"/>
      <c r="I78" s="126"/>
      <c r="J78" s="126"/>
      <c r="K78" s="179"/>
      <c r="L78" s="127"/>
    </row>
    <row r="79" spans="1:14" x14ac:dyDescent="0.3">
      <c r="C79" s="238"/>
      <c r="D79" s="201"/>
      <c r="E79" s="125"/>
      <c r="F79" s="125"/>
      <c r="G79" s="125"/>
      <c r="H79" s="125"/>
      <c r="I79" s="126"/>
      <c r="J79" s="126"/>
      <c r="K79" s="179"/>
      <c r="L79" s="127"/>
    </row>
    <row r="80" spans="1:14" x14ac:dyDescent="0.3">
      <c r="C80" s="239"/>
      <c r="D80" s="180"/>
      <c r="E80" s="129"/>
      <c r="F80" s="129"/>
      <c r="G80" s="130"/>
      <c r="H80" s="130"/>
      <c r="I80" s="129"/>
      <c r="J80" s="129"/>
      <c r="K80" s="212"/>
      <c r="L80" s="131"/>
    </row>
    <row r="81" spans="2:14" x14ac:dyDescent="0.3">
      <c r="G81" s="5"/>
      <c r="H81" s="5"/>
    </row>
    <row r="82" spans="2:14" x14ac:dyDescent="0.3">
      <c r="C82" s="530" t="s">
        <v>272</v>
      </c>
      <c r="D82" s="530" t="s">
        <v>157</v>
      </c>
      <c r="E82" s="12"/>
      <c r="F82" s="12"/>
      <c r="G82" s="530" t="s">
        <v>158</v>
      </c>
      <c r="H82" s="698" t="s">
        <v>273</v>
      </c>
      <c r="I82" s="699"/>
      <c r="N82" s="138"/>
    </row>
    <row r="83" spans="2:14" x14ac:dyDescent="0.3">
      <c r="G83" s="5"/>
      <c r="H83" s="5"/>
    </row>
    <row r="84" spans="2:14" x14ac:dyDescent="0.3">
      <c r="B84" s="673" t="s">
        <v>274</v>
      </c>
      <c r="C84" s="673"/>
      <c r="D84" s="674"/>
      <c r="E84" s="674"/>
      <c r="F84" s="674"/>
      <c r="G84" s="674"/>
      <c r="H84" s="5"/>
    </row>
    <row r="85" spans="2:14" x14ac:dyDescent="0.3">
      <c r="G85" s="5"/>
      <c r="H85" s="5"/>
    </row>
    <row r="86" spans="2:14" x14ac:dyDescent="0.3">
      <c r="B86" s="356" t="s">
        <v>275</v>
      </c>
      <c r="C86" s="357"/>
      <c r="E86" s="138"/>
      <c r="F86" s="138"/>
      <c r="G86" s="143"/>
      <c r="H86" s="143"/>
      <c r="I86" s="138"/>
      <c r="J86" s="138"/>
      <c r="L86" s="138"/>
      <c r="N86" s="138"/>
    </row>
    <row r="87" spans="2:14" x14ac:dyDescent="0.3">
      <c r="B87" t="s">
        <v>276</v>
      </c>
      <c r="E87" s="138"/>
      <c r="F87" s="138"/>
      <c r="G87" s="138"/>
      <c r="H87" s="143"/>
      <c r="I87" s="138"/>
      <c r="J87" s="138"/>
      <c r="L87" s="138"/>
      <c r="N87" s="138"/>
    </row>
    <row r="88" spans="2:14" ht="15" customHeight="1" x14ac:dyDescent="0.3">
      <c r="B88" s="359" t="s">
        <v>107</v>
      </c>
      <c r="C88" s="358" t="s">
        <v>108</v>
      </c>
      <c r="D88" s="358" t="s">
        <v>313</v>
      </c>
      <c r="E88" s="138"/>
      <c r="F88" s="138"/>
      <c r="G88" s="138"/>
      <c r="H88" s="143"/>
      <c r="I88" s="138"/>
      <c r="J88" s="138"/>
      <c r="L88" s="138"/>
      <c r="N88" s="138"/>
    </row>
    <row r="89" spans="2:14" ht="29.25" customHeight="1" x14ac:dyDescent="0.3">
      <c r="B89" s="137">
        <v>1</v>
      </c>
      <c r="C89" s="136" t="s">
        <v>110</v>
      </c>
      <c r="D89" s="360"/>
      <c r="E89" s="138"/>
      <c r="F89" s="172"/>
      <c r="G89" s="138"/>
      <c r="H89" s="143"/>
      <c r="I89" s="138"/>
      <c r="J89" s="138"/>
      <c r="L89" s="138"/>
      <c r="N89" s="138"/>
    </row>
    <row r="90" spans="2:14" ht="24.75" customHeight="1" x14ac:dyDescent="0.3">
      <c r="B90" s="530" t="s">
        <v>111</v>
      </c>
      <c r="C90" s="136"/>
      <c r="D90" s="361"/>
      <c r="E90" s="138"/>
      <c r="F90" s="138"/>
      <c r="G90" s="138"/>
      <c r="H90" s="143"/>
      <c r="I90" s="138"/>
      <c r="J90" s="138"/>
      <c r="L90" s="138"/>
      <c r="N90" s="138"/>
    </row>
    <row r="91" spans="2:14" x14ac:dyDescent="0.3">
      <c r="E91" s="138"/>
      <c r="F91" s="138"/>
      <c r="G91" s="143"/>
      <c r="H91" s="143"/>
      <c r="I91" s="138"/>
      <c r="J91" s="138"/>
      <c r="L91" s="138"/>
      <c r="N91" s="138"/>
    </row>
    <row r="92" spans="2:14" x14ac:dyDescent="0.3">
      <c r="E92" s="138"/>
      <c r="F92" s="138"/>
      <c r="G92" s="143"/>
      <c r="H92" s="143"/>
      <c r="I92" s="138"/>
      <c r="J92" s="138"/>
      <c r="L92" s="138"/>
      <c r="N92" s="138"/>
    </row>
    <row r="93" spans="2:14" x14ac:dyDescent="0.3">
      <c r="G93" s="5"/>
      <c r="H93" s="5"/>
    </row>
    <row r="94" spans="2:14" x14ac:dyDescent="0.3">
      <c r="C94" s="225" t="s">
        <v>277</v>
      </c>
      <c r="G94" s="5"/>
      <c r="H94" s="5"/>
    </row>
    <row r="95" spans="2:14" x14ac:dyDescent="0.3">
      <c r="C95" s="240" t="s">
        <v>278</v>
      </c>
      <c r="G95" s="5"/>
      <c r="H95" s="5"/>
    </row>
    <row r="96" spans="2:14" x14ac:dyDescent="0.3">
      <c r="G96" s="5"/>
      <c r="H96" s="5"/>
    </row>
    <row r="97" spans="7:8" x14ac:dyDescent="0.3">
      <c r="G97" s="5"/>
      <c r="H97" s="5"/>
    </row>
    <row r="98" spans="7:8" x14ac:dyDescent="0.3">
      <c r="G98" s="5"/>
      <c r="H98" s="5"/>
    </row>
    <row r="99" spans="7:8" x14ac:dyDescent="0.3">
      <c r="G99" s="5"/>
      <c r="H99" s="5"/>
    </row>
  </sheetData>
  <mergeCells count="112">
    <mergeCell ref="C35:C36"/>
    <mergeCell ref="D35:D36"/>
    <mergeCell ref="H35:H36"/>
    <mergeCell ref="I35:J36"/>
    <mergeCell ref="L35:L36"/>
    <mergeCell ref="M35:N36"/>
    <mergeCell ref="I47:J47"/>
    <mergeCell ref="G14:J14"/>
    <mergeCell ref="K14:N14"/>
    <mergeCell ref="G28:J28"/>
    <mergeCell ref="K28:N28"/>
    <mergeCell ref="G23:J23"/>
    <mergeCell ref="K23:N23"/>
    <mergeCell ref="G24:J24"/>
    <mergeCell ref="K24:N24"/>
    <mergeCell ref="G21:J21"/>
    <mergeCell ref="K21:N21"/>
    <mergeCell ref="M42:N42"/>
    <mergeCell ref="I37:J37"/>
    <mergeCell ref="M37:N37"/>
    <mergeCell ref="I45:J45"/>
    <mergeCell ref="I46:J46"/>
    <mergeCell ref="M44:N44"/>
    <mergeCell ref="I67:J67"/>
    <mergeCell ref="M67:N67"/>
    <mergeCell ref="I68:J68"/>
    <mergeCell ref="M68:N68"/>
    <mergeCell ref="I66:J66"/>
    <mergeCell ref="H4:I4"/>
    <mergeCell ref="J4:K4"/>
    <mergeCell ref="M4:N4"/>
    <mergeCell ref="H82:I82"/>
    <mergeCell ref="K6:N6"/>
    <mergeCell ref="M66:N66"/>
    <mergeCell ref="G6:J6"/>
    <mergeCell ref="K12:N12"/>
    <mergeCell ref="G25:J25"/>
    <mergeCell ref="K11:N11"/>
    <mergeCell ref="K7:N7"/>
    <mergeCell ref="G9:J9"/>
    <mergeCell ref="G12:J12"/>
    <mergeCell ref="G15:J15"/>
    <mergeCell ref="K15:N15"/>
    <mergeCell ref="M34:N34"/>
    <mergeCell ref="I40:J40"/>
    <mergeCell ref="I41:J41"/>
    <mergeCell ref="I42:J42"/>
    <mergeCell ref="B84:G84"/>
    <mergeCell ref="I64:J64"/>
    <mergeCell ref="M64:N64"/>
    <mergeCell ref="C72:J72"/>
    <mergeCell ref="C73:J73"/>
    <mergeCell ref="M57:N57"/>
    <mergeCell ref="I57:J57"/>
    <mergeCell ref="B38:B54"/>
    <mergeCell ref="B59:B65"/>
    <mergeCell ref="M58:N58"/>
    <mergeCell ref="I43:J43"/>
    <mergeCell ref="M39:N39"/>
    <mergeCell ref="M45:N45"/>
    <mergeCell ref="M46:N46"/>
    <mergeCell ref="M47:N47"/>
    <mergeCell ref="M48:N48"/>
    <mergeCell ref="M49:N49"/>
    <mergeCell ref="M43:N43"/>
    <mergeCell ref="I48:J48"/>
    <mergeCell ref="I49:J49"/>
    <mergeCell ref="I44:J44"/>
    <mergeCell ref="M40:N40"/>
    <mergeCell ref="M41:N41"/>
    <mergeCell ref="I39:J39"/>
    <mergeCell ref="B29:B32"/>
    <mergeCell ref="B33:B37"/>
    <mergeCell ref="K9:N9"/>
    <mergeCell ref="G18:J18"/>
    <mergeCell ref="K18:N18"/>
    <mergeCell ref="G19:J19"/>
    <mergeCell ref="K19:N19"/>
    <mergeCell ref="G20:J20"/>
    <mergeCell ref="K20:N20"/>
    <mergeCell ref="B7:B28"/>
    <mergeCell ref="G16:J16"/>
    <mergeCell ref="K16:N16"/>
    <mergeCell ref="G13:J13"/>
    <mergeCell ref="K13:N13"/>
    <mergeCell ref="K25:N25"/>
    <mergeCell ref="I32:J32"/>
    <mergeCell ref="M32:N32"/>
    <mergeCell ref="I34:J34"/>
    <mergeCell ref="G7:J7"/>
    <mergeCell ref="G8:J8"/>
    <mergeCell ref="K8:N8"/>
    <mergeCell ref="G11:J11"/>
    <mergeCell ref="G10:J10"/>
    <mergeCell ref="K10:N10"/>
    <mergeCell ref="M60:N60"/>
    <mergeCell ref="M61:N61"/>
    <mergeCell ref="M63:N63"/>
    <mergeCell ref="M52:N52"/>
    <mergeCell ref="M53:N53"/>
    <mergeCell ref="I50:J50"/>
    <mergeCell ref="I51:J51"/>
    <mergeCell ref="M55:N55"/>
    <mergeCell ref="M50:N50"/>
    <mergeCell ref="M51:N51"/>
    <mergeCell ref="I61:J61"/>
    <mergeCell ref="I63:J63"/>
    <mergeCell ref="I58:J58"/>
    <mergeCell ref="I55:J55"/>
    <mergeCell ref="I52:J52"/>
    <mergeCell ref="I53:J53"/>
    <mergeCell ref="I60:J60"/>
  </mergeCells>
  <phoneticPr fontId="22" type="noConversion"/>
  <conditionalFormatting sqref="A76:A8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{EC548385-CC93-4DCC-ABE0-C56056D58AB4}</x14:id>
        </ext>
      </extLst>
    </cfRule>
  </conditionalFormatting>
  <conditionalFormatting sqref="A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{EF6FFB77-8FCA-43D6-A8C5-AA75B0726CE7}</x14:id>
        </ext>
      </extLst>
    </cfRule>
  </conditionalFormatting>
  <conditionalFormatting sqref="A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{52D94F77-2B8A-4629-AD85-AD215D228C2E}</x14:id>
        </ext>
      </extLst>
    </cfRule>
  </conditionalFormatting>
  <pageMargins left="0.7" right="0.7" top="0.75" bottom="0.75" header="0.3" footer="0.3"/>
  <pageSetup paperSize="9" scale="46" fitToHeight="0" orientation="portrait" horizontalDpi="4294967293" verticalDpi="200" r:id="rId1"/>
  <headerFooter>
    <oddHeader>&amp;LKaedah Perbandingan&amp;RVersion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" r:id="rId4" name="Check Box 7">
              <controlPr defaultSize="0" autoFill="0" autoLine="0" autoPict="0">
                <anchor moveWithCells="1">
                  <from>
                    <xdr:col>1</xdr:col>
                    <xdr:colOff>487680</xdr:colOff>
                    <xdr:row>38</xdr:row>
                    <xdr:rowOff>441960</xdr:rowOff>
                  </from>
                  <to>
                    <xdr:col>2</xdr:col>
                    <xdr:colOff>60960</xdr:colOff>
                    <xdr:row>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1</xdr:col>
                    <xdr:colOff>487680</xdr:colOff>
                    <xdr:row>40</xdr:row>
                    <xdr:rowOff>175260</xdr:rowOff>
                  </from>
                  <to>
                    <xdr:col>2</xdr:col>
                    <xdr:colOff>60960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1</xdr:col>
                    <xdr:colOff>487680</xdr:colOff>
                    <xdr:row>41</xdr:row>
                    <xdr:rowOff>83820</xdr:rowOff>
                  </from>
                  <to>
                    <xdr:col>1</xdr:col>
                    <xdr:colOff>708660</xdr:colOff>
                    <xdr:row>42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7" name="Check Box 13">
              <controlPr defaultSize="0" autoFill="0" autoLine="0" autoPict="0">
                <anchor moveWithCells="1">
                  <from>
                    <xdr:col>1</xdr:col>
                    <xdr:colOff>487680</xdr:colOff>
                    <xdr:row>44</xdr:row>
                    <xdr:rowOff>297180</xdr:rowOff>
                  </from>
                  <to>
                    <xdr:col>2</xdr:col>
                    <xdr:colOff>60960</xdr:colOff>
                    <xdr:row>46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8" name="Check Box 14">
              <controlPr defaultSize="0" autoFill="0" autoLine="0" autoPict="0">
                <anchor moveWithCells="1">
                  <from>
                    <xdr:col>1</xdr:col>
                    <xdr:colOff>487680</xdr:colOff>
                    <xdr:row>43</xdr:row>
                    <xdr:rowOff>152400</xdr:rowOff>
                  </from>
                  <to>
                    <xdr:col>2</xdr:col>
                    <xdr:colOff>60960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9" name="Check Box 15">
              <controlPr defaultSize="0" autoFill="0" autoLine="0" autoPict="0">
                <anchor moveWithCells="1">
                  <from>
                    <xdr:col>1</xdr:col>
                    <xdr:colOff>495300</xdr:colOff>
                    <xdr:row>42</xdr:row>
                    <xdr:rowOff>556260</xdr:rowOff>
                  </from>
                  <to>
                    <xdr:col>2</xdr:col>
                    <xdr:colOff>68580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0" name="Check Box 16">
              <controlPr defaultSize="0" autoFill="0" autoLine="0" autoPict="0">
                <anchor moveWithCells="1">
                  <from>
                    <xdr:col>1</xdr:col>
                    <xdr:colOff>487680</xdr:colOff>
                    <xdr:row>46</xdr:row>
                    <xdr:rowOff>175260</xdr:rowOff>
                  </from>
                  <to>
                    <xdr:col>2</xdr:col>
                    <xdr:colOff>60960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1" name="Check Box 18">
              <controlPr defaultSize="0" autoFill="0" autoLine="0" autoPict="0">
                <anchor moveWithCells="1">
                  <from>
                    <xdr:col>1</xdr:col>
                    <xdr:colOff>487680</xdr:colOff>
                    <xdr:row>47</xdr:row>
                    <xdr:rowOff>144780</xdr:rowOff>
                  </from>
                  <to>
                    <xdr:col>2</xdr:col>
                    <xdr:colOff>60960</xdr:colOff>
                    <xdr:row>48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2" name="Check Box 20">
              <controlPr defaultSize="0" autoFill="0" autoLine="0" autoPict="0">
                <anchor moveWithCells="1">
                  <from>
                    <xdr:col>1</xdr:col>
                    <xdr:colOff>487680</xdr:colOff>
                    <xdr:row>46</xdr:row>
                    <xdr:rowOff>0</xdr:rowOff>
                  </from>
                  <to>
                    <xdr:col>2</xdr:col>
                    <xdr:colOff>60960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3" name="Check Box 21">
              <controlPr defaultSize="0" autoFill="0" autoLine="0" autoPict="0">
                <anchor moveWithCells="1">
                  <from>
                    <xdr:col>1</xdr:col>
                    <xdr:colOff>487680</xdr:colOff>
                    <xdr:row>49</xdr:row>
                    <xdr:rowOff>175260</xdr:rowOff>
                  </from>
                  <to>
                    <xdr:col>2</xdr:col>
                    <xdr:colOff>60960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4" name="Check Box 22">
              <controlPr defaultSize="0" autoFill="0" autoLine="0" autoPict="0">
                <anchor moveWithCells="1">
                  <from>
                    <xdr:col>1</xdr:col>
                    <xdr:colOff>487680</xdr:colOff>
                    <xdr:row>50</xdr:row>
                    <xdr:rowOff>144780</xdr:rowOff>
                  </from>
                  <to>
                    <xdr:col>2</xdr:col>
                    <xdr:colOff>60960</xdr:colOff>
                    <xdr:row>51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5" name="Check Box 23">
              <controlPr defaultSize="0" autoFill="0" autoLine="0" autoPict="0">
                <anchor moveWithCells="1">
                  <from>
                    <xdr:col>1</xdr:col>
                    <xdr:colOff>487680</xdr:colOff>
                    <xdr:row>51</xdr:row>
                    <xdr:rowOff>137160</xdr:rowOff>
                  </from>
                  <to>
                    <xdr:col>2</xdr:col>
                    <xdr:colOff>60960</xdr:colOff>
                    <xdr:row>52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16" name="Check Box 37">
              <controlPr defaultSize="0" autoFill="0" autoLine="0" autoPict="0">
                <anchor moveWithCells="1">
                  <from>
                    <xdr:col>8</xdr:col>
                    <xdr:colOff>769620</xdr:colOff>
                    <xdr:row>66</xdr:row>
                    <xdr:rowOff>175260</xdr:rowOff>
                  </from>
                  <to>
                    <xdr:col>9</xdr:col>
                    <xdr:colOff>304800</xdr:colOff>
                    <xdr:row>68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17" name="Check Box 38">
              <controlPr defaultSize="0" autoFill="0" autoLine="0" autoPict="0">
                <anchor moveWithCells="1">
                  <from>
                    <xdr:col>12</xdr:col>
                    <xdr:colOff>716280</xdr:colOff>
                    <xdr:row>66</xdr:row>
                    <xdr:rowOff>160020</xdr:rowOff>
                  </from>
                  <to>
                    <xdr:col>13</xdr:col>
                    <xdr:colOff>304800</xdr:colOff>
                    <xdr:row>68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18" name="Check Box 39">
              <controlPr defaultSize="0" autoFill="0" autoLine="0" autoPict="0">
                <anchor moveWithCells="1">
                  <from>
                    <xdr:col>1</xdr:col>
                    <xdr:colOff>487680</xdr:colOff>
                    <xdr:row>48</xdr:row>
                    <xdr:rowOff>152400</xdr:rowOff>
                  </from>
                  <to>
                    <xdr:col>2</xdr:col>
                    <xdr:colOff>60960</xdr:colOff>
                    <xdr:row>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19" name="Check Box 94">
              <controlPr defaultSize="0" autoFill="0" autoLine="0" autoPict="0">
                <anchor moveWithCells="1">
                  <from>
                    <xdr:col>1</xdr:col>
                    <xdr:colOff>487680</xdr:colOff>
                    <xdr:row>40</xdr:row>
                    <xdr:rowOff>0</xdr:rowOff>
                  </from>
                  <to>
                    <xdr:col>2</xdr:col>
                    <xdr:colOff>60960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20" name="Group Box 137">
              <controlPr defaultSize="0" autoFill="0" autoPict="0">
                <anchor moveWithCells="1">
                  <from>
                    <xdr:col>8</xdr:col>
                    <xdr:colOff>198120</xdr:colOff>
                    <xdr:row>25</xdr:row>
                    <xdr:rowOff>0</xdr:rowOff>
                  </from>
                  <to>
                    <xdr:col>9</xdr:col>
                    <xdr:colOff>259080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21" name="Option Button 138">
              <controlPr defaultSize="0" autoFill="0" autoLine="0" autoPict="0">
                <anchor moveWithCells="1">
                  <from>
                    <xdr:col>8</xdr:col>
                    <xdr:colOff>327660</xdr:colOff>
                    <xdr:row>25</xdr:row>
                    <xdr:rowOff>45720</xdr:rowOff>
                  </from>
                  <to>
                    <xdr:col>9</xdr:col>
                    <xdr:colOff>152400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22" name="Option Button 140">
              <controlPr defaultSize="0" autoFill="0" autoLine="0" autoPict="0">
                <anchor moveWithCells="1">
                  <from>
                    <xdr:col>8</xdr:col>
                    <xdr:colOff>335280</xdr:colOff>
                    <xdr:row>26</xdr:row>
                    <xdr:rowOff>38100</xdr:rowOff>
                  </from>
                  <to>
                    <xdr:col>9</xdr:col>
                    <xdr:colOff>160020</xdr:colOff>
                    <xdr:row>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23" name="Group Box 142">
              <controlPr defaultSize="0" autoFill="0" autoPict="0">
                <anchor moveWithCells="1">
                  <from>
                    <xdr:col>12</xdr:col>
                    <xdr:colOff>327660</xdr:colOff>
                    <xdr:row>25</xdr:row>
                    <xdr:rowOff>22860</xdr:rowOff>
                  </from>
                  <to>
                    <xdr:col>13</xdr:col>
                    <xdr:colOff>289560</xdr:colOff>
                    <xdr:row>26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24" name="Option Button 148">
              <controlPr defaultSize="0" autoFill="0" autoLine="0" autoPict="0">
                <anchor moveWithCells="1">
                  <from>
                    <xdr:col>12</xdr:col>
                    <xdr:colOff>502920</xdr:colOff>
                    <xdr:row>25</xdr:row>
                    <xdr:rowOff>38100</xdr:rowOff>
                  </from>
                  <to>
                    <xdr:col>14</xdr:col>
                    <xdr:colOff>388620</xdr:colOff>
                    <xdr:row>25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25" name="Option Button 149">
              <controlPr defaultSize="0" autoFill="0" autoLine="0" autoPict="0">
                <anchor moveWithCells="1">
                  <from>
                    <xdr:col>12</xdr:col>
                    <xdr:colOff>518160</xdr:colOff>
                    <xdr:row>26</xdr:row>
                    <xdr:rowOff>7620</xdr:rowOff>
                  </from>
                  <to>
                    <xdr:col>14</xdr:col>
                    <xdr:colOff>403860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26" name="Option Button 150">
              <controlPr defaultSize="0" autoFill="0" autoLine="0" autoPict="0">
                <anchor moveWithCells="1">
                  <from>
                    <xdr:col>3</xdr:col>
                    <xdr:colOff>175260</xdr:colOff>
                    <xdr:row>88</xdr:row>
                    <xdr:rowOff>68580</xdr:rowOff>
                  </from>
                  <to>
                    <xdr:col>3</xdr:col>
                    <xdr:colOff>495300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27" name="Option Button 151">
              <controlPr defaultSize="0" autoFill="0" autoLine="0" autoPict="0">
                <anchor moveWithCells="1">
                  <from>
                    <xdr:col>3</xdr:col>
                    <xdr:colOff>845820</xdr:colOff>
                    <xdr:row>88</xdr:row>
                    <xdr:rowOff>68580</xdr:rowOff>
                  </from>
                  <to>
                    <xdr:col>3</xdr:col>
                    <xdr:colOff>1173480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28" name="Group Box 152">
              <controlPr defaultSize="0" autoFill="0" autoPict="0">
                <anchor moveWithCells="1">
                  <from>
                    <xdr:col>3</xdr:col>
                    <xdr:colOff>106680</xdr:colOff>
                    <xdr:row>88</xdr:row>
                    <xdr:rowOff>45720</xdr:rowOff>
                  </from>
                  <to>
                    <xdr:col>3</xdr:col>
                    <xdr:colOff>1287780</xdr:colOff>
                    <xdr:row>88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548385-CC93-4DCC-ABE0-C56056D58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A76:A80</xm:sqref>
        </x14:conditionalFormatting>
        <x14:conditionalFormatting xmlns:xm="http://schemas.microsoft.com/office/excel/2006/main">
          <x14:cfRule type="dataBar" id="{EF6FFB77-8FCA-43D6-A8C5-AA75B0726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A84</xm:sqref>
        </x14:conditionalFormatting>
        <x14:conditionalFormatting xmlns:xm="http://schemas.microsoft.com/office/excel/2006/main">
          <x14:cfRule type="dataBar" id="{52D94F77-2B8A-4629-AD85-AD215D228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2F018B-37D5-4CE3-8B09-B60D10E928A5}">
          <x14:formula1>
            <xm:f>'Item List'!$A$1:$A$7</xm:f>
          </x14:formula1>
          <xm:sqref>I66 M66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8D16-B1F4-4B27-9FD0-4AF11F184359}">
  <sheetPr>
    <tabColor theme="7" tint="0.59999389629810485"/>
    <pageSetUpPr fitToPage="1"/>
  </sheetPr>
  <dimension ref="B1:N60"/>
  <sheetViews>
    <sheetView topLeftCell="A22" zoomScale="77" zoomScaleNormal="77" workbookViewId="0">
      <selection activeCell="B1" sqref="B1"/>
    </sheetView>
  </sheetViews>
  <sheetFormatPr defaultRowHeight="14.4" x14ac:dyDescent="0.3"/>
  <cols>
    <col min="1" max="1" width="6.5546875" customWidth="1"/>
    <col min="2" max="2" width="11" style="2" customWidth="1"/>
    <col min="3" max="3" width="22.44140625" customWidth="1"/>
    <col min="4" max="4" width="18.5546875" customWidth="1"/>
    <col min="5" max="5" width="14.6640625" customWidth="1"/>
    <col min="6" max="6" width="11" customWidth="1"/>
    <col min="7" max="7" width="16.6640625" customWidth="1"/>
    <col min="8" max="8" width="18.88671875" customWidth="1"/>
    <col min="9" max="9" width="17.109375" customWidth="1"/>
    <col min="10" max="10" width="6.109375" customWidth="1"/>
    <col min="11" max="11" width="6.88671875" customWidth="1"/>
    <col min="12" max="12" width="15.6640625" customWidth="1"/>
    <col min="13" max="13" width="11" customWidth="1"/>
    <col min="14" max="14" width="3" customWidth="1"/>
  </cols>
  <sheetData>
    <row r="1" spans="2:14" x14ac:dyDescent="0.3">
      <c r="B1" s="50" t="s">
        <v>394</v>
      </c>
    </row>
    <row r="2" spans="2:14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4" x14ac:dyDescent="0.3">
      <c r="B4" s="458" t="s">
        <v>142</v>
      </c>
      <c r="C4" s="43"/>
    </row>
    <row r="8" spans="2:14" ht="25.2" x14ac:dyDescent="0.6">
      <c r="G8" s="14"/>
    </row>
    <row r="9" spans="2:14" ht="15" thickBot="1" x14ac:dyDescent="0.35"/>
    <row r="10" spans="2:14" ht="18.75" customHeight="1" x14ac:dyDescent="0.3">
      <c r="B10" s="61" t="s">
        <v>395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0"/>
    </row>
    <row r="11" spans="2:14" ht="7.5" customHeight="1" x14ac:dyDescent="0.3">
      <c r="B11" s="72"/>
      <c r="N11" s="26"/>
    </row>
    <row r="12" spans="2:14" ht="18" customHeight="1" x14ac:dyDescent="0.3">
      <c r="B12" s="62" t="s">
        <v>396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14" x14ac:dyDescent="0.3">
      <c r="B13" s="63"/>
      <c r="N13" s="26"/>
    </row>
    <row r="14" spans="2:14" ht="28.8" x14ac:dyDescent="0.3">
      <c r="B14" s="366" t="s">
        <v>118</v>
      </c>
      <c r="C14" s="367" t="s">
        <v>119</v>
      </c>
      <c r="D14" s="367" t="s">
        <v>52</v>
      </c>
      <c r="E14" s="367" t="s">
        <v>120</v>
      </c>
      <c r="F14" s="367"/>
      <c r="G14" s="368" t="str">
        <f>IF(E15="mp",CONCATENATE("Kadar Nilai (RM s",LOWER(E15),")"),CONCATENATE("Kadar Nilai (RM se",LOWER(E15),")"))</f>
        <v>Kadar Nilai (RM smp)</v>
      </c>
      <c r="H14" s="367"/>
      <c r="I14" s="404" t="s">
        <v>397</v>
      </c>
      <c r="J14" s="367"/>
      <c r="K14" s="367"/>
      <c r="L14" s="404" t="s">
        <v>398</v>
      </c>
      <c r="M14" s="367"/>
      <c r="N14" s="402"/>
    </row>
    <row r="15" spans="2:14" ht="24.75" customHeight="1" x14ac:dyDescent="0.3">
      <c r="B15" s="63">
        <v>1</v>
      </c>
      <c r="C15" t="s">
        <v>52</v>
      </c>
      <c r="D15" s="57">
        <f>'VP Sewaan'!D19</f>
        <v>121</v>
      </c>
      <c r="E15" t="s">
        <v>123</v>
      </c>
      <c r="F15" s="58" t="s">
        <v>124</v>
      </c>
      <c r="G15" s="57">
        <f>'VP Sewaan'!D83</f>
        <v>38</v>
      </c>
      <c r="H15" s="530" t="s">
        <v>146</v>
      </c>
      <c r="I15" s="57">
        <f>Table13622[[#This Row],[Luas Tanah]]*Table13622[[#This Row],[Column1]]</f>
        <v>4598</v>
      </c>
      <c r="L15" s="57">
        <f>Table13622[[#This Row],[Column8]]*12</f>
        <v>55176</v>
      </c>
      <c r="N15" s="26"/>
    </row>
    <row r="16" spans="2:14" x14ac:dyDescent="0.3">
      <c r="B16" s="63"/>
      <c r="D16" s="57"/>
      <c r="F16" s="58"/>
      <c r="G16" s="57"/>
      <c r="I16" s="57"/>
      <c r="N16" s="26"/>
    </row>
    <row r="17" spans="2:14" x14ac:dyDescent="0.3">
      <c r="B17" s="576" t="s">
        <v>148</v>
      </c>
      <c r="C17" s="577"/>
      <c r="D17" s="578"/>
      <c r="E17" s="579"/>
      <c r="F17" s="580"/>
      <c r="G17" s="578"/>
      <c r="H17" s="581"/>
      <c r="I17" s="578"/>
      <c r="J17" s="579"/>
      <c r="K17" s="579"/>
      <c r="L17" s="578"/>
      <c r="M17" s="579"/>
      <c r="N17" s="582"/>
    </row>
    <row r="18" spans="2:14" x14ac:dyDescent="0.3">
      <c r="B18" s="570" t="s">
        <v>111</v>
      </c>
      <c r="C18" s="583"/>
      <c r="D18" s="584"/>
      <c r="E18" s="573"/>
      <c r="F18" s="585"/>
      <c r="G18" s="584"/>
      <c r="H18" s="530" t="s">
        <v>149</v>
      </c>
      <c r="I18" s="584"/>
      <c r="J18" s="573"/>
      <c r="K18" s="573"/>
      <c r="L18" s="584"/>
      <c r="M18" s="573"/>
      <c r="N18" s="575"/>
    </row>
    <row r="19" spans="2:14" x14ac:dyDescent="0.3">
      <c r="B19" s="571">
        <v>1</v>
      </c>
      <c r="C19" s="572" t="s">
        <v>150</v>
      </c>
      <c r="D19" s="572"/>
      <c r="E19" s="572"/>
      <c r="F19" s="572"/>
      <c r="G19" s="572"/>
      <c r="H19" s="572"/>
      <c r="I19" s="587">
        <v>0</v>
      </c>
      <c r="J19" s="573"/>
      <c r="K19" s="573"/>
      <c r="L19" s="574">
        <v>0</v>
      </c>
      <c r="M19" s="573"/>
      <c r="N19" s="575"/>
    </row>
    <row r="20" spans="2:14" x14ac:dyDescent="0.3">
      <c r="B20" s="432"/>
      <c r="C20" s="15"/>
      <c r="D20" s="57"/>
      <c r="F20" s="58"/>
      <c r="G20" s="57"/>
      <c r="H20" s="567"/>
      <c r="I20" s="57"/>
      <c r="L20" s="57"/>
      <c r="N20" s="26"/>
    </row>
    <row r="21" spans="2:14" x14ac:dyDescent="0.3">
      <c r="B21" s="570" t="s">
        <v>151</v>
      </c>
      <c r="C21" s="15"/>
      <c r="D21" s="57"/>
      <c r="F21" s="58"/>
      <c r="G21" s="57"/>
      <c r="H21" s="530" t="s">
        <v>149</v>
      </c>
      <c r="I21" s="57"/>
      <c r="L21" s="57"/>
      <c r="N21" s="26"/>
    </row>
    <row r="22" spans="2:14" x14ac:dyDescent="0.3">
      <c r="B22" s="571">
        <v>1</v>
      </c>
      <c r="C22" s="572" t="s">
        <v>150</v>
      </c>
      <c r="D22" s="572"/>
      <c r="E22" s="572"/>
      <c r="F22" s="572"/>
      <c r="G22" s="572"/>
      <c r="H22" s="572"/>
      <c r="I22" s="587">
        <v>0</v>
      </c>
      <c r="J22" s="573"/>
      <c r="K22" s="573"/>
      <c r="L22" s="574">
        <v>0</v>
      </c>
      <c r="M22" s="573"/>
      <c r="N22" s="575"/>
    </row>
    <row r="23" spans="2:14" x14ac:dyDescent="0.3">
      <c r="B23" s="432"/>
      <c r="C23" s="15"/>
      <c r="D23" s="57"/>
      <c r="F23" s="58"/>
      <c r="G23" s="57"/>
      <c r="H23" s="567"/>
      <c r="I23" s="57"/>
      <c r="L23" s="57"/>
      <c r="N23" s="26"/>
    </row>
    <row r="24" spans="2:14" x14ac:dyDescent="0.3">
      <c r="B24" s="63"/>
      <c r="D24" s="57"/>
      <c r="F24" s="58"/>
      <c r="G24" s="57"/>
      <c r="I24" s="57"/>
      <c r="N24" s="26"/>
    </row>
    <row r="25" spans="2:14" x14ac:dyDescent="0.3">
      <c r="B25" s="63"/>
      <c r="I25" s="283" t="s">
        <v>399</v>
      </c>
      <c r="L25" s="399" t="s">
        <v>400</v>
      </c>
      <c r="N25" s="26"/>
    </row>
    <row r="26" spans="2:14" x14ac:dyDescent="0.3">
      <c r="B26" s="63"/>
      <c r="G26" s="591" t="s">
        <v>152</v>
      </c>
      <c r="H26" s="591"/>
      <c r="I26" s="526">
        <f>SUM(I15:I16)+I19-I22</f>
        <v>4598</v>
      </c>
      <c r="L26" s="526">
        <f>SUM(L15:L16)+L19-L22</f>
        <v>55176</v>
      </c>
      <c r="N26" s="59"/>
    </row>
    <row r="27" spans="2:14" x14ac:dyDescent="0.3">
      <c r="B27" s="63"/>
      <c r="G27" s="592" t="s">
        <v>135</v>
      </c>
      <c r="H27" s="592"/>
      <c r="I27" s="58" t="s">
        <v>136</v>
      </c>
      <c r="J27" s="94"/>
      <c r="K27" s="135"/>
      <c r="L27" s="58" t="s">
        <v>136</v>
      </c>
      <c r="M27" s="94"/>
      <c r="N27" s="60"/>
    </row>
    <row r="28" spans="2:14" x14ac:dyDescent="0.3">
      <c r="B28" s="63"/>
      <c r="G28" s="589" t="s">
        <v>137</v>
      </c>
      <c r="H28" s="589"/>
      <c r="I28" s="526">
        <f>IF(I27 = "TIADA",I26, IF(I27="PULUH",ROUND(I26,-1),IF(I27="RATUS",ROUND(I26,-2),IF(I27="RIBU",ROUND(I26,-3),IF(I27="PULUH RIBU",ROUND(I26,-4),IF(I27="RATUS RIBU",ROUND(I26,-5),IF(I27="JUTA",ROUND(I26,-6))))))))</f>
        <v>4600</v>
      </c>
      <c r="L28" s="526">
        <f>IF(L27 = "TIADA",L26, IF(L27="PULUH",ROUND(L26,-1),IF(L27="RATUS",ROUND(L26,-2),IF(L27="RIBU",ROUND(L26,-3),IF(L27="PULUH RIBU",ROUND(L26,-4),IF(L27="RATUS RIBU",ROUND(L26,-5),IF(L27="JUTA",ROUND(L26,-6))))))))</f>
        <v>55200</v>
      </c>
      <c r="N28" s="59"/>
    </row>
    <row r="29" spans="2:14" ht="20.25" customHeight="1" x14ac:dyDescent="0.3">
      <c r="B29" s="63"/>
      <c r="F29" s="589" t="str">
        <f>CONCATENATE("Jumlah Nilai Mengikut Syer (",E2,F2,G2,") (RM)")</f>
        <v>Jumlah Nilai Mengikut Syer (1/1) (RM)</v>
      </c>
      <c r="G29" s="589"/>
      <c r="H29" s="589"/>
      <c r="I29" s="528">
        <f>I28*(E2/G2)</f>
        <v>4600</v>
      </c>
      <c r="J29" s="1" t="s">
        <v>401</v>
      </c>
      <c r="L29" s="528">
        <f>L28*(E2/G2)</f>
        <v>55200</v>
      </c>
      <c r="M29" s="1" t="s">
        <v>402</v>
      </c>
      <c r="N29" s="26"/>
    </row>
    <row r="30" spans="2:14" s="67" customFormat="1" ht="19.5" customHeight="1" x14ac:dyDescent="0.3">
      <c r="B30" s="69"/>
      <c r="G30" s="590"/>
      <c r="H30" s="590"/>
      <c r="I30" s="68"/>
      <c r="J30" s="1"/>
      <c r="K30" s="1"/>
      <c r="L30" s="68"/>
      <c r="M30" s="1"/>
      <c r="N30" s="70"/>
    </row>
    <row r="31" spans="2:14" s="67" customFormat="1" ht="19.5" customHeight="1" x14ac:dyDescent="0.3">
      <c r="B31" s="69"/>
      <c r="C31" s="530" t="s">
        <v>156</v>
      </c>
      <c r="D31" s="530" t="s">
        <v>157</v>
      </c>
      <c r="E31" s="531" t="s">
        <v>158</v>
      </c>
      <c r="G31" s="379"/>
      <c r="H31" s="379"/>
      <c r="I31" s="68"/>
      <c r="N31" s="70"/>
    </row>
    <row r="32" spans="2:14" ht="19.5" customHeight="1" thickBot="1" x14ac:dyDescent="0.35">
      <c r="B32" s="65"/>
      <c r="C32" s="46"/>
      <c r="D32" s="46"/>
      <c r="E32" s="46"/>
      <c r="F32" s="46"/>
      <c r="G32" s="71"/>
      <c r="H32" s="71"/>
      <c r="I32" s="66"/>
      <c r="J32" s="46"/>
      <c r="K32" s="46"/>
      <c r="L32" s="46"/>
      <c r="M32" s="46"/>
      <c r="N32" s="36"/>
    </row>
    <row r="33" spans="2:14" ht="19.5" customHeight="1" thickBot="1" x14ac:dyDescent="0.35">
      <c r="G33" s="20"/>
      <c r="H33" s="20"/>
      <c r="I33" s="13"/>
    </row>
    <row r="34" spans="2:14" ht="18" customHeight="1" x14ac:dyDescent="0.3">
      <c r="B34" s="61" t="s">
        <v>403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40"/>
    </row>
    <row r="35" spans="2:14" ht="15.75" customHeight="1" x14ac:dyDescent="0.3">
      <c r="B35" s="72"/>
      <c r="N35" s="26"/>
    </row>
    <row r="36" spans="2:14" x14ac:dyDescent="0.3">
      <c r="B36" s="62" t="s">
        <v>404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/>
    </row>
    <row r="37" spans="2:14" x14ac:dyDescent="0.3">
      <c r="B37" s="63"/>
      <c r="N37" s="26"/>
    </row>
    <row r="38" spans="2:14" x14ac:dyDescent="0.3">
      <c r="B38" s="63"/>
      <c r="N38" s="26"/>
    </row>
    <row r="39" spans="2:14" ht="28.8" x14ac:dyDescent="0.3">
      <c r="B39" s="366" t="s">
        <v>118</v>
      </c>
      <c r="C39" s="367" t="s">
        <v>119</v>
      </c>
      <c r="D39" s="368" t="s">
        <v>405</v>
      </c>
      <c r="E39" s="367" t="s">
        <v>120</v>
      </c>
      <c r="F39" s="367"/>
      <c r="G39" s="368" t="str">
        <f>IF(E40="mp",CONCATENATE("Kadar Nilai (RM s",LOWER(E40),")"),CONCATENATE("Kadar Nilai (RM se",LOWER(E40),")"))</f>
        <v>Kadar Nilai (RM smp)</v>
      </c>
      <c r="H39" s="367"/>
      <c r="I39" s="404" t="s">
        <v>397</v>
      </c>
      <c r="J39" s="367"/>
      <c r="K39" s="367"/>
      <c r="L39" s="404" t="s">
        <v>398</v>
      </c>
      <c r="M39" s="367"/>
      <c r="N39" s="402"/>
    </row>
    <row r="40" spans="2:14" ht="28.8" x14ac:dyDescent="0.3">
      <c r="B40" s="63">
        <v>1</v>
      </c>
      <c r="C40" s="15" t="s">
        <v>171</v>
      </c>
      <c r="D40" s="57">
        <f>'VP Sewaan'!D22</f>
        <v>349.31</v>
      </c>
      <c r="E40" t="s">
        <v>123</v>
      </c>
      <c r="F40" s="58" t="s">
        <v>124</v>
      </c>
      <c r="G40" s="57">
        <f>'VP Sewaan'!D83</f>
        <v>38</v>
      </c>
      <c r="H40" s="530" t="s">
        <v>146</v>
      </c>
      <c r="I40" s="57">
        <f>Table134723[[#This Row],[Luas Tanah]]*Table134723[[#This Row],[Column1]]</f>
        <v>13273.78</v>
      </c>
      <c r="L40" s="57">
        <f>Table134723[[#This Row],[Column8]]*12</f>
        <v>159285.36000000002</v>
      </c>
      <c r="N40" s="26"/>
    </row>
    <row r="41" spans="2:14" x14ac:dyDescent="0.3">
      <c r="B41" s="552"/>
      <c r="C41" s="307"/>
      <c r="D41" s="554"/>
      <c r="E41" s="299"/>
      <c r="F41" s="555"/>
      <c r="G41" s="554"/>
      <c r="H41" s="553"/>
      <c r="I41" s="554"/>
      <c r="J41" s="299"/>
      <c r="K41" s="299"/>
      <c r="L41" s="554"/>
      <c r="M41" s="299"/>
      <c r="N41" s="306"/>
    </row>
    <row r="42" spans="2:14" x14ac:dyDescent="0.3">
      <c r="B42" s="62" t="s">
        <v>148</v>
      </c>
      <c r="C42" s="565"/>
      <c r="D42" s="560"/>
      <c r="E42" s="43"/>
      <c r="F42" s="561"/>
      <c r="G42" s="560"/>
      <c r="H42" s="566"/>
      <c r="I42" s="560"/>
      <c r="J42" s="43"/>
      <c r="K42" s="43"/>
      <c r="L42" s="560"/>
      <c r="M42" s="43"/>
      <c r="N42" s="44"/>
    </row>
    <row r="43" spans="2:14" x14ac:dyDescent="0.3">
      <c r="B43" s="432" t="s">
        <v>111</v>
      </c>
      <c r="C43" s="307"/>
      <c r="D43" s="554"/>
      <c r="E43" s="299"/>
      <c r="F43" s="555"/>
      <c r="G43" s="554"/>
      <c r="H43" s="530" t="s">
        <v>149</v>
      </c>
      <c r="I43" s="554"/>
      <c r="J43" s="299"/>
      <c r="K43" s="299"/>
      <c r="L43" s="554"/>
      <c r="M43" s="299"/>
      <c r="N43" s="306"/>
    </row>
    <row r="44" spans="2:14" x14ac:dyDescent="0.3">
      <c r="B44" s="63">
        <v>1</v>
      </c>
      <c r="C44" t="s">
        <v>150</v>
      </c>
      <c r="I44" s="569">
        <v>0</v>
      </c>
      <c r="J44" s="299"/>
      <c r="K44" s="299"/>
      <c r="L44" s="568">
        <v>0</v>
      </c>
      <c r="M44" s="299"/>
      <c r="N44" s="306"/>
    </row>
    <row r="45" spans="2:14" x14ac:dyDescent="0.3">
      <c r="B45" s="63">
        <v>2</v>
      </c>
      <c r="C45" t="s">
        <v>406</v>
      </c>
      <c r="I45" s="569">
        <v>0</v>
      </c>
      <c r="L45" s="569">
        <v>0</v>
      </c>
      <c r="N45" s="26"/>
    </row>
    <row r="46" spans="2:14" x14ac:dyDescent="0.3">
      <c r="B46" s="63">
        <v>3</v>
      </c>
      <c r="C46" t="s">
        <v>110</v>
      </c>
      <c r="I46" s="569">
        <v>0</v>
      </c>
      <c r="J46" s="299"/>
      <c r="K46" s="299"/>
      <c r="L46" s="568">
        <v>0</v>
      </c>
      <c r="M46" s="299"/>
      <c r="N46" s="306"/>
    </row>
    <row r="47" spans="2:14" x14ac:dyDescent="0.3">
      <c r="B47" s="63"/>
      <c r="N47" s="26"/>
    </row>
    <row r="48" spans="2:14" x14ac:dyDescent="0.3">
      <c r="B48" s="570" t="s">
        <v>151</v>
      </c>
      <c r="H48" s="530" t="s">
        <v>149</v>
      </c>
      <c r="N48" s="26"/>
    </row>
    <row r="49" spans="2:14" x14ac:dyDescent="0.3">
      <c r="B49" s="571">
        <v>1</v>
      </c>
      <c r="C49" s="572" t="s">
        <v>150</v>
      </c>
      <c r="D49" s="572"/>
      <c r="E49" s="572"/>
      <c r="F49" s="572"/>
      <c r="G49" s="572"/>
      <c r="H49" s="572"/>
      <c r="I49" s="588">
        <v>0</v>
      </c>
      <c r="J49" s="573"/>
      <c r="K49" s="573"/>
      <c r="L49" s="574">
        <v>0</v>
      </c>
      <c r="M49" s="573"/>
      <c r="N49" s="575"/>
    </row>
    <row r="50" spans="2:14" x14ac:dyDescent="0.3">
      <c r="B50" s="63"/>
      <c r="N50" s="26"/>
    </row>
    <row r="51" spans="2:14" x14ac:dyDescent="0.3">
      <c r="B51" s="63"/>
      <c r="N51" s="26"/>
    </row>
    <row r="52" spans="2:14" x14ac:dyDescent="0.3">
      <c r="B52" s="63"/>
      <c r="I52" s="57"/>
      <c r="N52" s="26"/>
    </row>
    <row r="53" spans="2:14" x14ac:dyDescent="0.3">
      <c r="B53" s="63"/>
      <c r="I53" s="283" t="s">
        <v>399</v>
      </c>
      <c r="L53" s="399" t="s">
        <v>400</v>
      </c>
      <c r="M53" s="57"/>
      <c r="N53" s="26"/>
    </row>
    <row r="54" spans="2:14" x14ac:dyDescent="0.3">
      <c r="B54" s="63"/>
      <c r="G54" s="591" t="s">
        <v>152</v>
      </c>
      <c r="H54" s="591"/>
      <c r="I54" s="526">
        <f>SUM(I40)+SUM(I44:I46)-I49</f>
        <v>13273.78</v>
      </c>
      <c r="L54" s="526">
        <f>SUM(L40)+SUM(L44:L46)-L49</f>
        <v>159285.36000000002</v>
      </c>
      <c r="N54" s="59"/>
    </row>
    <row r="55" spans="2:14" x14ac:dyDescent="0.3">
      <c r="B55" s="63"/>
      <c r="G55" s="592" t="s">
        <v>135</v>
      </c>
      <c r="H55" s="592"/>
      <c r="I55" s="58" t="s">
        <v>136</v>
      </c>
      <c r="J55" s="94"/>
      <c r="K55" s="135"/>
      <c r="L55" s="58" t="s">
        <v>136</v>
      </c>
      <c r="M55" s="94"/>
      <c r="N55" s="59"/>
    </row>
    <row r="56" spans="2:14" x14ac:dyDescent="0.3">
      <c r="B56" s="63"/>
      <c r="G56" s="589" t="s">
        <v>407</v>
      </c>
      <c r="H56" s="589"/>
      <c r="I56" s="526">
        <f>IF(I55 = "TIADA",I54, IF(I55="PULUH",ROUND(I54,-1),IF(I55="RATUS",ROUND(I54,-2),IF(I55="RIBU",ROUND(I54,-3),IF(I55="PULUH RIBU",ROUND(I54,-4),IF(I55="RATUS RIBU",ROUND(I54,-5),IF(I55="JUTA",ROUND(I54,-6))))))))</f>
        <v>13300</v>
      </c>
      <c r="L56" s="526">
        <f>IF(L55 = "TIADA",L54, IF(L55="PULUH",ROUND(L54,-1),IF(L55="RATUS",ROUND(L54,-2),IF(L55="RIBU",ROUND(L54,-3),IF(L55="PULUH RIBU",ROUND(L54,-4),IF(L55="RATUS RIBU",ROUND(L54,-5),IF(L55="JUTA",ROUND(L54,-6))))))))</f>
        <v>159300</v>
      </c>
      <c r="N56" s="59"/>
    </row>
    <row r="57" spans="2:14" ht="20.25" customHeight="1" x14ac:dyDescent="0.3">
      <c r="B57" s="63"/>
      <c r="F57" s="593" t="str">
        <f>CONCATENATE("Jumlah Nilai Mengikut Syer (",E2,F2,G2,") (RM)")</f>
        <v>Jumlah Nilai Mengikut Syer (1/1) (RM)</v>
      </c>
      <c r="G57" s="593"/>
      <c r="H57" s="593"/>
      <c r="I57" s="528">
        <f>I56*(E2/G2)</f>
        <v>13300</v>
      </c>
      <c r="J57" s="1" t="s">
        <v>401</v>
      </c>
      <c r="L57" s="528">
        <f>L56*(E2/G2)</f>
        <v>159300</v>
      </c>
      <c r="M57" s="1" t="s">
        <v>402</v>
      </c>
      <c r="N57" s="26"/>
    </row>
    <row r="58" spans="2:14" ht="19.5" customHeight="1" x14ac:dyDescent="0.3">
      <c r="B58" s="63"/>
      <c r="G58" s="589"/>
      <c r="H58" s="589"/>
      <c r="I58" s="13"/>
      <c r="J58" s="1"/>
      <c r="K58" s="1"/>
      <c r="L58" s="13"/>
      <c r="M58" s="1"/>
      <c r="N58" s="26"/>
    </row>
    <row r="59" spans="2:14" ht="19.5" customHeight="1" x14ac:dyDescent="0.3">
      <c r="B59" s="63"/>
      <c r="C59" s="530" t="s">
        <v>156</v>
      </c>
      <c r="D59" s="530" t="s">
        <v>157</v>
      </c>
      <c r="E59" s="531" t="s">
        <v>158</v>
      </c>
      <c r="M59" s="1"/>
      <c r="N59" s="26"/>
    </row>
    <row r="60" spans="2:14" ht="15" thickBot="1" x14ac:dyDescent="0.35">
      <c r="B60" s="6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36"/>
    </row>
  </sheetData>
  <mergeCells count="10">
    <mergeCell ref="G55:H55"/>
    <mergeCell ref="G56:H56"/>
    <mergeCell ref="F57:H57"/>
    <mergeCell ref="G58:H58"/>
    <mergeCell ref="G26:H26"/>
    <mergeCell ref="G27:H27"/>
    <mergeCell ref="G28:H28"/>
    <mergeCell ref="F29:H29"/>
    <mergeCell ref="G30:H30"/>
    <mergeCell ref="G54:H54"/>
  </mergeCells>
  <dataValidations count="2">
    <dataValidation type="list" allowBlank="1" showInputMessage="1" showErrorMessage="1" sqref="E40:E43 E15 E17:E18 E20:E21 E23" xr:uid="{46F551CD-0E12-42A0-83CD-DB3D6BCACDFC}">
      <formula1>"hektar,mp"</formula1>
    </dataValidation>
    <dataValidation type="list" allowBlank="1" showInputMessage="1" showErrorMessage="1" sqref="E16 E24" xr:uid="{44ED12D0-D9D5-43B9-B42F-1AE77FCFCFAC}">
      <formula1>"depa,ekar,hektar,jemba,mp,kp"</formula1>
    </dataValidation>
  </dataValidations>
  <pageMargins left="0.7" right="0.7" top="0.75" bottom="0.75" header="0.3" footer="0.3"/>
  <pageSetup scale="50" fitToHeight="0" orientation="portrait" horizontalDpi="300" verticalDpi="300" r:id="rId1"/>
  <headerFooter>
    <oddHeader>&amp;RVersion 1.2</oddHeader>
    <oddFooter>Page &amp;P of &amp;N</oddFooter>
  </headerFooter>
  <rowBreaks count="1" manualBreakCount="1">
    <brk id="3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61" r:id="rId4" name="Option Button 1">
              <controlPr defaultSize="0" autoFill="0" autoLine="0" autoPict="0">
                <anchor moveWithCells="1">
                  <from>
                    <xdr:col>1</xdr:col>
                    <xdr:colOff>83820</xdr:colOff>
                    <xdr:row>3</xdr:row>
                    <xdr:rowOff>91440</xdr:rowOff>
                  </from>
                  <to>
                    <xdr:col>3</xdr:col>
                    <xdr:colOff>388620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2" r:id="rId5" name="Option Button 2">
              <controlPr defaultSize="0" autoFill="0" autoLine="0" autoPict="0">
                <anchor moveWithCells="1">
                  <from>
                    <xdr:col>1</xdr:col>
                    <xdr:colOff>91440</xdr:colOff>
                    <xdr:row>5</xdr:row>
                    <xdr:rowOff>38100</xdr:rowOff>
                  </from>
                  <to>
                    <xdr:col>3</xdr:col>
                    <xdr:colOff>373380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3" r:id="rId6" name="Check Box 3">
              <controlPr defaultSize="0" autoFill="0" autoLine="0" autoPict="0">
                <anchor moveWithCells="1">
                  <from>
                    <xdr:col>8</xdr:col>
                    <xdr:colOff>426720</xdr:colOff>
                    <xdr:row>24</xdr:row>
                    <xdr:rowOff>0</xdr:rowOff>
                  </from>
                  <to>
                    <xdr:col>8</xdr:col>
                    <xdr:colOff>731520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4" r:id="rId7" name="Check Box 4">
              <controlPr defaultSize="0" autoFill="0" autoLine="0" autoPict="0">
                <anchor moveWithCells="1">
                  <from>
                    <xdr:col>8</xdr:col>
                    <xdr:colOff>335280</xdr:colOff>
                    <xdr:row>51</xdr:row>
                    <xdr:rowOff>175260</xdr:rowOff>
                  </from>
                  <to>
                    <xdr:col>8</xdr:col>
                    <xdr:colOff>647700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5" r:id="rId8" name="Check Box 5">
              <controlPr defaultSize="0" autoFill="0" autoLine="0" autoPict="0">
                <anchor moveWithCells="1">
                  <from>
                    <xdr:col>11</xdr:col>
                    <xdr:colOff>251460</xdr:colOff>
                    <xdr:row>23</xdr:row>
                    <xdr:rowOff>297180</xdr:rowOff>
                  </from>
                  <to>
                    <xdr:col>11</xdr:col>
                    <xdr:colOff>541020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6" r:id="rId9" name="Check Box 6">
              <controlPr defaultSize="0" autoFill="0" autoLine="0" autoPict="0">
                <anchor moveWithCells="1">
                  <from>
                    <xdr:col>11</xdr:col>
                    <xdr:colOff>251460</xdr:colOff>
                    <xdr:row>51</xdr:row>
                    <xdr:rowOff>175260</xdr:rowOff>
                  </from>
                  <to>
                    <xdr:col>11</xdr:col>
                    <xdr:colOff>541020</xdr:colOff>
                    <xdr:row>53</xdr:row>
                    <xdr:rowOff>7620</xdr:rowOff>
                  </to>
                </anchor>
              </controlPr>
            </control>
          </mc:Choice>
        </mc:AlternateContent>
      </controls>
    </mc:Choice>
  </mc:AlternateContent>
  <tableParts count="2"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52A270-38AA-49FF-896B-B494AADFC5F4}">
          <x14:formula1>
            <xm:f>'Item List'!$A$1:$A$7</xm:f>
          </x14:formula1>
          <xm:sqref>I27 L27 I55 L55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9317-0C01-4C27-A962-5ADEEB03CD2C}">
  <sheetPr codeName="Sheet1">
    <tabColor theme="7" tint="0.59999389629810485"/>
    <pageSetUpPr fitToPage="1"/>
  </sheetPr>
  <dimension ref="B1:N45"/>
  <sheetViews>
    <sheetView topLeftCell="A19" zoomScale="77" zoomScaleNormal="77" workbookViewId="0">
      <selection activeCell="B1" sqref="B1"/>
    </sheetView>
  </sheetViews>
  <sheetFormatPr defaultRowHeight="14.4" x14ac:dyDescent="0.3"/>
  <cols>
    <col min="1" max="1" width="6.5546875" customWidth="1"/>
    <col min="2" max="2" width="11" style="2" customWidth="1"/>
    <col min="3" max="3" width="22.44140625" customWidth="1"/>
    <col min="4" max="4" width="18.5546875" customWidth="1"/>
    <col min="5" max="5" width="14.6640625" customWidth="1"/>
    <col min="6" max="6" width="11" customWidth="1"/>
    <col min="7" max="7" width="16.6640625" customWidth="1"/>
    <col min="8" max="8" width="18.88671875" customWidth="1"/>
    <col min="9" max="9" width="17.109375" customWidth="1"/>
    <col min="10" max="10" width="6.109375" customWidth="1"/>
    <col min="11" max="11" width="6.88671875" customWidth="1"/>
    <col min="12" max="12" width="15.6640625" customWidth="1"/>
    <col min="13" max="13" width="11" customWidth="1"/>
    <col min="14" max="14" width="3" customWidth="1"/>
  </cols>
  <sheetData>
    <row r="1" spans="2:14" x14ac:dyDescent="0.3">
      <c r="B1" s="50" t="s">
        <v>394</v>
      </c>
    </row>
    <row r="2" spans="2:14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4" x14ac:dyDescent="0.3">
      <c r="B4" s="458" t="s">
        <v>142</v>
      </c>
      <c r="C4" s="43"/>
    </row>
    <row r="8" spans="2:14" ht="25.2" x14ac:dyDescent="0.6">
      <c r="G8" s="14"/>
    </row>
    <row r="9" spans="2:14" ht="15" thickBot="1" x14ac:dyDescent="0.35"/>
    <row r="10" spans="2:14" ht="18.75" customHeight="1" x14ac:dyDescent="0.3">
      <c r="B10" s="61" t="s">
        <v>395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0"/>
    </row>
    <row r="11" spans="2:14" ht="7.5" customHeight="1" x14ac:dyDescent="0.3">
      <c r="B11" s="72"/>
      <c r="N11" s="26"/>
    </row>
    <row r="12" spans="2:14" ht="18" customHeight="1" x14ac:dyDescent="0.3">
      <c r="B12" s="62" t="s">
        <v>396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14" x14ac:dyDescent="0.3">
      <c r="B13" s="63"/>
      <c r="N13" s="26"/>
    </row>
    <row r="14" spans="2:14" ht="28.8" x14ac:dyDescent="0.3">
      <c r="B14" s="366" t="s">
        <v>118</v>
      </c>
      <c r="C14" s="367" t="s">
        <v>119</v>
      </c>
      <c r="D14" s="367" t="s">
        <v>52</v>
      </c>
      <c r="E14" s="367" t="s">
        <v>120</v>
      </c>
      <c r="F14" s="367"/>
      <c r="G14" s="368" t="str">
        <f>IF(E15="mp",CONCATENATE("Kadar Nilai (RM s",LOWER(E15),")"),CONCATENATE("Kadar Nilai (RM se",LOWER(E15),")"))</f>
        <v>Kadar Nilai (RM smp)</v>
      </c>
      <c r="H14" s="367"/>
      <c r="I14" s="404" t="s">
        <v>397</v>
      </c>
      <c r="J14" s="367"/>
      <c r="K14" s="367"/>
      <c r="L14" s="404" t="s">
        <v>398</v>
      </c>
      <c r="M14" s="367"/>
      <c r="N14" s="402"/>
    </row>
    <row r="15" spans="2:14" ht="24.75" customHeight="1" x14ac:dyDescent="0.3">
      <c r="B15" s="63">
        <v>1</v>
      </c>
      <c r="C15" t="s">
        <v>52</v>
      </c>
      <c r="D15" s="57">
        <f>'VP Sewaan'!D19</f>
        <v>121</v>
      </c>
      <c r="E15" t="s">
        <v>123</v>
      </c>
      <c r="F15" s="58" t="s">
        <v>124</v>
      </c>
      <c r="G15" s="57">
        <f>'VP Sewaan'!D83</f>
        <v>38</v>
      </c>
      <c r="H15" s="530" t="s">
        <v>146</v>
      </c>
      <c r="I15" s="57">
        <f>Table136[[#This Row],[Luas Tanah]]*Table136[[#This Row],[Column1]]</f>
        <v>4598</v>
      </c>
      <c r="L15" s="57">
        <f>Table136[[#This Row],[Column8]]*12</f>
        <v>55176</v>
      </c>
      <c r="N15" s="26"/>
    </row>
    <row r="16" spans="2:14" ht="24.75" customHeight="1" x14ac:dyDescent="0.3">
      <c r="B16" s="63"/>
      <c r="D16" s="57"/>
      <c r="F16" s="58"/>
      <c r="G16" s="57"/>
      <c r="I16" s="57"/>
      <c r="N16" s="26"/>
    </row>
    <row r="17" spans="2:14" x14ac:dyDescent="0.3">
      <c r="B17" s="63"/>
      <c r="I17" s="283" t="s">
        <v>399</v>
      </c>
      <c r="L17" s="399" t="s">
        <v>400</v>
      </c>
      <c r="N17" s="26"/>
    </row>
    <row r="18" spans="2:14" x14ac:dyDescent="0.3">
      <c r="B18" s="63"/>
      <c r="G18" s="591" t="s">
        <v>152</v>
      </c>
      <c r="H18" s="591"/>
      <c r="I18" s="526">
        <f>SUM(I15:I16)</f>
        <v>4598</v>
      </c>
      <c r="L18" s="526">
        <f>SUM(L15:L16)</f>
        <v>55176</v>
      </c>
      <c r="N18" s="59"/>
    </row>
    <row r="19" spans="2:14" x14ac:dyDescent="0.3">
      <c r="B19" s="63"/>
      <c r="G19" s="592" t="s">
        <v>135</v>
      </c>
      <c r="H19" s="592"/>
      <c r="I19" s="58" t="s">
        <v>136</v>
      </c>
      <c r="J19" s="94"/>
      <c r="K19" s="135"/>
      <c r="L19" s="58" t="s">
        <v>136</v>
      </c>
      <c r="M19" s="94"/>
      <c r="N19" s="60"/>
    </row>
    <row r="20" spans="2:14" x14ac:dyDescent="0.3">
      <c r="B20" s="63"/>
      <c r="G20" s="589" t="s">
        <v>137</v>
      </c>
      <c r="H20" s="589"/>
      <c r="I20" s="526">
        <f>IF(I19 = "TIADA",I18, IF(I19="PULUH",ROUND(I18,-1),IF(I19="RATUS",ROUND(I18,-2),IF(I19="RIBU",ROUND(I18,-3),IF(I19="PULUH RIBU",ROUND(I18,-4),IF(I19="RATUS RIBU",ROUND(I18,-5),IF(I19="JUTA",ROUND(I18,-6))))))))</f>
        <v>4600</v>
      </c>
      <c r="L20" s="526">
        <f>IF(L19 = "TIADA",L18, IF(L19="PULUH",ROUND(L18,-1),IF(L19="RATUS",ROUND(L18,-2),IF(L19="RIBU",ROUND(L18,-3),IF(L19="PULUH RIBU",ROUND(L18,-4),IF(L19="RATUS RIBU",ROUND(L18,-5),IF(L19="JUTA",ROUND(L18,-6))))))))</f>
        <v>55200</v>
      </c>
      <c r="N20" s="59"/>
    </row>
    <row r="21" spans="2:14" ht="20.25" customHeight="1" x14ac:dyDescent="0.3">
      <c r="B21" s="63"/>
      <c r="F21" s="589" t="str">
        <f>CONCATENATE("Jumlah Nilai Mengikut Syer (",E2,F2,G2,") (RM)")</f>
        <v>Jumlah Nilai Mengikut Syer (1/1) (RM)</v>
      </c>
      <c r="G21" s="589"/>
      <c r="H21" s="589"/>
      <c r="I21" s="528">
        <f>I20*(E2/G2)</f>
        <v>4600</v>
      </c>
      <c r="J21" s="1" t="s">
        <v>401</v>
      </c>
      <c r="L21" s="528">
        <f>L20*(E2/G2)</f>
        <v>55200</v>
      </c>
      <c r="M21" s="1" t="s">
        <v>402</v>
      </c>
      <c r="N21" s="26"/>
    </row>
    <row r="22" spans="2:14" s="67" customFormat="1" ht="19.5" customHeight="1" x14ac:dyDescent="0.3">
      <c r="B22" s="69"/>
      <c r="G22" s="590"/>
      <c r="H22" s="590"/>
      <c r="I22" s="68"/>
      <c r="J22" s="1"/>
      <c r="K22" s="1"/>
      <c r="L22" s="68"/>
      <c r="M22" s="1"/>
      <c r="N22" s="70"/>
    </row>
    <row r="23" spans="2:14" s="67" customFormat="1" ht="19.5" customHeight="1" x14ac:dyDescent="0.3">
      <c r="B23" s="69"/>
      <c r="C23" s="530" t="s">
        <v>156</v>
      </c>
      <c r="D23" s="530" t="s">
        <v>157</v>
      </c>
      <c r="E23" s="531" t="s">
        <v>158</v>
      </c>
      <c r="G23" s="379"/>
      <c r="H23" s="379"/>
      <c r="I23" s="68"/>
      <c r="N23" s="70"/>
    </row>
    <row r="24" spans="2:14" ht="19.5" customHeight="1" thickBot="1" x14ac:dyDescent="0.35">
      <c r="B24" s="65"/>
      <c r="C24" s="46"/>
      <c r="D24" s="46"/>
      <c r="E24" s="46"/>
      <c r="F24" s="46"/>
      <c r="G24" s="71"/>
      <c r="H24" s="71"/>
      <c r="I24" s="66"/>
      <c r="J24" s="46"/>
      <c r="K24" s="46"/>
      <c r="L24" s="46"/>
      <c r="M24" s="46"/>
      <c r="N24" s="36"/>
    </row>
    <row r="25" spans="2:14" ht="19.5" customHeight="1" thickBot="1" x14ac:dyDescent="0.35">
      <c r="G25" s="20"/>
      <c r="H25" s="20"/>
      <c r="I25" s="13"/>
    </row>
    <row r="26" spans="2:14" ht="18" customHeight="1" x14ac:dyDescent="0.3">
      <c r="B26" s="61" t="s">
        <v>403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40"/>
    </row>
    <row r="27" spans="2:14" ht="15.75" customHeight="1" x14ac:dyDescent="0.3">
      <c r="B27" s="72"/>
      <c r="N27" s="26"/>
    </row>
    <row r="28" spans="2:14" x14ac:dyDescent="0.3">
      <c r="B28" s="62" t="s">
        <v>404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4"/>
    </row>
    <row r="29" spans="2:14" x14ac:dyDescent="0.3">
      <c r="B29" s="63"/>
      <c r="N29" s="26"/>
    </row>
    <row r="30" spans="2:14" x14ac:dyDescent="0.3">
      <c r="B30" s="63"/>
      <c r="N30" s="26"/>
    </row>
    <row r="31" spans="2:14" ht="28.8" x14ac:dyDescent="0.3">
      <c r="B31" s="366" t="s">
        <v>118</v>
      </c>
      <c r="C31" s="367" t="s">
        <v>119</v>
      </c>
      <c r="D31" s="368" t="s">
        <v>405</v>
      </c>
      <c r="E31" s="367" t="s">
        <v>120</v>
      </c>
      <c r="F31" s="367"/>
      <c r="G31" s="368" t="str">
        <f>IF(E32="mp",CONCATENATE("Kadar Nilai (RM s",LOWER(E32),")"),CONCATENATE("Kadar Nilai (RM se",LOWER(E32),")"))</f>
        <v>Kadar Nilai (RM smp)</v>
      </c>
      <c r="H31" s="367"/>
      <c r="I31" s="404" t="s">
        <v>397</v>
      </c>
      <c r="J31" s="367"/>
      <c r="K31" s="367"/>
      <c r="L31" s="404" t="s">
        <v>398</v>
      </c>
      <c r="M31" s="367"/>
      <c r="N31" s="402"/>
    </row>
    <row r="32" spans="2:14" ht="28.8" x14ac:dyDescent="0.3">
      <c r="B32" s="63">
        <v>1</v>
      </c>
      <c r="C32" s="15" t="s">
        <v>171</v>
      </c>
      <c r="D32" s="57">
        <f>'VP Sewaan'!D22</f>
        <v>349.31</v>
      </c>
      <c r="E32" t="s">
        <v>123</v>
      </c>
      <c r="F32" s="58" t="s">
        <v>124</v>
      </c>
      <c r="G32" s="57">
        <f>'VP Sewaan'!D83</f>
        <v>38</v>
      </c>
      <c r="H32" s="530" t="s">
        <v>146</v>
      </c>
      <c r="I32" s="57">
        <f>Table1347[[#This Row],[Luas Tanah]]*Table1347[[#This Row],[Column1]]</f>
        <v>13273.78</v>
      </c>
      <c r="L32" s="57">
        <f>Table1347[[#This Row],[Column8]]*12</f>
        <v>159285.36000000002</v>
      </c>
      <c r="N32" s="26"/>
    </row>
    <row r="33" spans="2:14" x14ac:dyDescent="0.3">
      <c r="B33" s="63">
        <v>2</v>
      </c>
      <c r="C33" t="s">
        <v>408</v>
      </c>
      <c r="J33" s="400"/>
      <c r="K33" s="400"/>
      <c r="L33" s="400"/>
      <c r="M33" s="400"/>
      <c r="N33" s="401"/>
    </row>
    <row r="34" spans="2:14" x14ac:dyDescent="0.3">
      <c r="B34" s="63">
        <v>3</v>
      </c>
      <c r="C34" t="s">
        <v>406</v>
      </c>
      <c r="N34" s="26"/>
    </row>
    <row r="35" spans="2:14" x14ac:dyDescent="0.3">
      <c r="B35" s="63">
        <v>4</v>
      </c>
      <c r="C35" t="s">
        <v>110</v>
      </c>
      <c r="J35" s="400"/>
      <c r="K35" s="400"/>
      <c r="L35" s="400"/>
      <c r="M35" s="400"/>
      <c r="N35" s="401"/>
    </row>
    <row r="36" spans="2:14" x14ac:dyDescent="0.3">
      <c r="B36" s="63"/>
      <c r="N36" s="26"/>
    </row>
    <row r="37" spans="2:14" x14ac:dyDescent="0.3">
      <c r="B37" s="63"/>
      <c r="C37" s="530" t="s">
        <v>111</v>
      </c>
      <c r="D37" s="530" t="s">
        <v>149</v>
      </c>
      <c r="I37" s="57"/>
      <c r="N37" s="26"/>
    </row>
    <row r="38" spans="2:14" x14ac:dyDescent="0.3">
      <c r="B38" s="63"/>
      <c r="I38" s="283" t="s">
        <v>399</v>
      </c>
      <c r="L38" s="399" t="s">
        <v>400</v>
      </c>
      <c r="M38" s="57"/>
      <c r="N38" s="26"/>
    </row>
    <row r="39" spans="2:14" x14ac:dyDescent="0.3">
      <c r="B39" s="63"/>
      <c r="G39" s="591" t="s">
        <v>152</v>
      </c>
      <c r="H39" s="591"/>
      <c r="I39" s="526">
        <f>SUM(I32:I35)</f>
        <v>13273.78</v>
      </c>
      <c r="L39" s="526">
        <f>SUM(L32:L35)</f>
        <v>159285.36000000002</v>
      </c>
      <c r="N39" s="59"/>
    </row>
    <row r="40" spans="2:14" x14ac:dyDescent="0.3">
      <c r="B40" s="63"/>
      <c r="G40" s="592" t="s">
        <v>135</v>
      </c>
      <c r="H40" s="592"/>
      <c r="I40" s="58" t="s">
        <v>136</v>
      </c>
      <c r="J40" s="94"/>
      <c r="K40" s="135"/>
      <c r="L40" s="58" t="s">
        <v>136</v>
      </c>
      <c r="M40" s="94"/>
      <c r="N40" s="59"/>
    </row>
    <row r="41" spans="2:14" x14ac:dyDescent="0.3">
      <c r="B41" s="63"/>
      <c r="G41" s="589" t="s">
        <v>407</v>
      </c>
      <c r="H41" s="589"/>
      <c r="I41" s="526">
        <f>IF(I40 = "TIADA",I39, IF(I40="PULUH",ROUND(I39,-1),IF(I40="RATUS",ROUND(I39,-2),IF(I40="RIBU",ROUND(I39,-3),IF(I40="PULUH RIBU",ROUND(I39,-4),IF(I40="RATUS RIBU",ROUND(I39,-5),IF(I40="JUTA",ROUND(I39,-6))))))))</f>
        <v>13300</v>
      </c>
      <c r="L41" s="526">
        <f>IF(L40 = "TIADA",L39, IF(L40="PULUH",ROUND(L39,-1),IF(L40="RATUS",ROUND(L39,-2),IF(L40="RIBU",ROUND(L39,-3),IF(L40="PULUH RIBU",ROUND(L39,-4),IF(L40="RATUS RIBU",ROUND(L39,-5),IF(L40="JUTA",ROUND(L39,-6))))))))</f>
        <v>159300</v>
      </c>
      <c r="N41" s="59"/>
    </row>
    <row r="42" spans="2:14" ht="20.25" customHeight="1" x14ac:dyDescent="0.3">
      <c r="B42" s="63"/>
      <c r="F42" s="593" t="str">
        <f>CONCATENATE("Jumlah Nilai Mengikut Syer (",E2,F2,G2,") (RM)")</f>
        <v>Jumlah Nilai Mengikut Syer (1/1) (RM)</v>
      </c>
      <c r="G42" s="593"/>
      <c r="H42" s="593"/>
      <c r="I42" s="528">
        <f>I41*(E2/G2)</f>
        <v>13300</v>
      </c>
      <c r="J42" s="1" t="s">
        <v>401</v>
      </c>
      <c r="L42" s="528">
        <f>L41*(E2/G2)</f>
        <v>159300</v>
      </c>
      <c r="M42" s="1" t="s">
        <v>402</v>
      </c>
      <c r="N42" s="26"/>
    </row>
    <row r="43" spans="2:14" ht="19.5" customHeight="1" x14ac:dyDescent="0.3">
      <c r="B43" s="63"/>
      <c r="G43" s="589"/>
      <c r="H43" s="589"/>
      <c r="I43" s="13"/>
      <c r="J43" s="1"/>
      <c r="K43" s="1"/>
      <c r="L43" s="13"/>
      <c r="M43" s="1"/>
      <c r="N43" s="26"/>
    </row>
    <row r="44" spans="2:14" ht="19.5" customHeight="1" x14ac:dyDescent="0.3">
      <c r="B44" s="63"/>
      <c r="C44" s="530" t="s">
        <v>156</v>
      </c>
      <c r="D44" s="530" t="s">
        <v>157</v>
      </c>
      <c r="E44" s="531" t="s">
        <v>158</v>
      </c>
      <c r="M44" s="1"/>
      <c r="N44" s="26"/>
    </row>
    <row r="45" spans="2:14" ht="15" thickBot="1" x14ac:dyDescent="0.35">
      <c r="B45" s="6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36"/>
    </row>
  </sheetData>
  <mergeCells count="10">
    <mergeCell ref="G43:H43"/>
    <mergeCell ref="G41:H41"/>
    <mergeCell ref="G18:H18"/>
    <mergeCell ref="G20:H20"/>
    <mergeCell ref="G22:H22"/>
    <mergeCell ref="G39:H39"/>
    <mergeCell ref="G19:H19"/>
    <mergeCell ref="F21:H21"/>
    <mergeCell ref="G40:H40"/>
    <mergeCell ref="F42:H42"/>
  </mergeCells>
  <dataValidations count="2">
    <dataValidation type="list" allowBlank="1" showInputMessage="1" showErrorMessage="1" sqref="E16" xr:uid="{A614FC5C-3416-46FF-B6BC-877067B28E19}">
      <formula1>"depa,ekar,hektar,jemba,mp,kp"</formula1>
    </dataValidation>
    <dataValidation type="list" allowBlank="1" showInputMessage="1" showErrorMessage="1" sqref="E32 E15" xr:uid="{51189834-D118-4CD3-B5AF-8310C1CDFC8C}">
      <formula1>"hektar,mp"</formula1>
    </dataValidation>
  </dataValidations>
  <pageMargins left="0.7" right="0.7" top="0.75" bottom="0.75" header="0.3" footer="0.3"/>
  <pageSetup scale="50" fitToHeight="0" orientation="portrait" horizontalDpi="300" verticalDpi="300" r:id="rId1"/>
  <headerFooter>
    <oddHeader>&amp;RVersion 1.2</oddHeader>
    <oddFooter>Page &amp;P of &amp;N</oddFooter>
  </headerFooter>
  <rowBreaks count="1" manualBreakCount="1">
    <brk id="2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2" r:id="rId4" name="Option Button 2">
              <controlPr defaultSize="0" autoFill="0" autoLine="0" autoPict="0">
                <anchor moveWithCells="1">
                  <from>
                    <xdr:col>1</xdr:col>
                    <xdr:colOff>83820</xdr:colOff>
                    <xdr:row>3</xdr:row>
                    <xdr:rowOff>91440</xdr:rowOff>
                  </from>
                  <to>
                    <xdr:col>3</xdr:col>
                    <xdr:colOff>388620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5" name="Option Button 3">
              <controlPr defaultSize="0" autoFill="0" autoLine="0" autoPict="0">
                <anchor moveWithCells="1">
                  <from>
                    <xdr:col>1</xdr:col>
                    <xdr:colOff>91440</xdr:colOff>
                    <xdr:row>5</xdr:row>
                    <xdr:rowOff>38100</xdr:rowOff>
                  </from>
                  <to>
                    <xdr:col>3</xdr:col>
                    <xdr:colOff>373380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6" name="Check Box 12">
              <controlPr defaultSize="0" autoFill="0" autoLine="0" autoPict="0">
                <anchor moveWithCells="1">
                  <from>
                    <xdr:col>8</xdr:col>
                    <xdr:colOff>426720</xdr:colOff>
                    <xdr:row>16</xdr:row>
                    <xdr:rowOff>0</xdr:rowOff>
                  </from>
                  <to>
                    <xdr:col>8</xdr:col>
                    <xdr:colOff>723900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7" name="Check Box 15">
              <controlPr defaultSize="0" autoFill="0" autoLine="0" autoPict="0">
                <anchor moveWithCells="1">
                  <from>
                    <xdr:col>8</xdr:col>
                    <xdr:colOff>335280</xdr:colOff>
                    <xdr:row>36</xdr:row>
                    <xdr:rowOff>175260</xdr:rowOff>
                  </from>
                  <to>
                    <xdr:col>8</xdr:col>
                    <xdr:colOff>640080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8" name="Check Box 23">
              <controlPr defaultSize="0" autoFill="0" autoLine="0" autoPict="0">
                <anchor moveWithCells="1">
                  <from>
                    <xdr:col>11</xdr:col>
                    <xdr:colOff>289560</xdr:colOff>
                    <xdr:row>15</xdr:row>
                    <xdr:rowOff>304800</xdr:rowOff>
                  </from>
                  <to>
                    <xdr:col>11</xdr:col>
                    <xdr:colOff>579120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9" name="Check Box 27">
              <controlPr defaultSize="0" autoFill="0" autoLine="0" autoPict="0">
                <anchor moveWithCells="1">
                  <from>
                    <xdr:col>11</xdr:col>
                    <xdr:colOff>251460</xdr:colOff>
                    <xdr:row>36</xdr:row>
                    <xdr:rowOff>175260</xdr:rowOff>
                  </from>
                  <to>
                    <xdr:col>11</xdr:col>
                    <xdr:colOff>541020</xdr:colOff>
                    <xdr:row>38</xdr:row>
                    <xdr:rowOff>7620</xdr:rowOff>
                  </to>
                </anchor>
              </controlPr>
            </control>
          </mc:Choice>
        </mc:AlternateContent>
      </controls>
    </mc:Choice>
  </mc:AlternateContent>
  <tableParts count="2"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CF696-0728-467D-A264-18B422D54EA7}">
          <x14:formula1>
            <xm:f>'Item List'!$A$1:$A$7</xm:f>
          </x14:formula1>
          <xm:sqref>I19 L19 I40 L40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78F2-CC1E-43EA-A3F5-AA15D9EF03C9}">
  <sheetPr>
    <tabColor theme="7" tint="0.59999389629810485"/>
    <pageSetUpPr fitToPage="1"/>
  </sheetPr>
  <dimension ref="A1:AE106"/>
  <sheetViews>
    <sheetView topLeftCell="A10" zoomScale="40" zoomScaleNormal="40" workbookViewId="0">
      <selection activeCell="C1" sqref="C1"/>
    </sheetView>
  </sheetViews>
  <sheetFormatPr defaultRowHeight="14.4" x14ac:dyDescent="0.3"/>
  <cols>
    <col min="3" max="3" width="39.33203125" customWidth="1"/>
    <col min="4" max="4" width="27.6640625" customWidth="1"/>
    <col min="5" max="5" width="5.109375" customWidth="1"/>
    <col min="6" max="6" width="6.88671875" customWidth="1"/>
    <col min="7" max="7" width="22.5546875" customWidth="1"/>
    <col min="8" max="8" width="9.5546875" customWidth="1"/>
    <col min="9" max="9" width="5.6640625" customWidth="1"/>
    <col min="10" max="10" width="7" customWidth="1"/>
    <col min="11" max="11" width="18.5546875" customWidth="1"/>
    <col min="12" max="12" width="14.44140625" customWidth="1"/>
    <col min="13" max="13" width="8" customWidth="1"/>
    <col min="14" max="14" width="9.44140625" customWidth="1"/>
  </cols>
  <sheetData>
    <row r="1" spans="1:31" x14ac:dyDescent="0.3">
      <c r="C1" s="52" t="s">
        <v>409</v>
      </c>
      <c r="D1" s="106"/>
      <c r="E1" s="106"/>
      <c r="F1" s="106"/>
      <c r="G1" s="1"/>
      <c r="H1" s="10"/>
      <c r="J1" s="19"/>
    </row>
    <row r="2" spans="1:31" x14ac:dyDescent="0.3">
      <c r="C2" s="1" t="s">
        <v>174</v>
      </c>
      <c r="H2" s="1"/>
      <c r="I2" s="1"/>
    </row>
    <row r="3" spans="1:31" x14ac:dyDescent="0.3">
      <c r="C3" s="3"/>
    </row>
    <row r="4" spans="1:31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31" x14ac:dyDescent="0.3">
      <c r="C5" s="3"/>
    </row>
    <row r="6" spans="1:31" x14ac:dyDescent="0.3">
      <c r="C6" s="270" t="s">
        <v>410</v>
      </c>
      <c r="D6" s="43"/>
      <c r="E6" s="43"/>
      <c r="F6" s="43"/>
      <c r="G6" s="1"/>
      <c r="H6" s="1"/>
      <c r="I6" s="1"/>
    </row>
    <row r="7" spans="1:31" ht="15" thickBot="1" x14ac:dyDescent="0.35">
      <c r="C7" s="3"/>
    </row>
    <row r="8" spans="1:31" s="22" customFormat="1" ht="15" thickBot="1" x14ac:dyDescent="0.35">
      <c r="A8" s="30"/>
      <c r="B8" s="53" t="s">
        <v>180</v>
      </c>
      <c r="C8" s="271" t="s">
        <v>119</v>
      </c>
      <c r="D8" s="108" t="s">
        <v>411</v>
      </c>
      <c r="E8" s="108"/>
      <c r="F8" s="107"/>
      <c r="G8" s="625" t="s">
        <v>282</v>
      </c>
      <c r="H8" s="625"/>
      <c r="I8" s="625"/>
      <c r="J8" s="628"/>
      <c r="K8" s="624" t="s">
        <v>283</v>
      </c>
      <c r="L8" s="625"/>
      <c r="M8" s="625"/>
      <c r="N8" s="626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 x14ac:dyDescent="0.3">
      <c r="B9" s="640" t="s">
        <v>184</v>
      </c>
      <c r="C9" s="272" t="s">
        <v>185</v>
      </c>
      <c r="D9" s="5" t="s">
        <v>284</v>
      </c>
      <c r="E9" s="109"/>
      <c r="F9" s="141"/>
      <c r="G9" s="801">
        <v>12345678</v>
      </c>
      <c r="H9" s="784"/>
      <c r="I9" s="784"/>
      <c r="J9" s="784"/>
      <c r="K9" s="705">
        <v>5142505</v>
      </c>
      <c r="L9" s="599"/>
      <c r="M9" s="599"/>
      <c r="N9" s="600"/>
    </row>
    <row r="10" spans="1:31" ht="15" customHeight="1" x14ac:dyDescent="0.3">
      <c r="B10" s="641"/>
      <c r="C10" s="25" t="s">
        <v>188</v>
      </c>
      <c r="D10" s="273" t="s">
        <v>285</v>
      </c>
      <c r="E10" s="31"/>
      <c r="F10" s="97"/>
      <c r="G10" s="784" t="s">
        <v>285</v>
      </c>
      <c r="H10" s="784"/>
      <c r="I10" s="784"/>
      <c r="J10" s="784"/>
      <c r="K10" s="706" t="s">
        <v>285</v>
      </c>
      <c r="L10" s="601"/>
      <c r="M10" s="601"/>
      <c r="N10" s="602"/>
    </row>
    <row r="11" spans="1:31" x14ac:dyDescent="0.3">
      <c r="B11" s="641"/>
      <c r="C11" s="274" t="s">
        <v>190</v>
      </c>
      <c r="D11" s="273" t="s">
        <v>286</v>
      </c>
      <c r="E11" s="31"/>
      <c r="F11" s="97"/>
      <c r="G11" s="784" t="s">
        <v>286</v>
      </c>
      <c r="H11" s="784"/>
      <c r="I11" s="784"/>
      <c r="J11" s="784"/>
      <c r="K11" s="706" t="s">
        <v>286</v>
      </c>
      <c r="L11" s="601"/>
      <c r="M11" s="601"/>
      <c r="N11" s="602"/>
    </row>
    <row r="12" spans="1:31" x14ac:dyDescent="0.3">
      <c r="B12" s="641"/>
      <c r="C12" s="25" t="s">
        <v>193</v>
      </c>
      <c r="D12" s="273" t="s">
        <v>287</v>
      </c>
      <c r="E12" s="31"/>
      <c r="F12" s="97"/>
      <c r="G12" s="784" t="s">
        <v>287</v>
      </c>
      <c r="H12" s="784"/>
      <c r="I12" s="784"/>
      <c r="J12" s="784"/>
      <c r="K12" s="706" t="s">
        <v>287</v>
      </c>
      <c r="L12" s="601"/>
      <c r="M12" s="601"/>
      <c r="N12" s="602"/>
    </row>
    <row r="13" spans="1:31" x14ac:dyDescent="0.3">
      <c r="B13" s="641"/>
      <c r="C13" s="25" t="s">
        <v>195</v>
      </c>
      <c r="D13" s="273" t="s">
        <v>196</v>
      </c>
      <c r="E13" s="31"/>
      <c r="F13" s="97"/>
      <c r="G13" s="784" t="s">
        <v>196</v>
      </c>
      <c r="H13" s="784"/>
      <c r="I13" s="784"/>
      <c r="J13" s="784"/>
      <c r="K13" s="706" t="s">
        <v>196</v>
      </c>
      <c r="L13" s="601"/>
      <c r="M13" s="601"/>
      <c r="N13" s="602"/>
    </row>
    <row r="14" spans="1:31" x14ac:dyDescent="0.3">
      <c r="B14" s="641"/>
      <c r="C14" s="274" t="s">
        <v>60</v>
      </c>
      <c r="D14" s="5" t="s">
        <v>288</v>
      </c>
      <c r="E14" s="5"/>
      <c r="F14" s="96"/>
      <c r="G14" s="784" t="s">
        <v>412</v>
      </c>
      <c r="H14" s="784"/>
      <c r="I14" s="784"/>
      <c r="J14" s="784"/>
      <c r="K14" s="706" t="s">
        <v>412</v>
      </c>
      <c r="L14" s="601"/>
      <c r="M14" s="601"/>
      <c r="N14" s="602"/>
    </row>
    <row r="15" spans="1:31" ht="15.75" customHeight="1" x14ac:dyDescent="0.3">
      <c r="B15" s="641"/>
      <c r="C15" s="25" t="s">
        <v>54</v>
      </c>
      <c r="D15" s="273" t="s">
        <v>200</v>
      </c>
      <c r="E15" s="31"/>
      <c r="F15" s="97"/>
      <c r="G15" s="784" t="s">
        <v>200</v>
      </c>
      <c r="H15" s="784"/>
      <c r="I15" s="784"/>
      <c r="J15" s="784"/>
      <c r="K15" s="706" t="s">
        <v>200</v>
      </c>
      <c r="L15" s="601"/>
      <c r="M15" s="601"/>
      <c r="N15" s="602"/>
    </row>
    <row r="16" spans="1:31" x14ac:dyDescent="0.3">
      <c r="B16" s="641"/>
      <c r="C16" s="25" t="s">
        <v>49</v>
      </c>
      <c r="D16" s="273" t="s">
        <v>201</v>
      </c>
      <c r="E16" s="31"/>
      <c r="F16" s="97"/>
      <c r="G16" s="784" t="s">
        <v>201</v>
      </c>
      <c r="H16" s="784"/>
      <c r="I16" s="784"/>
      <c r="J16" s="784"/>
      <c r="K16" s="706" t="s">
        <v>201</v>
      </c>
      <c r="L16" s="601"/>
      <c r="M16" s="601"/>
      <c r="N16" s="602"/>
    </row>
    <row r="17" spans="1:15" x14ac:dyDescent="0.3">
      <c r="B17" s="641"/>
      <c r="C17" s="25" t="s">
        <v>56</v>
      </c>
      <c r="D17" s="273" t="s">
        <v>289</v>
      </c>
      <c r="E17" s="31"/>
      <c r="F17" s="97"/>
      <c r="G17" s="784" t="s">
        <v>289</v>
      </c>
      <c r="H17" s="784"/>
      <c r="I17" s="784"/>
      <c r="J17" s="784"/>
      <c r="K17" s="706" t="s">
        <v>289</v>
      </c>
      <c r="L17" s="601"/>
      <c r="M17" s="601"/>
      <c r="N17" s="602"/>
    </row>
    <row r="18" spans="1:15" x14ac:dyDescent="0.3">
      <c r="B18" s="641"/>
      <c r="C18" s="25" t="s">
        <v>51</v>
      </c>
      <c r="D18" s="273" t="s">
        <v>168</v>
      </c>
      <c r="E18" s="31"/>
      <c r="F18" s="97"/>
      <c r="G18" s="784" t="s">
        <v>168</v>
      </c>
      <c r="H18" s="784"/>
      <c r="I18" s="784"/>
      <c r="J18" s="784"/>
      <c r="K18" s="706" t="s">
        <v>168</v>
      </c>
      <c r="L18" s="601"/>
      <c r="M18" s="601"/>
      <c r="N18" s="602"/>
    </row>
    <row r="19" spans="1:15" x14ac:dyDescent="0.3">
      <c r="B19" s="641"/>
      <c r="C19" s="92" t="s">
        <v>52</v>
      </c>
      <c r="D19" s="292">
        <v>121</v>
      </c>
      <c r="E19" s="31" t="s">
        <v>123</v>
      </c>
      <c r="F19" s="97"/>
      <c r="G19" s="387">
        <v>121</v>
      </c>
      <c r="H19" s="387" t="s">
        <v>123</v>
      </c>
      <c r="I19" s="387"/>
      <c r="J19" s="387"/>
      <c r="K19" s="292">
        <v>121</v>
      </c>
      <c r="L19" s="392" t="s">
        <v>123</v>
      </c>
      <c r="M19" s="392"/>
      <c r="N19" s="393"/>
    </row>
    <row r="20" spans="1:15" ht="28.8" x14ac:dyDescent="0.3">
      <c r="B20" s="641"/>
      <c r="C20" s="228" t="s">
        <v>84</v>
      </c>
      <c r="D20" s="273" t="s">
        <v>290</v>
      </c>
      <c r="E20" s="31"/>
      <c r="F20" s="97"/>
      <c r="G20" s="349" t="s">
        <v>290</v>
      </c>
      <c r="H20" s="349"/>
      <c r="I20" s="349"/>
      <c r="J20" s="349"/>
      <c r="K20" s="350" t="s">
        <v>290</v>
      </c>
      <c r="L20" s="351"/>
      <c r="M20" s="351"/>
      <c r="N20" s="352"/>
    </row>
    <row r="21" spans="1:15" x14ac:dyDescent="0.3">
      <c r="B21" s="641"/>
      <c r="C21" s="49" t="s">
        <v>291</v>
      </c>
      <c r="D21" s="273">
        <v>3</v>
      </c>
      <c r="E21" s="31"/>
      <c r="F21" s="97"/>
      <c r="G21" s="784">
        <v>3</v>
      </c>
      <c r="H21" s="784"/>
      <c r="I21" s="784"/>
      <c r="J21" s="784"/>
      <c r="K21" s="603">
        <v>3</v>
      </c>
      <c r="L21" s="604"/>
      <c r="M21" s="604"/>
      <c r="N21" s="605"/>
    </row>
    <row r="22" spans="1:15" x14ac:dyDescent="0.3">
      <c r="B22" s="641"/>
      <c r="C22" s="275" t="s">
        <v>293</v>
      </c>
      <c r="D22" s="5">
        <v>349.31</v>
      </c>
      <c r="E22" s="31" t="s">
        <v>123</v>
      </c>
      <c r="F22" s="97"/>
      <c r="G22" s="276">
        <v>355.81</v>
      </c>
      <c r="H22" s="276" t="s">
        <v>123</v>
      </c>
      <c r="I22" s="276"/>
      <c r="J22" s="276"/>
      <c r="K22" s="277">
        <v>355.81</v>
      </c>
      <c r="L22" s="5" t="s">
        <v>123</v>
      </c>
      <c r="M22" s="5"/>
      <c r="N22" s="96"/>
    </row>
    <row r="23" spans="1:15" x14ac:dyDescent="0.3">
      <c r="B23" s="641"/>
      <c r="C23" s="275" t="s">
        <v>413</v>
      </c>
      <c r="D23" s="278"/>
      <c r="E23" s="31"/>
      <c r="F23" s="97"/>
      <c r="G23" s="279"/>
      <c r="H23" s="276"/>
      <c r="I23" s="276"/>
      <c r="J23" s="276"/>
      <c r="K23" s="277"/>
      <c r="L23" s="5"/>
      <c r="M23" s="5"/>
      <c r="N23" s="96"/>
    </row>
    <row r="24" spans="1:15" x14ac:dyDescent="0.3">
      <c r="B24" s="641"/>
      <c r="C24" s="275"/>
      <c r="D24" s="278"/>
      <c r="E24" s="31"/>
      <c r="F24" s="97"/>
      <c r="G24" s="279"/>
      <c r="H24" s="276"/>
      <c r="I24" s="276"/>
      <c r="J24" s="276"/>
      <c r="K24" s="277"/>
      <c r="L24" s="5"/>
      <c r="M24" s="5"/>
      <c r="N24" s="96"/>
    </row>
    <row r="25" spans="1:15" ht="33" customHeight="1" x14ac:dyDescent="0.3">
      <c r="B25" s="641"/>
      <c r="C25" s="322" t="s">
        <v>294</v>
      </c>
      <c r="D25" s="204"/>
      <c r="E25" s="146"/>
      <c r="F25" s="145"/>
      <c r="G25" s="265"/>
      <c r="H25" s="265"/>
      <c r="I25" s="265"/>
      <c r="J25" s="291"/>
      <c r="K25" s="142"/>
      <c r="L25" s="143"/>
      <c r="M25" s="143"/>
      <c r="N25" s="144"/>
    </row>
    <row r="26" spans="1:15" x14ac:dyDescent="0.3">
      <c r="B26" s="641"/>
      <c r="C26" s="25" t="s">
        <v>295</v>
      </c>
      <c r="D26" s="273"/>
      <c r="E26" s="31"/>
      <c r="F26" s="97"/>
      <c r="G26" s="784"/>
      <c r="H26" s="784"/>
      <c r="I26" s="784"/>
      <c r="J26" s="784"/>
      <c r="K26" s="706"/>
      <c r="L26" s="601"/>
      <c r="M26" s="601"/>
      <c r="N26" s="602"/>
    </row>
    <row r="27" spans="1:15" x14ac:dyDescent="0.3">
      <c r="B27" s="641"/>
      <c r="C27" s="25" t="s">
        <v>208</v>
      </c>
      <c r="D27" s="273" t="s">
        <v>414</v>
      </c>
      <c r="E27" s="31"/>
      <c r="F27" s="97"/>
      <c r="G27" s="784" t="s">
        <v>414</v>
      </c>
      <c r="H27" s="784"/>
      <c r="I27" s="784"/>
      <c r="J27" s="784"/>
      <c r="K27" s="603" t="s">
        <v>414</v>
      </c>
      <c r="L27" s="604"/>
      <c r="M27" s="604"/>
      <c r="N27" s="605"/>
    </row>
    <row r="28" spans="1:15" x14ac:dyDescent="0.3">
      <c r="B28" s="641"/>
      <c r="C28" s="25" t="s">
        <v>210</v>
      </c>
      <c r="D28" s="280">
        <v>43250</v>
      </c>
      <c r="E28" s="100"/>
      <c r="F28" s="114"/>
      <c r="G28" s="796">
        <v>42991</v>
      </c>
      <c r="H28" s="784"/>
      <c r="I28" s="784"/>
      <c r="J28" s="784"/>
      <c r="K28" s="729">
        <v>41892</v>
      </c>
      <c r="L28" s="604"/>
      <c r="M28" s="604"/>
      <c r="N28" s="605"/>
    </row>
    <row r="29" spans="1:15" x14ac:dyDescent="0.3">
      <c r="B29" s="641"/>
      <c r="C29" s="92" t="s">
        <v>415</v>
      </c>
      <c r="D29" s="264">
        <v>15000</v>
      </c>
      <c r="E29" s="98" t="s">
        <v>217</v>
      </c>
      <c r="F29" s="99"/>
      <c r="G29" s="398">
        <v>10000</v>
      </c>
      <c r="H29" s="398" t="s">
        <v>217</v>
      </c>
      <c r="I29" s="398"/>
      <c r="J29" s="398"/>
      <c r="K29" s="347">
        <v>8500</v>
      </c>
      <c r="L29" s="95" t="s">
        <v>217</v>
      </c>
      <c r="M29" s="95"/>
      <c r="N29" s="103"/>
    </row>
    <row r="30" spans="1:15" ht="15" customHeight="1" x14ac:dyDescent="0.3">
      <c r="B30" s="641"/>
      <c r="C30" s="25" t="s">
        <v>416</v>
      </c>
      <c r="D30" s="277" t="s">
        <v>405</v>
      </c>
      <c r="E30" s="5"/>
      <c r="F30" s="96"/>
      <c r="G30" s="276"/>
      <c r="H30" s="276"/>
      <c r="I30" s="276"/>
      <c r="J30" s="276"/>
      <c r="K30" s="277"/>
      <c r="L30" s="5"/>
      <c r="M30" s="5"/>
      <c r="N30" s="96"/>
    </row>
    <row r="31" spans="1:15" ht="33" customHeight="1" thickBot="1" x14ac:dyDescent="0.35">
      <c r="A31">
        <v>1</v>
      </c>
      <c r="B31" s="641"/>
      <c r="C31" s="346" t="s">
        <v>417</v>
      </c>
      <c r="D31" s="347">
        <f>IF(D30="Luas Tanah",D29/D19,IF(D30="Luas Lantai Efektif",D29/D22,D29/D23))</f>
        <v>42.941799547679715</v>
      </c>
      <c r="E31" s="95" t="s">
        <v>217</v>
      </c>
      <c r="F31" s="103"/>
      <c r="G31" s="397">
        <f>IF(D30="Luas Tanah",G29/G19,IF(D30="Luas Lantai Efektif",G29/G22,G29/G23))</f>
        <v>28.104887439925804</v>
      </c>
      <c r="H31" s="397" t="s">
        <v>217</v>
      </c>
      <c r="I31" s="397"/>
      <c r="J31" s="397"/>
      <c r="K31" s="347">
        <f>IF(D30="Luas Tanah",K29/K19,IF(D30="Luas Lantai Efektif",K29/K22,K29/K23))</f>
        <v>23.889154323936932</v>
      </c>
      <c r="L31" s="95" t="s">
        <v>217</v>
      </c>
      <c r="M31" s="95"/>
      <c r="N31" s="103"/>
      <c r="O31">
        <v>0</v>
      </c>
    </row>
    <row r="32" spans="1:15" ht="15" thickBot="1" x14ac:dyDescent="0.35">
      <c r="B32" s="643" t="s">
        <v>418</v>
      </c>
      <c r="C32" s="718" t="s">
        <v>419</v>
      </c>
      <c r="D32" s="719"/>
      <c r="E32" s="719"/>
      <c r="F32" s="719"/>
      <c r="G32" s="719"/>
      <c r="H32" s="719"/>
      <c r="I32" s="79"/>
      <c r="J32" s="79"/>
      <c r="K32" s="79"/>
      <c r="L32" s="79"/>
      <c r="M32" s="79"/>
      <c r="N32" s="81"/>
    </row>
    <row r="33" spans="2:14" x14ac:dyDescent="0.3">
      <c r="B33" s="644"/>
      <c r="C33" s="48" t="s">
        <v>222</v>
      </c>
      <c r="D33" s="23"/>
      <c r="E33" s="23"/>
      <c r="F33" s="281"/>
      <c r="G33" s="23"/>
      <c r="H33" s="152" t="s">
        <v>223</v>
      </c>
      <c r="I33" s="418" t="s">
        <v>103</v>
      </c>
      <c r="J33" s="419" t="s">
        <v>106</v>
      </c>
      <c r="K33" s="282"/>
      <c r="L33" s="152" t="s">
        <v>223</v>
      </c>
      <c r="M33" s="418" t="s">
        <v>103</v>
      </c>
      <c r="N33" s="419" t="s">
        <v>106</v>
      </c>
    </row>
    <row r="34" spans="2:14" ht="28.8" x14ac:dyDescent="0.3">
      <c r="B34" s="644"/>
      <c r="C34" s="25" t="s">
        <v>420</v>
      </c>
      <c r="D34" s="139"/>
      <c r="E34" s="139"/>
      <c r="F34" s="34"/>
      <c r="H34" s="146" t="s">
        <v>225</v>
      </c>
      <c r="I34" s="2">
        <v>0</v>
      </c>
      <c r="J34" s="407">
        <v>0</v>
      </c>
      <c r="K34" s="283"/>
      <c r="L34" s="146" t="s">
        <v>225</v>
      </c>
      <c r="M34" s="2">
        <v>0</v>
      </c>
      <c r="N34" s="407">
        <v>0</v>
      </c>
    </row>
    <row r="35" spans="2:14" ht="15" thickBot="1" x14ac:dyDescent="0.35">
      <c r="B35" s="645"/>
      <c r="C35" s="38" t="s">
        <v>421</v>
      </c>
      <c r="F35" s="26"/>
      <c r="G35" s="8"/>
      <c r="H35" s="5"/>
      <c r="I35" s="636">
        <f>IF(I34&lt;&gt;0,G31*(1+I34/100),G31+J34)</f>
        <v>28.104887439925804</v>
      </c>
      <c r="J35" s="636"/>
      <c r="K35" s="2"/>
      <c r="M35" s="635">
        <f>IF(M34&lt;&gt;0,K31*(1+M34/100),K31+N34)</f>
        <v>23.889154323936932</v>
      </c>
      <c r="N35" s="722"/>
    </row>
    <row r="36" spans="2:14" ht="15" thickBot="1" x14ac:dyDescent="0.35">
      <c r="B36" s="643" t="s">
        <v>227</v>
      </c>
      <c r="C36" s="84" t="s">
        <v>228</v>
      </c>
      <c r="D36" s="82"/>
      <c r="E36" s="82"/>
      <c r="F36" s="82"/>
      <c r="G36" s="82"/>
      <c r="H36" s="82"/>
      <c r="I36" s="79"/>
      <c r="J36" s="79"/>
      <c r="K36" s="79"/>
      <c r="L36" s="79"/>
      <c r="M36" s="79"/>
      <c r="N36" s="81"/>
    </row>
    <row r="37" spans="2:14" x14ac:dyDescent="0.3">
      <c r="B37" s="644"/>
      <c r="C37" s="48" t="s">
        <v>222</v>
      </c>
      <c r="D37" s="24"/>
      <c r="E37" s="24"/>
      <c r="F37" s="83"/>
      <c r="G37" s="411">
        <f>_xlfn.DAYS(D28,G28)</f>
        <v>259</v>
      </c>
      <c r="H37" s="152" t="s">
        <v>223</v>
      </c>
      <c r="I37" s="653" t="s">
        <v>103</v>
      </c>
      <c r="J37" s="653"/>
      <c r="K37" s="411">
        <f>_xlfn.DAYS(D28,K28)</f>
        <v>1358</v>
      </c>
      <c r="L37" s="152" t="s">
        <v>223</v>
      </c>
      <c r="M37" s="720" t="s">
        <v>103</v>
      </c>
      <c r="N37" s="721"/>
    </row>
    <row r="38" spans="2:14" x14ac:dyDescent="0.3">
      <c r="B38" s="644"/>
      <c r="C38" s="594" t="s">
        <v>229</v>
      </c>
      <c r="D38" s="723">
        <f>D28</f>
        <v>43250</v>
      </c>
      <c r="E38" s="140"/>
      <c r="F38" s="77"/>
      <c r="G38" s="420">
        <f>G28</f>
        <v>42991</v>
      </c>
      <c r="H38" s="630" t="s">
        <v>230</v>
      </c>
      <c r="I38" s="633">
        <v>5</v>
      </c>
      <c r="J38" s="637"/>
      <c r="K38" s="420">
        <f>K28</f>
        <v>41892</v>
      </c>
      <c r="L38" s="630" t="s">
        <v>230</v>
      </c>
      <c r="M38" s="802">
        <v>20</v>
      </c>
      <c r="N38" s="803"/>
    </row>
    <row r="39" spans="2:14" x14ac:dyDescent="0.3">
      <c r="B39" s="644"/>
      <c r="C39" s="594"/>
      <c r="D39" s="607"/>
      <c r="E39" s="140"/>
      <c r="F39" s="77"/>
      <c r="G39" s="409" t="str">
        <f>CONCATENATE(ROUNDDOWN(_xlfn.DAYS(D28,G28)/365.25,0)," Tahun, ",ROUNDDOWN(MOD(G37,365.25)/30,0)," Bulan")</f>
        <v>0 Tahun, 8 Bulan</v>
      </c>
      <c r="H39" s="630"/>
      <c r="I39" s="633"/>
      <c r="J39" s="637"/>
      <c r="K39" s="410" t="str">
        <f>CONCATENATE(ROUNDDOWN(_xlfn.DAYS(D28,K28)/365.25,0)," Tahun, ",ROUNDDOWN(MOD(K37,365.25)/30,0)," Bulan")</f>
        <v>3 Tahun, 8 Bulan</v>
      </c>
      <c r="L39" s="630"/>
      <c r="M39" s="748"/>
      <c r="N39" s="804"/>
    </row>
    <row r="40" spans="2:14" ht="15" thickBot="1" x14ac:dyDescent="0.35">
      <c r="B40" s="645"/>
      <c r="C40" s="38" t="s">
        <v>422</v>
      </c>
      <c r="F40" s="26"/>
      <c r="G40" s="5"/>
      <c r="H40" s="5"/>
      <c r="I40" s="636">
        <f>IF(I38&lt;&gt;0,((I35*I38/100)+I35),I35)</f>
        <v>29.510131811922093</v>
      </c>
      <c r="J40" s="636"/>
      <c r="K40" s="2"/>
      <c r="M40" s="635">
        <f>IF(M38&lt;&gt;0,((M35*M38/100)+M35),M35)</f>
        <v>28.666985188724318</v>
      </c>
      <c r="N40" s="722"/>
    </row>
    <row r="41" spans="2:14" ht="15" thickBot="1" x14ac:dyDescent="0.35">
      <c r="B41" s="646" t="s">
        <v>232</v>
      </c>
      <c r="C41" s="84" t="s">
        <v>423</v>
      </c>
      <c r="D41" s="82"/>
      <c r="E41" s="82"/>
      <c r="F41" s="82"/>
      <c r="G41" s="82"/>
      <c r="H41" s="82"/>
      <c r="I41" s="79"/>
      <c r="J41" s="79"/>
      <c r="K41" s="79"/>
      <c r="L41" s="79"/>
      <c r="M41" s="79"/>
      <c r="N41" s="81"/>
    </row>
    <row r="42" spans="2:14" ht="27.75" customHeight="1" x14ac:dyDescent="0.3">
      <c r="B42" s="647"/>
      <c r="C42" s="48" t="s">
        <v>222</v>
      </c>
      <c r="D42" s="24"/>
      <c r="E42" s="24"/>
      <c r="F42" s="83"/>
      <c r="G42" s="24"/>
      <c r="H42" s="290" t="s">
        <v>223</v>
      </c>
      <c r="I42" s="720" t="s">
        <v>103</v>
      </c>
      <c r="J42" s="653"/>
      <c r="K42" s="284"/>
      <c r="L42" s="290" t="s">
        <v>223</v>
      </c>
      <c r="M42" s="661" t="s">
        <v>103</v>
      </c>
      <c r="N42" s="738"/>
    </row>
    <row r="43" spans="2:14" ht="28.8" x14ac:dyDescent="0.3">
      <c r="B43" s="647"/>
      <c r="C43" s="163" t="s">
        <v>60</v>
      </c>
      <c r="D43" s="172" t="str">
        <f>D14</f>
        <v>TEMERLOH WATERFRONT</v>
      </c>
      <c r="F43" s="26"/>
      <c r="G43" s="15" t="str">
        <f>G14</f>
        <v>PUSAT KOMERSIL RIVERFRONT</v>
      </c>
      <c r="H43" s="146" t="s">
        <v>234</v>
      </c>
      <c r="I43" s="700">
        <v>10</v>
      </c>
      <c r="J43" s="701"/>
      <c r="K43" s="286" t="str">
        <f>K14</f>
        <v>PUSAT KOMERSIL RIVERFRONT</v>
      </c>
      <c r="L43" s="146" t="s">
        <v>234</v>
      </c>
      <c r="M43" s="700">
        <v>10</v>
      </c>
      <c r="N43" s="702"/>
    </row>
    <row r="44" spans="2:14" ht="28.5" customHeight="1" x14ac:dyDescent="0.3">
      <c r="B44" s="647"/>
      <c r="C44" s="110" t="s">
        <v>62</v>
      </c>
      <c r="D44" s="138" t="s">
        <v>424</v>
      </c>
      <c r="F44" s="26"/>
      <c r="G44" s="365" t="s">
        <v>425</v>
      </c>
      <c r="H44" s="15"/>
      <c r="I44" s="700">
        <v>10</v>
      </c>
      <c r="J44" s="701"/>
      <c r="K44" s="365" t="s">
        <v>425</v>
      </c>
      <c r="M44" s="700">
        <v>10</v>
      </c>
      <c r="N44" s="702"/>
    </row>
    <row r="45" spans="2:14" x14ac:dyDescent="0.3">
      <c r="B45" s="647"/>
      <c r="C45" s="517" t="s">
        <v>82</v>
      </c>
      <c r="D45" s="5">
        <f>D22</f>
        <v>349.31</v>
      </c>
      <c r="E45" s="5"/>
      <c r="F45" s="96"/>
      <c r="G45" s="5">
        <f>G22</f>
        <v>355.81</v>
      </c>
      <c r="H45" s="15"/>
      <c r="I45" s="710">
        <v>0</v>
      </c>
      <c r="J45" s="711"/>
      <c r="K45" s="277">
        <f>K22</f>
        <v>355.81</v>
      </c>
      <c r="M45" s="700">
        <v>0</v>
      </c>
      <c r="N45" s="702"/>
    </row>
    <row r="46" spans="2:14" x14ac:dyDescent="0.3">
      <c r="B46" s="647"/>
      <c r="C46" s="25" t="s">
        <v>85</v>
      </c>
      <c r="D46" s="5" t="s">
        <v>300</v>
      </c>
      <c r="E46" s="5"/>
      <c r="F46" s="96"/>
      <c r="G46" s="5" t="s">
        <v>301</v>
      </c>
      <c r="H46" s="15"/>
      <c r="I46" s="700">
        <v>5</v>
      </c>
      <c r="J46" s="701"/>
      <c r="K46" s="5" t="s">
        <v>301</v>
      </c>
      <c r="M46" s="700">
        <v>5</v>
      </c>
      <c r="N46" s="702"/>
    </row>
    <row r="47" spans="2:14" x14ac:dyDescent="0.3">
      <c r="B47" s="647"/>
      <c r="C47" s="288" t="s">
        <v>92</v>
      </c>
      <c r="D47" t="s">
        <v>426</v>
      </c>
      <c r="F47" s="26"/>
      <c r="G47" t="s">
        <v>427</v>
      </c>
      <c r="H47" s="15"/>
      <c r="I47" s="700">
        <v>5</v>
      </c>
      <c r="J47" s="701"/>
      <c r="K47" t="s">
        <v>427</v>
      </c>
      <c r="M47" s="700">
        <v>5</v>
      </c>
      <c r="N47" s="702"/>
    </row>
    <row r="48" spans="2:14" x14ac:dyDescent="0.3">
      <c r="B48" s="647"/>
      <c r="C48" s="288"/>
      <c r="D48" s="143"/>
      <c r="E48" s="339"/>
      <c r="F48" s="340"/>
      <c r="G48" s="293"/>
      <c r="H48" s="15"/>
      <c r="I48" s="328"/>
      <c r="J48" s="329"/>
      <c r="K48" s="293"/>
      <c r="M48" s="328"/>
      <c r="N48" s="330"/>
    </row>
    <row r="49" spans="2:14" x14ac:dyDescent="0.3">
      <c r="B49" s="647"/>
      <c r="C49" s="355" t="s">
        <v>302</v>
      </c>
      <c r="D49" s="143"/>
      <c r="E49" s="143"/>
      <c r="F49" s="144"/>
      <c r="G49" s="143"/>
      <c r="H49" s="172"/>
      <c r="I49" s="700"/>
      <c r="J49" s="701"/>
      <c r="K49" s="143"/>
      <c r="L49" s="138"/>
      <c r="M49" s="700"/>
      <c r="N49" s="702"/>
    </row>
    <row r="50" spans="2:14" x14ac:dyDescent="0.3">
      <c r="B50" s="647"/>
      <c r="C50" s="355" t="s">
        <v>303</v>
      </c>
      <c r="D50" s="143"/>
      <c r="E50" s="143"/>
      <c r="F50" s="144"/>
      <c r="G50" s="143"/>
      <c r="H50" s="172"/>
      <c r="I50" s="700"/>
      <c r="J50" s="701"/>
      <c r="K50" s="143"/>
      <c r="L50" s="138"/>
      <c r="M50" s="700"/>
      <c r="N50" s="702"/>
    </row>
    <row r="51" spans="2:14" x14ac:dyDescent="0.3">
      <c r="B51" s="647"/>
      <c r="C51" s="355" t="s">
        <v>428</v>
      </c>
      <c r="D51" s="143"/>
      <c r="E51" s="143"/>
      <c r="F51" s="144"/>
      <c r="G51" s="143"/>
      <c r="H51" s="172"/>
      <c r="I51" s="700"/>
      <c r="J51" s="701"/>
      <c r="K51" s="143"/>
      <c r="L51" s="138"/>
      <c r="M51" s="700"/>
      <c r="N51" s="702"/>
    </row>
    <row r="52" spans="2:14" x14ac:dyDescent="0.3">
      <c r="B52" s="647"/>
      <c r="C52" s="355" t="s">
        <v>92</v>
      </c>
      <c r="D52" s="143"/>
      <c r="E52" s="143"/>
      <c r="F52" s="144"/>
      <c r="G52" s="143"/>
      <c r="H52" s="172"/>
      <c r="I52" s="700"/>
      <c r="J52" s="701"/>
      <c r="K52" s="143"/>
      <c r="L52" s="138"/>
      <c r="M52" s="700"/>
      <c r="N52" s="702"/>
    </row>
    <row r="53" spans="2:14" x14ac:dyDescent="0.3">
      <c r="B53" s="647"/>
      <c r="C53" s="355" t="s">
        <v>304</v>
      </c>
      <c r="D53" s="143"/>
      <c r="E53" s="143"/>
      <c r="F53" s="144"/>
      <c r="G53" s="143"/>
      <c r="H53" s="172"/>
      <c r="I53" s="700"/>
      <c r="J53" s="701"/>
      <c r="K53" s="143"/>
      <c r="L53" s="138"/>
      <c r="M53" s="700"/>
      <c r="N53" s="702"/>
    </row>
    <row r="54" spans="2:14" x14ac:dyDescent="0.3">
      <c r="B54" s="647"/>
      <c r="C54" s="355" t="s">
        <v>305</v>
      </c>
      <c r="D54" s="143"/>
      <c r="E54" s="143"/>
      <c r="F54" s="144"/>
      <c r="G54" s="143"/>
      <c r="H54" s="172"/>
      <c r="I54" s="700"/>
      <c r="J54" s="701"/>
      <c r="K54" s="143"/>
      <c r="L54" s="138"/>
      <c r="M54" s="700"/>
      <c r="N54" s="702"/>
    </row>
    <row r="55" spans="2:14" x14ac:dyDescent="0.3">
      <c r="B55" s="647"/>
      <c r="C55" s="355" t="s">
        <v>306</v>
      </c>
      <c r="D55" s="143"/>
      <c r="E55" s="143"/>
      <c r="F55" s="144"/>
      <c r="G55" s="143"/>
      <c r="H55" s="172"/>
      <c r="I55" s="700"/>
      <c r="J55" s="701"/>
      <c r="K55" s="143"/>
      <c r="L55" s="138"/>
      <c r="M55" s="700"/>
      <c r="N55" s="702"/>
    </row>
    <row r="56" spans="2:14" x14ac:dyDescent="0.3">
      <c r="B56" s="647"/>
      <c r="C56" s="355" t="s">
        <v>307</v>
      </c>
      <c r="D56" s="143"/>
      <c r="E56" s="143"/>
      <c r="F56" s="144"/>
      <c r="G56" s="143"/>
      <c r="H56" s="172"/>
      <c r="I56" s="700"/>
      <c r="J56" s="701"/>
      <c r="K56" s="143"/>
      <c r="L56" s="138"/>
      <c r="M56" s="700"/>
      <c r="N56" s="702"/>
    </row>
    <row r="57" spans="2:14" x14ac:dyDescent="0.3">
      <c r="B57" s="647"/>
      <c r="C57" s="355" t="s">
        <v>308</v>
      </c>
      <c r="D57" s="143"/>
      <c r="E57" s="143"/>
      <c r="F57" s="144"/>
      <c r="G57" s="143"/>
      <c r="H57" s="172"/>
      <c r="I57" s="700"/>
      <c r="J57" s="701"/>
      <c r="K57" s="143"/>
      <c r="L57" s="138"/>
      <c r="M57" s="700"/>
      <c r="N57" s="702"/>
    </row>
    <row r="58" spans="2:14" x14ac:dyDescent="0.3">
      <c r="B58" s="647"/>
      <c r="C58" s="355" t="s">
        <v>309</v>
      </c>
      <c r="D58" s="143"/>
      <c r="E58" s="143"/>
      <c r="F58" s="144"/>
      <c r="G58" s="143"/>
      <c r="H58" s="172"/>
      <c r="I58" s="700"/>
      <c r="J58" s="701"/>
      <c r="K58" s="143"/>
      <c r="L58" s="138"/>
      <c r="M58" s="700"/>
      <c r="N58" s="702"/>
    </row>
    <row r="59" spans="2:14" x14ac:dyDescent="0.3">
      <c r="B59" s="647"/>
      <c r="C59" s="355" t="s">
        <v>310</v>
      </c>
      <c r="D59" s="143"/>
      <c r="E59" s="143"/>
      <c r="F59" s="144"/>
      <c r="G59" s="143"/>
      <c r="H59" s="172"/>
      <c r="I59" s="700"/>
      <c r="J59" s="701"/>
      <c r="K59" s="143"/>
      <c r="L59" s="138"/>
      <c r="M59" s="700"/>
      <c r="N59" s="702"/>
    </row>
    <row r="60" spans="2:14" x14ac:dyDescent="0.3">
      <c r="B60" s="647"/>
      <c r="C60" s="355" t="s">
        <v>311</v>
      </c>
      <c r="D60" s="143"/>
      <c r="E60" s="143"/>
      <c r="F60" s="144"/>
      <c r="G60" s="143"/>
      <c r="H60" s="172"/>
      <c r="I60" s="700"/>
      <c r="J60" s="701"/>
      <c r="K60" s="143"/>
      <c r="L60" s="138"/>
      <c r="M60" s="700"/>
      <c r="N60" s="702"/>
    </row>
    <row r="61" spans="2:14" x14ac:dyDescent="0.3">
      <c r="B61" s="647"/>
      <c r="C61" s="21" t="s">
        <v>248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2:14" x14ac:dyDescent="0.3">
      <c r="B62" s="647"/>
      <c r="C62" s="25" t="s">
        <v>312</v>
      </c>
      <c r="D62" s="143"/>
      <c r="E62" s="143"/>
      <c r="F62" s="144"/>
      <c r="G62" s="143"/>
      <c r="H62" s="172"/>
      <c r="I62" s="700"/>
      <c r="J62" s="656"/>
      <c r="K62" s="143"/>
      <c r="L62" s="138"/>
      <c r="M62" s="700"/>
      <c r="N62" s="621"/>
    </row>
    <row r="63" spans="2:14" x14ac:dyDescent="0.3">
      <c r="B63" s="647"/>
      <c r="C63" s="3"/>
      <c r="D63" s="143"/>
      <c r="E63" s="143"/>
      <c r="F63" s="144"/>
      <c r="G63" s="143"/>
      <c r="H63" s="172"/>
      <c r="I63" s="328"/>
      <c r="J63" s="329"/>
      <c r="K63" s="143"/>
      <c r="L63" s="138"/>
      <c r="M63" s="328"/>
      <c r="N63" s="330"/>
    </row>
    <row r="64" spans="2:14" ht="15" thickBot="1" x14ac:dyDescent="0.35">
      <c r="B64" s="648"/>
      <c r="C64" s="3"/>
      <c r="D64" s="5"/>
      <c r="E64" s="5"/>
      <c r="F64" s="96"/>
      <c r="I64" s="700"/>
      <c r="J64" s="701"/>
      <c r="K64" s="287"/>
      <c r="M64" s="700"/>
      <c r="N64" s="702"/>
    </row>
    <row r="65" spans="1:14" x14ac:dyDescent="0.3">
      <c r="B65" s="88"/>
      <c r="C65" s="235" t="s">
        <v>250</v>
      </c>
      <c r="F65" s="26"/>
      <c r="H65" s="5"/>
      <c r="I65" s="735">
        <f>SUM(I43:J47)</f>
        <v>30</v>
      </c>
      <c r="J65" s="805"/>
      <c r="K65" s="287"/>
      <c r="M65" s="735">
        <f>SUM(M43:N64)</f>
        <v>30</v>
      </c>
      <c r="N65" s="736"/>
    </row>
    <row r="66" spans="1:14" ht="15" thickBot="1" x14ac:dyDescent="0.35">
      <c r="B66" s="89"/>
      <c r="C66" s="235" t="s">
        <v>251</v>
      </c>
      <c r="F66" s="36"/>
      <c r="H66" s="5"/>
      <c r="I66" s="635">
        <f>IF(I65&lt;&gt;0,((I40*I65/100)+I40),I40)</f>
        <v>38.363171355498721</v>
      </c>
      <c r="J66" s="636"/>
      <c r="K66" s="289"/>
      <c r="L66" s="46"/>
      <c r="M66" s="687">
        <f>IF(M65&lt;&gt;0,((M40*M65/100)+M40),M40)</f>
        <v>37.267080745341616</v>
      </c>
      <c r="N66" s="737"/>
    </row>
    <row r="67" spans="1:14" ht="15.75" customHeight="1" thickBot="1" x14ac:dyDescent="0.35">
      <c r="A67" s="26"/>
      <c r="B67" s="740" t="s">
        <v>252</v>
      </c>
      <c r="C67" s="233" t="s">
        <v>253</v>
      </c>
      <c r="D67" s="82"/>
      <c r="E67" s="82"/>
      <c r="F67" s="82"/>
      <c r="G67" s="82"/>
      <c r="H67" s="82"/>
      <c r="I67" s="79"/>
      <c r="J67" s="79"/>
      <c r="K67" s="79"/>
      <c r="L67" s="79"/>
      <c r="M67" s="79"/>
      <c r="N67" s="81"/>
    </row>
    <row r="68" spans="1:14" ht="27.75" customHeight="1" x14ac:dyDescent="0.3">
      <c r="A68" s="26"/>
      <c r="B68" s="740"/>
      <c r="C68" s="23" t="s">
        <v>222</v>
      </c>
      <c r="D68" s="24"/>
      <c r="E68" s="24"/>
      <c r="F68" s="83"/>
      <c r="G68" s="24"/>
      <c r="H68" s="24" t="s">
        <v>223</v>
      </c>
      <c r="I68" s="798" t="s">
        <v>254</v>
      </c>
      <c r="J68" s="799"/>
      <c r="K68" s="284"/>
      <c r="L68" s="285" t="s">
        <v>223</v>
      </c>
      <c r="M68" s="798" t="s">
        <v>254</v>
      </c>
      <c r="N68" s="800"/>
    </row>
    <row r="69" spans="1:14" x14ac:dyDescent="0.3">
      <c r="A69" s="26"/>
      <c r="B69" s="740"/>
      <c r="C69" s="6" t="str">
        <f>C98</f>
        <v>Lain-Lain</v>
      </c>
      <c r="F69" s="26"/>
      <c r="G69" s="5"/>
      <c r="H69" s="5"/>
      <c r="I69" s="663">
        <v>0</v>
      </c>
      <c r="J69" s="664"/>
      <c r="K69" s="287"/>
      <c r="M69" s="663">
        <v>0</v>
      </c>
      <c r="N69" s="739"/>
    </row>
    <row r="70" spans="1:14" x14ac:dyDescent="0.3">
      <c r="A70" s="26"/>
      <c r="B70" s="740"/>
      <c r="C70" s="6"/>
      <c r="F70" s="26"/>
      <c r="G70" s="5"/>
      <c r="H70" s="5"/>
      <c r="I70" s="663"/>
      <c r="J70" s="664"/>
      <c r="K70" s="287"/>
      <c r="M70" s="663"/>
      <c r="N70" s="739"/>
    </row>
    <row r="71" spans="1:14" x14ac:dyDescent="0.3">
      <c r="A71" s="26"/>
      <c r="B71" s="740"/>
      <c r="C71" s="6"/>
      <c r="F71" s="26"/>
      <c r="G71" s="5"/>
      <c r="H71" s="5"/>
      <c r="I71" s="57"/>
      <c r="J71" s="370"/>
      <c r="K71" s="287"/>
      <c r="M71" s="57"/>
      <c r="N71" s="59"/>
    </row>
    <row r="72" spans="1:14" x14ac:dyDescent="0.3">
      <c r="A72" s="26"/>
      <c r="B72" s="740"/>
      <c r="C72" s="177" t="s">
        <v>258</v>
      </c>
      <c r="F72" s="26"/>
      <c r="G72" s="5"/>
      <c r="H72" s="5"/>
      <c r="I72" s="635">
        <f>SUM(I69:I71)</f>
        <v>0</v>
      </c>
      <c r="J72" s="636"/>
      <c r="K72" s="287"/>
      <c r="M72" s="635">
        <f>SUM(M69:M71)</f>
        <v>0</v>
      </c>
      <c r="N72" s="722"/>
    </row>
    <row r="73" spans="1:14" ht="15" thickBot="1" x14ac:dyDescent="0.35">
      <c r="A73" s="26"/>
      <c r="B73" s="740"/>
      <c r="C73" s="177" t="s">
        <v>259</v>
      </c>
      <c r="E73" s="46"/>
      <c r="F73" s="36"/>
      <c r="G73" s="5"/>
      <c r="H73" s="5"/>
      <c r="I73" s="635">
        <f>SUM(I66,I72)</f>
        <v>38.363171355498721</v>
      </c>
      <c r="J73" s="636"/>
      <c r="K73" s="289"/>
      <c r="L73" s="46"/>
      <c r="M73" s="687">
        <f>SUM(M66,M72)</f>
        <v>37.267080745341616</v>
      </c>
      <c r="N73" s="737"/>
    </row>
    <row r="74" spans="1:14" ht="15.75" customHeight="1" thickBot="1" x14ac:dyDescent="0.35">
      <c r="A74" s="26"/>
      <c r="B74" s="740"/>
      <c r="C74" s="84"/>
      <c r="D74" s="82"/>
      <c r="E74" s="82"/>
      <c r="F74" s="82"/>
      <c r="G74" s="82"/>
      <c r="H74" s="82"/>
      <c r="I74" s="79"/>
      <c r="J74" s="79"/>
      <c r="K74" s="79"/>
      <c r="L74" s="79"/>
      <c r="M74" s="79"/>
      <c r="N74" s="81"/>
    </row>
    <row r="75" spans="1:14" x14ac:dyDescent="0.3">
      <c r="B75" s="89"/>
      <c r="C75" s="38" t="s">
        <v>135</v>
      </c>
      <c r="E75" s="54"/>
      <c r="F75" s="40"/>
      <c r="G75" s="5"/>
      <c r="H75" s="5"/>
      <c r="I75" s="622" t="s">
        <v>168</v>
      </c>
      <c r="J75" s="623"/>
      <c r="M75" s="622" t="s">
        <v>168</v>
      </c>
      <c r="N75" s="732"/>
    </row>
    <row r="76" spans="1:14" x14ac:dyDescent="0.3">
      <c r="B76" s="89"/>
      <c r="C76" s="235" t="s">
        <v>260</v>
      </c>
      <c r="F76" s="26"/>
      <c r="G76" s="5"/>
      <c r="H76" s="5"/>
      <c r="I76" s="679">
        <f>IF(I75 = "TIADA",I73, IF(I75="PULUH",ROUND(I73,-1),IF(I75="RATUS",ROUND(I73,-2),IF(I75="RIBU",ROUND(I73,-3),IF(I75="PULUH RIBU",ROUND(I73,-4),IF(I75="RATUS RIBU",ROUND(I73,-5),IF(I75="JUTA",ROUND(I73,-6))))))))</f>
        <v>38.363171355498721</v>
      </c>
      <c r="J76" s="680"/>
      <c r="M76" s="679">
        <f>IF(M75 = "TIADA",M73, IF(M75="PULUH",ROUND(M73,-1),IF(M75="RATUS",ROUND(M73,-2),IF(M75="RIBU",ROUND(M73,-3),IF(M75="PULUH RIBU",ROUND(M73,-4),IF(M75="RATUS RIBU",ROUND(M73,-5),IF(M75="JUTA",ROUND(M73,-6))))))))</f>
        <v>37.267080745341616</v>
      </c>
      <c r="N76" s="731"/>
    </row>
    <row r="77" spans="1:14" x14ac:dyDescent="0.3">
      <c r="B77" s="89"/>
      <c r="C77" s="38" t="s">
        <v>261</v>
      </c>
      <c r="F77" s="26"/>
      <c r="G77" s="5"/>
      <c r="I77" s="690" t="b">
        <v>1</v>
      </c>
      <c r="J77" s="691"/>
      <c r="L77" s="16" t="b">
        <v>0</v>
      </c>
      <c r="M77" s="622"/>
      <c r="N77" s="732"/>
    </row>
    <row r="78" spans="1:14" ht="15" thickBot="1" x14ac:dyDescent="0.35">
      <c r="B78" s="90"/>
      <c r="C78" s="35"/>
      <c r="D78" s="46"/>
      <c r="E78" s="46"/>
      <c r="F78" s="36"/>
      <c r="G78" s="45"/>
      <c r="H78" s="45"/>
      <c r="I78" s="46"/>
      <c r="J78" s="47"/>
      <c r="K78" s="46"/>
      <c r="L78" s="46"/>
      <c r="M78" s="46"/>
      <c r="N78" s="36"/>
    </row>
    <row r="79" spans="1:14" x14ac:dyDescent="0.3">
      <c r="B79" s="2"/>
      <c r="C79" s="6"/>
      <c r="H79" s="5"/>
    </row>
    <row r="80" spans="1:14" ht="30" customHeight="1" x14ac:dyDescent="0.3">
      <c r="C80" s="6" t="s">
        <v>262</v>
      </c>
      <c r="H80" s="5"/>
    </row>
    <row r="81" spans="2:14" ht="36.75" customHeight="1" x14ac:dyDescent="0.3">
      <c r="C81" s="678" t="str">
        <f>CONCATENATE("- Lingkungan nilai yang berpatutan dan munasabah selepas pelarasan adalah di antara RM ",ROUND(M76,2)," hingga RM",ROUND(I76,2))</f>
        <v>- Lingkungan nilai yang berpatutan dan munasabah selepas pelarasan adalah di antara RM 37.27 hingga RM38.36</v>
      </c>
      <c r="D81" s="678"/>
      <c r="E81" s="678"/>
      <c r="F81" s="678"/>
      <c r="G81" s="678"/>
      <c r="H81" s="678"/>
      <c r="I81" s="678"/>
      <c r="J81" s="678"/>
    </row>
    <row r="82" spans="2:14" ht="15" customHeight="1" x14ac:dyDescent="0.3">
      <c r="C82" s="689" t="str">
        <f>IF(I77,CONCATENATE("- Pada pendapat saya perbandingan terbaik ialah ",G8," ( RM ",I76,")"),CONCATENATE("- Pada pendapat saya perbandingan terbaik ialah ",K8," ( RM ",M76,")"))</f>
        <v>- Pada pendapat saya perbandingan terbaik ialah Lot Perbandingan 1: PT 11015 ( RM 38.3631713554987)</v>
      </c>
      <c r="D82" s="689"/>
      <c r="E82" s="689"/>
      <c r="F82" s="689"/>
      <c r="G82" s="689"/>
      <c r="H82" s="689"/>
      <c r="I82" s="689"/>
      <c r="J82" s="689"/>
    </row>
    <row r="83" spans="2:14" x14ac:dyDescent="0.3">
      <c r="C83" s="133" t="s">
        <v>263</v>
      </c>
      <c r="D83" s="12">
        <v>38</v>
      </c>
      <c r="E83" s="12"/>
      <c r="F83" s="12"/>
      <c r="G83" s="6"/>
      <c r="H83" s="6"/>
      <c r="I83" s="6"/>
    </row>
    <row r="84" spans="2:14" x14ac:dyDescent="0.3">
      <c r="C84" s="3"/>
      <c r="G84" s="5"/>
      <c r="H84" s="5"/>
    </row>
    <row r="85" spans="2:14" x14ac:dyDescent="0.3">
      <c r="C85" s="6" t="s">
        <v>264</v>
      </c>
    </row>
    <row r="86" spans="2:14" x14ac:dyDescent="0.3">
      <c r="C86" s="132" t="s">
        <v>265</v>
      </c>
      <c r="D86" s="121"/>
      <c r="E86" s="121"/>
      <c r="F86" s="121"/>
      <c r="G86" s="121"/>
      <c r="H86" s="121"/>
      <c r="I86" s="122"/>
      <c r="J86" s="122"/>
      <c r="K86" s="122"/>
      <c r="L86" s="123"/>
    </row>
    <row r="87" spans="2:14" x14ac:dyDescent="0.3">
      <c r="C87" s="124"/>
      <c r="D87" s="125"/>
      <c r="E87" s="125"/>
      <c r="F87" s="125"/>
      <c r="G87" s="125"/>
      <c r="H87" s="125"/>
      <c r="I87" s="126"/>
      <c r="J87" s="126"/>
      <c r="K87" s="126"/>
      <c r="L87" s="127"/>
    </row>
    <row r="88" spans="2:14" x14ac:dyDescent="0.3">
      <c r="C88" s="124"/>
      <c r="D88" s="125"/>
      <c r="E88" s="125"/>
      <c r="F88" s="125"/>
      <c r="G88" s="125"/>
      <c r="H88" s="125"/>
      <c r="I88" s="126"/>
      <c r="J88" s="126"/>
      <c r="K88" s="126"/>
      <c r="L88" s="127"/>
    </row>
    <row r="89" spans="2:14" x14ac:dyDescent="0.3">
      <c r="C89" s="128"/>
      <c r="D89" s="129"/>
      <c r="E89" s="129"/>
      <c r="F89" s="129"/>
      <c r="G89" s="130"/>
      <c r="H89" s="130"/>
      <c r="I89" s="129"/>
      <c r="J89" s="129"/>
      <c r="K89" s="130"/>
      <c r="L89" s="131"/>
    </row>
    <row r="90" spans="2:14" x14ac:dyDescent="0.3">
      <c r="C90" s="3"/>
      <c r="G90" s="5"/>
      <c r="H90" s="5"/>
    </row>
    <row r="91" spans="2:14" x14ac:dyDescent="0.3">
      <c r="C91" s="530" t="s">
        <v>272</v>
      </c>
      <c r="D91" s="530" t="s">
        <v>157</v>
      </c>
      <c r="E91" s="12"/>
      <c r="F91" s="12"/>
      <c r="G91" s="530" t="s">
        <v>158</v>
      </c>
      <c r="H91" s="698" t="s">
        <v>273</v>
      </c>
      <c r="I91" s="699"/>
      <c r="K91" s="138"/>
      <c r="M91" s="138"/>
      <c r="N91" s="138"/>
    </row>
    <row r="92" spans="2:14" x14ac:dyDescent="0.3">
      <c r="C92" s="3"/>
      <c r="G92" s="5"/>
      <c r="H92" s="5"/>
    </row>
    <row r="93" spans="2:14" x14ac:dyDescent="0.3">
      <c r="B93" s="673" t="s">
        <v>274</v>
      </c>
      <c r="C93" s="673"/>
      <c r="D93" s="674"/>
      <c r="E93" s="674"/>
      <c r="F93" s="674"/>
      <c r="G93" s="674"/>
      <c r="H93" s="5"/>
      <c r="K93" s="138"/>
      <c r="M93" s="138"/>
    </row>
    <row r="94" spans="2:14" x14ac:dyDescent="0.3">
      <c r="C94" s="225"/>
      <c r="D94" s="138"/>
      <c r="G94" s="5"/>
      <c r="H94" s="5"/>
      <c r="K94" s="138"/>
      <c r="M94" s="138"/>
    </row>
    <row r="95" spans="2:14" x14ac:dyDescent="0.3">
      <c r="B95" s="356" t="s">
        <v>275</v>
      </c>
      <c r="C95" s="357"/>
      <c r="D95" s="138"/>
      <c r="E95" s="138"/>
      <c r="F95" s="138"/>
      <c r="G95" s="143"/>
      <c r="H95" s="143"/>
      <c r="I95" s="138"/>
      <c r="J95" s="138"/>
      <c r="K95" s="138"/>
      <c r="L95" s="138"/>
      <c r="M95" s="138"/>
      <c r="N95" s="138"/>
    </row>
    <row r="96" spans="2:14" x14ac:dyDescent="0.3">
      <c r="B96" t="s">
        <v>276</v>
      </c>
      <c r="C96" s="225"/>
      <c r="D96" s="138"/>
      <c r="E96" s="138"/>
      <c r="F96" s="138"/>
      <c r="G96" s="138"/>
      <c r="H96" s="143"/>
      <c r="I96" s="138"/>
      <c r="J96" s="138"/>
      <c r="K96" s="138"/>
      <c r="L96" s="138"/>
      <c r="M96" s="138"/>
      <c r="N96" s="138"/>
    </row>
    <row r="97" spans="2:14" ht="15" customHeight="1" x14ac:dyDescent="0.3">
      <c r="B97" s="359" t="s">
        <v>107</v>
      </c>
      <c r="C97" s="358" t="s">
        <v>108</v>
      </c>
      <c r="D97" s="358" t="s">
        <v>313</v>
      </c>
      <c r="E97" s="138"/>
      <c r="F97" s="138"/>
      <c r="G97" s="138"/>
      <c r="H97" s="143"/>
      <c r="I97" s="138"/>
      <c r="J97" s="138"/>
      <c r="K97" s="138"/>
      <c r="L97" s="138"/>
      <c r="M97" s="138"/>
      <c r="N97" s="138"/>
    </row>
    <row r="98" spans="2:14" ht="29.25" customHeight="1" x14ac:dyDescent="0.3">
      <c r="B98" s="137">
        <v>1</v>
      </c>
      <c r="C98" s="136" t="s">
        <v>110</v>
      </c>
      <c r="D98" s="360"/>
      <c r="E98" s="138"/>
      <c r="F98" s="172"/>
      <c r="G98" s="138"/>
      <c r="H98" s="143"/>
      <c r="I98" s="138"/>
      <c r="J98" s="138"/>
      <c r="K98" s="138"/>
      <c r="L98" s="138"/>
      <c r="M98" s="138"/>
      <c r="N98" s="138"/>
    </row>
    <row r="99" spans="2:14" ht="24.75" customHeight="1" x14ac:dyDescent="0.3">
      <c r="B99" s="530" t="s">
        <v>111</v>
      </c>
      <c r="C99" s="136"/>
      <c r="D99" s="361"/>
      <c r="E99" s="138"/>
      <c r="F99" s="138"/>
      <c r="G99" s="138"/>
      <c r="H99" s="143"/>
      <c r="I99" s="138"/>
      <c r="J99" s="138"/>
      <c r="K99" s="138"/>
      <c r="L99" s="138"/>
      <c r="M99" s="138"/>
      <c r="N99" s="138"/>
    </row>
    <row r="100" spans="2:14" x14ac:dyDescent="0.3">
      <c r="C100" s="225"/>
      <c r="D100" s="138"/>
      <c r="E100" s="138"/>
      <c r="F100" s="138"/>
      <c r="G100" s="143"/>
      <c r="H100" s="143"/>
      <c r="I100" s="138"/>
      <c r="J100" s="138"/>
      <c r="K100" s="138"/>
      <c r="L100" s="138"/>
      <c r="M100" s="138"/>
      <c r="N100" s="138"/>
    </row>
    <row r="101" spans="2:14" x14ac:dyDescent="0.3">
      <c r="C101" s="225"/>
      <c r="D101" s="138"/>
      <c r="E101" s="138"/>
      <c r="F101" s="138"/>
      <c r="G101" s="143"/>
      <c r="H101" s="143"/>
      <c r="I101" s="138"/>
      <c r="J101" s="138"/>
      <c r="K101" s="138"/>
      <c r="L101" s="138"/>
      <c r="M101" s="138"/>
      <c r="N101" s="138"/>
    </row>
    <row r="102" spans="2:14" x14ac:dyDescent="0.3">
      <c r="C102" s="225"/>
      <c r="D102" s="138"/>
      <c r="G102" s="5"/>
      <c r="H102" s="5"/>
      <c r="K102" s="138"/>
      <c r="M102" s="138"/>
    </row>
    <row r="103" spans="2:14" x14ac:dyDescent="0.3">
      <c r="C103" s="3" t="s">
        <v>277</v>
      </c>
      <c r="G103" s="5"/>
      <c r="H103" s="5"/>
    </row>
    <row r="104" spans="2:14" x14ac:dyDescent="0.3">
      <c r="C104" s="93" t="s">
        <v>278</v>
      </c>
      <c r="G104" s="5"/>
      <c r="H104" s="5"/>
    </row>
    <row r="106" spans="2:14" x14ac:dyDescent="0.3">
      <c r="C106" s="240" t="s">
        <v>279</v>
      </c>
      <c r="D106" s="138"/>
      <c r="E106" s="138"/>
      <c r="F106" s="138"/>
      <c r="G106" s="143"/>
      <c r="H106" s="143"/>
      <c r="I106" s="138"/>
      <c r="J106" s="138"/>
      <c r="K106" s="138"/>
      <c r="L106" s="138"/>
      <c r="M106" s="138"/>
      <c r="N106" s="138"/>
    </row>
  </sheetData>
  <mergeCells count="115">
    <mergeCell ref="H4:I4"/>
    <mergeCell ref="J4:K4"/>
    <mergeCell ref="M4:N4"/>
    <mergeCell ref="H91:I91"/>
    <mergeCell ref="G15:J15"/>
    <mergeCell ref="K15:N15"/>
    <mergeCell ref="I45:J45"/>
    <mergeCell ref="M45:N45"/>
    <mergeCell ref="I44:J44"/>
    <mergeCell ref="M44:N44"/>
    <mergeCell ref="G8:J8"/>
    <mergeCell ref="K8:N8"/>
    <mergeCell ref="G9:J9"/>
    <mergeCell ref="K9:N9"/>
    <mergeCell ref="G10:J10"/>
    <mergeCell ref="K10:N10"/>
    <mergeCell ref="G11:J11"/>
    <mergeCell ref="K11:N11"/>
    <mergeCell ref="G12:J12"/>
    <mergeCell ref="H38:H39"/>
    <mergeCell ref="L38:L39"/>
    <mergeCell ref="M38:N39"/>
    <mergeCell ref="I38:J39"/>
    <mergeCell ref="I65:J65"/>
    <mergeCell ref="B32:B35"/>
    <mergeCell ref="C32:H32"/>
    <mergeCell ref="B9:B31"/>
    <mergeCell ref="I35:J35"/>
    <mergeCell ref="M35:N35"/>
    <mergeCell ref="G26:J26"/>
    <mergeCell ref="K26:N26"/>
    <mergeCell ref="G27:J27"/>
    <mergeCell ref="K27:N27"/>
    <mergeCell ref="G28:J28"/>
    <mergeCell ref="K28:N28"/>
    <mergeCell ref="G21:J21"/>
    <mergeCell ref="K21:N21"/>
    <mergeCell ref="G16:J16"/>
    <mergeCell ref="K16:N16"/>
    <mergeCell ref="G17:J17"/>
    <mergeCell ref="K17:N17"/>
    <mergeCell ref="G18:J18"/>
    <mergeCell ref="K18:N18"/>
    <mergeCell ref="K12:N12"/>
    <mergeCell ref="G13:J13"/>
    <mergeCell ref="K13:N13"/>
    <mergeCell ref="G14:J14"/>
    <mergeCell ref="K14:N14"/>
    <mergeCell ref="B36:B40"/>
    <mergeCell ref="I37:J37"/>
    <mergeCell ref="M37:N37"/>
    <mergeCell ref="I40:J40"/>
    <mergeCell ref="M40:N40"/>
    <mergeCell ref="B41:B64"/>
    <mergeCell ref="I42:J42"/>
    <mergeCell ref="M42:N42"/>
    <mergeCell ref="I43:J43"/>
    <mergeCell ref="M43:N43"/>
    <mergeCell ref="I58:J58"/>
    <mergeCell ref="M58:N58"/>
    <mergeCell ref="I59:J59"/>
    <mergeCell ref="M59:N59"/>
    <mergeCell ref="I60:J60"/>
    <mergeCell ref="M60:N60"/>
    <mergeCell ref="I64:J64"/>
    <mergeCell ref="M64:N64"/>
    <mergeCell ref="I46:J46"/>
    <mergeCell ref="M46:N46"/>
    <mergeCell ref="C38:C39"/>
    <mergeCell ref="D38:D39"/>
    <mergeCell ref="M65:N65"/>
    <mergeCell ref="I47:J47"/>
    <mergeCell ref="M47:N47"/>
    <mergeCell ref="I52:J52"/>
    <mergeCell ref="M52:N52"/>
    <mergeCell ref="I53:J53"/>
    <mergeCell ref="M53:N53"/>
    <mergeCell ref="I54:J54"/>
    <mergeCell ref="M54:N54"/>
    <mergeCell ref="I55:J55"/>
    <mergeCell ref="M55:N55"/>
    <mergeCell ref="I56:J56"/>
    <mergeCell ref="M56:N56"/>
    <mergeCell ref="I57:J57"/>
    <mergeCell ref="M57:N57"/>
    <mergeCell ref="I62:J62"/>
    <mergeCell ref="M62:N62"/>
    <mergeCell ref="I49:J49"/>
    <mergeCell ref="M49:N49"/>
    <mergeCell ref="I50:J50"/>
    <mergeCell ref="M50:N50"/>
    <mergeCell ref="I51:J51"/>
    <mergeCell ref="M51:N51"/>
    <mergeCell ref="B93:G93"/>
    <mergeCell ref="I76:J76"/>
    <mergeCell ref="M76:N76"/>
    <mergeCell ref="I77:J77"/>
    <mergeCell ref="M77:N77"/>
    <mergeCell ref="C81:J81"/>
    <mergeCell ref="C82:J82"/>
    <mergeCell ref="I66:J66"/>
    <mergeCell ref="M66:N66"/>
    <mergeCell ref="B67:B74"/>
    <mergeCell ref="I73:J73"/>
    <mergeCell ref="M73:N73"/>
    <mergeCell ref="I75:J75"/>
    <mergeCell ref="M75:N75"/>
    <mergeCell ref="I68:J68"/>
    <mergeCell ref="I69:J69"/>
    <mergeCell ref="I70:J70"/>
    <mergeCell ref="M69:N69"/>
    <mergeCell ref="M70:N70"/>
    <mergeCell ref="M68:N68"/>
    <mergeCell ref="M72:N72"/>
    <mergeCell ref="I72:J72"/>
  </mergeCells>
  <conditionalFormatting sqref="A85:A8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{38DD506C-E79C-4AEB-A4E5-9A4652DE94AA}</x14:id>
        </ext>
      </extLst>
    </cfRule>
  </conditionalFormatting>
  <conditionalFormatting sqref="A9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{D28D76F5-8689-4C73-A4AA-34B8C2880BCF}</x14:id>
        </ext>
      </extLst>
    </cfRule>
  </conditionalFormatting>
  <conditionalFormatting sqref="A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{FB5716FA-D72C-4487-A3F5-BB9182BA321D}</x14:id>
        </ext>
      </extLst>
    </cfRule>
  </conditionalFormatting>
  <dataValidations count="1">
    <dataValidation type="list" allowBlank="1" showInputMessage="1" showErrorMessage="1" sqref="D30" xr:uid="{ABDD0D56-0164-4E04-864C-DA6B0DF0388D}">
      <formula1>"Luas Tanah,Luas Lantai Efektif,Luas Lantai Bersih"</formula1>
    </dataValidation>
  </dataValidations>
  <pageMargins left="0.7" right="0.7" top="0.75" bottom="0.75" header="0.3" footer="0.3"/>
  <pageSetup scale="46" fitToHeight="0" orientation="portrait" horizontalDpi="300" verticalDpi="300" r:id="rId1"/>
  <headerFooter>
    <oddHeader>&amp;LKaedah Perbandingan&amp;RVersion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9" r:id="rId4" name="Check Box 7">
              <controlPr defaultSize="0" autoFill="0" autoLine="0" autoPict="0">
                <anchor moveWithCells="1">
                  <from>
                    <xdr:col>1</xdr:col>
                    <xdr:colOff>373380</xdr:colOff>
                    <xdr:row>41</xdr:row>
                    <xdr:rowOff>335280</xdr:rowOff>
                  </from>
                  <to>
                    <xdr:col>2</xdr:col>
                    <xdr:colOff>68580</xdr:colOff>
                    <xdr:row>42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5" name="Check Box 28">
              <controlPr defaultSize="0" autoFill="0" autoLine="0" autoPict="0">
                <anchor moveWithCells="1">
                  <from>
                    <xdr:col>1</xdr:col>
                    <xdr:colOff>289560</xdr:colOff>
                    <xdr:row>44</xdr:row>
                    <xdr:rowOff>0</xdr:rowOff>
                  </from>
                  <to>
                    <xdr:col>1</xdr:col>
                    <xdr:colOff>457200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6" name="Check Box 29">
              <controlPr defaultSize="0" autoFill="0" autoLine="0" autoPict="0">
                <anchor moveWithCells="1">
                  <from>
                    <xdr:col>1</xdr:col>
                    <xdr:colOff>373380</xdr:colOff>
                    <xdr:row>45</xdr:row>
                    <xdr:rowOff>22860</xdr:rowOff>
                  </from>
                  <to>
                    <xdr:col>1</xdr:col>
                    <xdr:colOff>533400</xdr:colOff>
                    <xdr:row>45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7" r:id="rId7" name="Check Box 35">
              <controlPr defaultSize="0" autoFill="0" autoLine="0" autoPict="0">
                <anchor moveWithCells="1">
                  <from>
                    <xdr:col>8</xdr:col>
                    <xdr:colOff>769620</xdr:colOff>
                    <xdr:row>75</xdr:row>
                    <xdr:rowOff>175260</xdr:rowOff>
                  </from>
                  <to>
                    <xdr:col>9</xdr:col>
                    <xdr:colOff>312420</xdr:colOff>
                    <xdr:row>77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8" r:id="rId8" name="Check Box 36">
              <controlPr defaultSize="0" autoFill="0" autoLine="0" autoPict="0">
                <anchor moveWithCells="1">
                  <from>
                    <xdr:col>12</xdr:col>
                    <xdr:colOff>716280</xdr:colOff>
                    <xdr:row>75</xdr:row>
                    <xdr:rowOff>160020</xdr:rowOff>
                  </from>
                  <to>
                    <xdr:col>13</xdr:col>
                    <xdr:colOff>312420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1" r:id="rId9" name="Check Box 69">
              <controlPr defaultSize="0" autoFill="0" autoLine="0" autoPict="0">
                <anchor moveWithCells="1">
                  <from>
                    <xdr:col>1</xdr:col>
                    <xdr:colOff>350520</xdr:colOff>
                    <xdr:row>59</xdr:row>
                    <xdr:rowOff>7620</xdr:rowOff>
                  </from>
                  <to>
                    <xdr:col>2</xdr:col>
                    <xdr:colOff>45720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4" r:id="rId10" name="Check Box 72">
              <controlPr defaultSize="0" autoFill="0" autoLine="0" autoPict="0">
                <anchor moveWithCells="1">
                  <from>
                    <xdr:col>1</xdr:col>
                    <xdr:colOff>350520</xdr:colOff>
                    <xdr:row>51</xdr:row>
                    <xdr:rowOff>0</xdr:rowOff>
                  </from>
                  <to>
                    <xdr:col>2</xdr:col>
                    <xdr:colOff>45720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5" r:id="rId11" name="Check Box 73">
              <controlPr defaultSize="0" autoFill="0" autoLine="0" autoPict="0">
                <anchor moveWithCells="1">
                  <from>
                    <xdr:col>1</xdr:col>
                    <xdr:colOff>350520</xdr:colOff>
                    <xdr:row>52</xdr:row>
                    <xdr:rowOff>0</xdr:rowOff>
                  </from>
                  <to>
                    <xdr:col>2</xdr:col>
                    <xdr:colOff>45720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6" r:id="rId12" name="Check Box 74">
              <controlPr defaultSize="0" autoFill="0" autoLine="0" autoPict="0">
                <anchor moveWithCells="1">
                  <from>
                    <xdr:col>1</xdr:col>
                    <xdr:colOff>350520</xdr:colOff>
                    <xdr:row>53</xdr:row>
                    <xdr:rowOff>0</xdr:rowOff>
                  </from>
                  <to>
                    <xdr:col>2</xdr:col>
                    <xdr:colOff>45720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7" r:id="rId13" name="Check Box 75">
              <controlPr defaultSize="0" autoFill="0" autoLine="0" autoPict="0">
                <anchor moveWithCells="1">
                  <from>
                    <xdr:col>1</xdr:col>
                    <xdr:colOff>350520</xdr:colOff>
                    <xdr:row>54</xdr:row>
                    <xdr:rowOff>0</xdr:rowOff>
                  </from>
                  <to>
                    <xdr:col>2</xdr:col>
                    <xdr:colOff>45720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8" r:id="rId14" name="Check Box 76">
              <controlPr defaultSize="0" autoFill="0" autoLine="0" autoPict="0">
                <anchor moveWithCells="1">
                  <from>
                    <xdr:col>1</xdr:col>
                    <xdr:colOff>350520</xdr:colOff>
                    <xdr:row>55</xdr:row>
                    <xdr:rowOff>7620</xdr:rowOff>
                  </from>
                  <to>
                    <xdr:col>2</xdr:col>
                    <xdr:colOff>45720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9" r:id="rId15" name="Check Box 77">
              <controlPr defaultSize="0" autoFill="0" autoLine="0" autoPict="0">
                <anchor moveWithCells="1">
                  <from>
                    <xdr:col>1</xdr:col>
                    <xdr:colOff>350520</xdr:colOff>
                    <xdr:row>56</xdr:row>
                    <xdr:rowOff>7620</xdr:rowOff>
                  </from>
                  <to>
                    <xdr:col>2</xdr:col>
                    <xdr:colOff>45720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0" r:id="rId16" name="Check Box 78">
              <controlPr defaultSize="0" autoFill="0" autoLine="0" autoPict="0">
                <anchor moveWithCells="1">
                  <from>
                    <xdr:col>1</xdr:col>
                    <xdr:colOff>350520</xdr:colOff>
                    <xdr:row>57</xdr:row>
                    <xdr:rowOff>7620</xdr:rowOff>
                  </from>
                  <to>
                    <xdr:col>2</xdr:col>
                    <xdr:colOff>45720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1" r:id="rId17" name="Check Box 79">
              <controlPr defaultSize="0" autoFill="0" autoLine="0" autoPict="0">
                <anchor moveWithCells="1">
                  <from>
                    <xdr:col>1</xdr:col>
                    <xdr:colOff>350520</xdr:colOff>
                    <xdr:row>58</xdr:row>
                    <xdr:rowOff>7620</xdr:rowOff>
                  </from>
                  <to>
                    <xdr:col>2</xdr:col>
                    <xdr:colOff>45720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6" r:id="rId18" name="Check Box 84">
              <controlPr defaultSize="0" autoFill="0" autoLine="0" autoPict="0">
                <anchor moveWithCells="1">
                  <from>
                    <xdr:col>1</xdr:col>
                    <xdr:colOff>373380</xdr:colOff>
                    <xdr:row>49</xdr:row>
                    <xdr:rowOff>152400</xdr:rowOff>
                  </from>
                  <to>
                    <xdr:col>2</xdr:col>
                    <xdr:colOff>68580</xdr:colOff>
                    <xdr:row>50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8" r:id="rId19" name="Check Box 86">
              <controlPr defaultSize="0" autoFill="0" autoLine="0" autoPict="0">
                <anchor moveWithCells="1">
                  <from>
                    <xdr:col>1</xdr:col>
                    <xdr:colOff>373380</xdr:colOff>
                    <xdr:row>44</xdr:row>
                    <xdr:rowOff>22860</xdr:rowOff>
                  </from>
                  <to>
                    <xdr:col>2</xdr:col>
                    <xdr:colOff>68580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1" r:id="rId20" name="Check Box 89">
              <controlPr defaultSize="0" autoFill="0" autoLine="0" autoPict="0">
                <anchor moveWithCells="1">
                  <from>
                    <xdr:col>1</xdr:col>
                    <xdr:colOff>373380</xdr:colOff>
                    <xdr:row>45</xdr:row>
                    <xdr:rowOff>152400</xdr:rowOff>
                  </from>
                  <to>
                    <xdr:col>2</xdr:col>
                    <xdr:colOff>68580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3" r:id="rId21" name="Check Box 91">
              <controlPr defaultSize="0" autoFill="0" autoLine="0" autoPict="0">
                <anchor moveWithCells="1">
                  <from>
                    <xdr:col>1</xdr:col>
                    <xdr:colOff>373380</xdr:colOff>
                    <xdr:row>47</xdr:row>
                    <xdr:rowOff>152400</xdr:rowOff>
                  </from>
                  <to>
                    <xdr:col>2</xdr:col>
                    <xdr:colOff>68580</xdr:colOff>
                    <xdr:row>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4" r:id="rId22" name="Check Box 92">
              <controlPr defaultSize="0" autoFill="0" autoLine="0" autoPict="0">
                <anchor moveWithCells="1">
                  <from>
                    <xdr:col>1</xdr:col>
                    <xdr:colOff>373380</xdr:colOff>
                    <xdr:row>48</xdr:row>
                    <xdr:rowOff>152400</xdr:rowOff>
                  </from>
                  <to>
                    <xdr:col>2</xdr:col>
                    <xdr:colOff>68580</xdr:colOff>
                    <xdr:row>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5" r:id="rId23" name="Check Box 93">
              <controlPr defaultSize="0" autoFill="0" autoLine="0" autoPict="0">
                <anchor moveWithCells="1">
                  <from>
                    <xdr:col>1</xdr:col>
                    <xdr:colOff>373380</xdr:colOff>
                    <xdr:row>42</xdr:row>
                    <xdr:rowOff>381000</xdr:rowOff>
                  </from>
                  <to>
                    <xdr:col>2</xdr:col>
                    <xdr:colOff>68580</xdr:colOff>
                    <xdr:row>43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7" r:id="rId24" name="Option Button 95">
              <controlPr defaultSize="0" autoFill="0" autoLine="0" autoPict="0">
                <anchor moveWithCells="1">
                  <from>
                    <xdr:col>3</xdr:col>
                    <xdr:colOff>175260</xdr:colOff>
                    <xdr:row>97</xdr:row>
                    <xdr:rowOff>68580</xdr:rowOff>
                  </from>
                  <to>
                    <xdr:col>3</xdr:col>
                    <xdr:colOff>495300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8" r:id="rId25" name="Option Button 96">
              <controlPr defaultSize="0" autoFill="0" autoLine="0" autoPict="0">
                <anchor moveWithCells="1">
                  <from>
                    <xdr:col>3</xdr:col>
                    <xdr:colOff>845820</xdr:colOff>
                    <xdr:row>97</xdr:row>
                    <xdr:rowOff>68580</xdr:rowOff>
                  </from>
                  <to>
                    <xdr:col>3</xdr:col>
                    <xdr:colOff>1173480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9" r:id="rId26" name="Group Box 97">
              <controlPr defaultSize="0" autoFill="0" autoPict="0">
                <anchor moveWithCells="1">
                  <from>
                    <xdr:col>3</xdr:col>
                    <xdr:colOff>106680</xdr:colOff>
                    <xdr:row>97</xdr:row>
                    <xdr:rowOff>45720</xdr:rowOff>
                  </from>
                  <to>
                    <xdr:col>3</xdr:col>
                    <xdr:colOff>1287780</xdr:colOff>
                    <xdr:row>97</xdr:row>
                    <xdr:rowOff>327660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DD506C-E79C-4AEB-A4E5-9A4652DE9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A85:A89</xm:sqref>
        </x14:conditionalFormatting>
        <x14:conditionalFormatting xmlns:xm="http://schemas.microsoft.com/office/excel/2006/main">
          <x14:cfRule type="dataBar" id="{D28D76F5-8689-4C73-A4AA-34B8C2880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A93</xm:sqref>
        </x14:conditionalFormatting>
        <x14:conditionalFormatting xmlns:xm="http://schemas.microsoft.com/office/excel/2006/main">
          <x14:cfRule type="dataBar" id="{FB5716FA-D72C-4487-A3F5-BB9182BA32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8D05ED-DB50-4048-A04E-9E2CF5D505CE}">
          <x14:formula1>
            <xm:f>'Item List'!$A$1:$A$7</xm:f>
          </x14:formula1>
          <xm:sqref>I75:J75 M75:N75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101F-A963-4B75-BB29-488BE9A2C450}">
  <sheetPr>
    <tabColor theme="8" tint="0.39997558519241921"/>
    <pageSetUpPr fitToPage="1"/>
  </sheetPr>
  <dimension ref="B1:N46"/>
  <sheetViews>
    <sheetView topLeftCell="A28" zoomScaleNormal="100" workbookViewId="0">
      <selection activeCell="C37" sqref="C37"/>
    </sheetView>
  </sheetViews>
  <sheetFormatPr defaultRowHeight="14.4" x14ac:dyDescent="0.3"/>
  <cols>
    <col min="1" max="1" width="6.5546875" customWidth="1"/>
    <col min="2" max="2" width="11" style="2" customWidth="1"/>
    <col min="3" max="3" width="22.44140625" customWidth="1"/>
    <col min="4" max="4" width="18.6640625" customWidth="1"/>
    <col min="5" max="5" width="14.6640625" customWidth="1"/>
    <col min="6" max="6" width="11" customWidth="1"/>
    <col min="7" max="7" width="16.109375" customWidth="1"/>
    <col min="8" max="8" width="18.88671875" customWidth="1"/>
    <col min="9" max="9" width="17.109375" customWidth="1"/>
    <col min="10" max="11" width="11" customWidth="1"/>
    <col min="12" max="12" width="14.88671875" customWidth="1"/>
    <col min="13" max="13" width="11" customWidth="1"/>
    <col min="14" max="14" width="2.44140625" customWidth="1"/>
  </cols>
  <sheetData>
    <row r="1" spans="2:14" x14ac:dyDescent="0.3">
      <c r="B1" s="50" t="s">
        <v>394</v>
      </c>
    </row>
    <row r="2" spans="2:14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4" x14ac:dyDescent="0.3">
      <c r="B4" s="458" t="s">
        <v>142</v>
      </c>
      <c r="C4" s="43"/>
    </row>
    <row r="8" spans="2:14" ht="25.2" x14ac:dyDescent="0.6">
      <c r="G8" s="14"/>
    </row>
    <row r="9" spans="2:14" ht="15" thickBot="1" x14ac:dyDescent="0.35"/>
    <row r="10" spans="2:14" ht="18.75" customHeight="1" x14ac:dyDescent="0.3">
      <c r="B10" s="61" t="s">
        <v>395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0"/>
    </row>
    <row r="11" spans="2:14" ht="12.75" customHeight="1" x14ac:dyDescent="0.3">
      <c r="B11" s="72"/>
      <c r="N11" s="26"/>
    </row>
    <row r="12" spans="2:14" ht="18" customHeight="1" x14ac:dyDescent="0.3">
      <c r="B12" s="62" t="s">
        <v>396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14" x14ac:dyDescent="0.3">
      <c r="B13" s="63"/>
      <c r="N13" s="26"/>
    </row>
    <row r="14" spans="2:14" ht="28.8" x14ac:dyDescent="0.3">
      <c r="B14" s="366" t="s">
        <v>118</v>
      </c>
      <c r="C14" s="367" t="s">
        <v>119</v>
      </c>
      <c r="D14" s="367" t="s">
        <v>52</v>
      </c>
      <c r="E14" s="367" t="s">
        <v>120</v>
      </c>
      <c r="F14" s="367"/>
      <c r="G14" s="368" t="str">
        <f>IF(E15="mp",CONCATENATE("Kadar Nilai (RM s",LOWER(E15),")"),CONCATENATE("Kadar Nilai (RM se",LOWER(E15),")"))</f>
        <v>Kadar Nilai (RM smp)</v>
      </c>
      <c r="H14" s="367"/>
      <c r="I14" s="404" t="s">
        <v>397</v>
      </c>
      <c r="J14" s="367"/>
      <c r="K14" s="367"/>
      <c r="L14" s="404" t="s">
        <v>398</v>
      </c>
      <c r="M14" s="367"/>
      <c r="N14" s="367"/>
    </row>
    <row r="15" spans="2:14" ht="24.75" customHeight="1" x14ac:dyDescent="0.3">
      <c r="B15" s="63">
        <v>1</v>
      </c>
      <c r="C15" t="s">
        <v>52</v>
      </c>
      <c r="D15" s="57">
        <f>'VP Sewaan PBO'!D19</f>
        <v>4000</v>
      </c>
      <c r="E15" t="s">
        <v>123</v>
      </c>
      <c r="F15" s="58" t="s">
        <v>124</v>
      </c>
      <c r="G15" s="57">
        <f>'VP Sewaan PBO'!D79</f>
        <v>30</v>
      </c>
      <c r="H15" s="530" t="s">
        <v>146</v>
      </c>
      <c r="I15" s="57">
        <f>Table1368[[#This Row],[Luas Tanah]]*Table1368[[#This Row],[Column1]]</f>
        <v>120000</v>
      </c>
      <c r="L15" s="57">
        <f>Table1368[[#This Row],[Column8]]*12</f>
        <v>1440000</v>
      </c>
      <c r="N15" s="26"/>
    </row>
    <row r="16" spans="2:14" x14ac:dyDescent="0.3">
      <c r="B16" s="63"/>
      <c r="N16" s="26"/>
    </row>
    <row r="17" spans="2:14" x14ac:dyDescent="0.3">
      <c r="B17" s="63"/>
      <c r="N17" s="26"/>
    </row>
    <row r="18" spans="2:14" x14ac:dyDescent="0.3">
      <c r="B18" s="63"/>
      <c r="N18" s="26"/>
    </row>
    <row r="19" spans="2:14" x14ac:dyDescent="0.3">
      <c r="B19" s="63"/>
      <c r="I19" s="283" t="s">
        <v>399</v>
      </c>
      <c r="L19" s="399" t="s">
        <v>400</v>
      </c>
      <c r="N19" s="26"/>
    </row>
    <row r="20" spans="2:14" x14ac:dyDescent="0.3">
      <c r="B20" s="63"/>
      <c r="G20" s="591" t="s">
        <v>152</v>
      </c>
      <c r="H20" s="591"/>
      <c r="I20" s="526">
        <f>SUM(I15:I16)</f>
        <v>120000</v>
      </c>
      <c r="L20" s="526">
        <f>SUM(L15:L16)</f>
        <v>1440000</v>
      </c>
      <c r="N20" s="59"/>
    </row>
    <row r="21" spans="2:14" x14ac:dyDescent="0.3">
      <c r="B21" s="63"/>
      <c r="G21" s="592" t="s">
        <v>135</v>
      </c>
      <c r="H21" s="592"/>
      <c r="I21" s="58" t="s">
        <v>136</v>
      </c>
      <c r="J21" s="94"/>
      <c r="K21" s="135"/>
      <c r="L21" s="58" t="s">
        <v>136</v>
      </c>
      <c r="M21" s="94"/>
      <c r="N21" s="60"/>
    </row>
    <row r="22" spans="2:14" x14ac:dyDescent="0.3">
      <c r="B22" s="63"/>
      <c r="G22" s="589" t="s">
        <v>137</v>
      </c>
      <c r="H22" s="589"/>
      <c r="I22" s="526">
        <f>IF(I21 = "TIADA",I20, IF(I21="PULUH",ROUND(I20,-1),IF(I21="RATUS",ROUND(I20,-2),IF(I21="RIBU",ROUND(I20,-3),IF(I21="PULUH RIBU",ROUND(I20,-4),IF(I21="RATUS RIBU",ROUND(I20,-5),IF(I21="JUTA",ROUND(I20,-6))))))))</f>
        <v>120000</v>
      </c>
      <c r="L22" s="526">
        <f>IF(L21 = "TIADA",L20, IF(L21="PULUH",ROUND(L20,-1),IF(L21="RATUS",ROUND(L20,-2),IF(L21="RIBU",ROUND(L20,-3),IF(L21="PULUH RIBU",ROUND(L20,-4),IF(L21="RATUS RIBU",ROUND(L20,-5),IF(L21="JUTA",ROUND(L20,-6))))))))</f>
        <v>1440000</v>
      </c>
      <c r="N22" s="59"/>
    </row>
    <row r="23" spans="2:14" x14ac:dyDescent="0.3">
      <c r="B23" s="63"/>
      <c r="F23" s="589" t="str">
        <f>CONCATENATE("Jumlah Nilai Mengikut Syer (",E2,F2,G2,") (RM)")</f>
        <v>Jumlah Nilai Mengikut Syer (1/1) (RM)</v>
      </c>
      <c r="G23" s="589"/>
      <c r="H23" s="589"/>
      <c r="I23" s="528">
        <f>I22*(E2/G2)</f>
        <v>120000</v>
      </c>
      <c r="J23" s="1" t="s">
        <v>401</v>
      </c>
      <c r="L23" s="528">
        <f>L22*(E2/G2)</f>
        <v>1440000</v>
      </c>
      <c r="M23" s="1" t="s">
        <v>402</v>
      </c>
      <c r="N23" s="26"/>
    </row>
    <row r="24" spans="2:14" s="67" customFormat="1" ht="19.5" customHeight="1" x14ac:dyDescent="0.3">
      <c r="B24" s="69"/>
      <c r="G24" s="590"/>
      <c r="H24" s="590"/>
      <c r="I24" s="68"/>
      <c r="J24" s="1"/>
      <c r="K24"/>
      <c r="L24" s="68"/>
      <c r="M24" s="1"/>
      <c r="N24" s="70"/>
    </row>
    <row r="25" spans="2:14" ht="19.5" customHeight="1" thickBot="1" x14ac:dyDescent="0.35">
      <c r="B25" s="65"/>
      <c r="C25" s="46"/>
      <c r="D25" s="46"/>
      <c r="E25" s="46"/>
      <c r="F25" s="46"/>
      <c r="G25" s="71"/>
      <c r="H25" s="71"/>
      <c r="I25" s="66"/>
      <c r="J25" s="46"/>
      <c r="K25" s="46"/>
      <c r="L25" s="46"/>
      <c r="M25" s="46"/>
      <c r="N25" s="36"/>
    </row>
    <row r="26" spans="2:14" ht="19.5" customHeight="1" thickBot="1" x14ac:dyDescent="0.35">
      <c r="G26" s="20"/>
      <c r="H26" s="20"/>
      <c r="I26" s="13"/>
    </row>
    <row r="27" spans="2:14" ht="18" customHeight="1" x14ac:dyDescent="0.3">
      <c r="B27" s="61" t="s">
        <v>403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40"/>
    </row>
    <row r="28" spans="2:14" ht="15.75" customHeight="1" x14ac:dyDescent="0.3">
      <c r="B28" s="72"/>
      <c r="N28" s="26"/>
    </row>
    <row r="29" spans="2:14" x14ac:dyDescent="0.3">
      <c r="B29" s="62" t="s">
        <v>404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4"/>
    </row>
    <row r="30" spans="2:14" x14ac:dyDescent="0.3">
      <c r="B30" s="63"/>
      <c r="N30" s="26"/>
    </row>
    <row r="31" spans="2:14" x14ac:dyDescent="0.3">
      <c r="B31" s="63"/>
      <c r="N31" s="26"/>
    </row>
    <row r="32" spans="2:14" ht="41.25" customHeight="1" x14ac:dyDescent="0.3">
      <c r="B32" s="366" t="s">
        <v>118</v>
      </c>
      <c r="C32" s="367" t="s">
        <v>119</v>
      </c>
      <c r="D32" s="369" t="s">
        <v>429</v>
      </c>
      <c r="E32" s="367" t="s">
        <v>120</v>
      </c>
      <c r="F32" s="367"/>
      <c r="G32" s="368" t="str">
        <f>IF(E33="mp",CONCATENATE("Kadar Nilai (RM s",LOWER(E33),")"),CONCATENATE("Kadar Nilai (RM se",LOWER(E33),")"))</f>
        <v>Kadar Nilai (RM smp)</v>
      </c>
      <c r="H32" s="367"/>
      <c r="I32" s="404" t="s">
        <v>397</v>
      </c>
      <c r="J32" s="367"/>
      <c r="K32" s="367"/>
      <c r="L32" s="404" t="s">
        <v>398</v>
      </c>
      <c r="M32" s="367"/>
      <c r="N32" s="402"/>
    </row>
    <row r="33" spans="2:14" ht="28.8" x14ac:dyDescent="0.3">
      <c r="B33" s="63">
        <v>1</v>
      </c>
      <c r="C33" s="15" t="s">
        <v>171</v>
      </c>
      <c r="D33" s="57">
        <f>'VP Sewaan PBO'!D23</f>
        <v>1000</v>
      </c>
      <c r="E33" t="s">
        <v>123</v>
      </c>
      <c r="F33" s="58" t="s">
        <v>124</v>
      </c>
      <c r="G33" s="403">
        <f>'VP Sewaan PBO'!D79</f>
        <v>30</v>
      </c>
      <c r="H33" s="530" t="s">
        <v>146</v>
      </c>
      <c r="I33" s="57">
        <f>Table13479[[#This Row],[Luas Tanah]]*Table13479[[#This Row],[Column1]]</f>
        <v>30000</v>
      </c>
      <c r="L33" s="57">
        <f>Table13479[[#This Row],[Column8]]*12</f>
        <v>360000</v>
      </c>
      <c r="N33" s="26"/>
    </row>
    <row r="34" spans="2:14" x14ac:dyDescent="0.3">
      <c r="B34" s="63">
        <v>2</v>
      </c>
      <c r="C34" t="s">
        <v>408</v>
      </c>
      <c r="D34" s="57"/>
      <c r="F34" s="58"/>
      <c r="G34" s="403"/>
      <c r="I34" s="57"/>
      <c r="L34" s="57"/>
      <c r="N34" s="26"/>
    </row>
    <row r="35" spans="2:14" x14ac:dyDescent="0.3">
      <c r="B35" s="63">
        <v>3</v>
      </c>
      <c r="C35" t="s">
        <v>406</v>
      </c>
      <c r="D35" s="57"/>
      <c r="F35" s="58"/>
      <c r="G35" s="403"/>
      <c r="I35" s="57"/>
      <c r="L35" s="57"/>
      <c r="N35" s="26"/>
    </row>
    <row r="36" spans="2:14" x14ac:dyDescent="0.3">
      <c r="B36" s="63">
        <v>4</v>
      </c>
      <c r="C36" t="s">
        <v>430</v>
      </c>
      <c r="G36" s="15"/>
      <c r="N36" s="26"/>
    </row>
    <row r="37" spans="2:14" x14ac:dyDescent="0.3">
      <c r="B37" s="63"/>
      <c r="C37" s="530" t="s">
        <v>111</v>
      </c>
      <c r="D37" s="530" t="s">
        <v>149</v>
      </c>
      <c r="G37" s="15"/>
      <c r="H37" s="20"/>
      <c r="I37" s="57"/>
      <c r="N37" s="26"/>
    </row>
    <row r="38" spans="2:14" x14ac:dyDescent="0.3">
      <c r="B38" s="63"/>
      <c r="G38" s="15"/>
      <c r="N38" s="26"/>
    </row>
    <row r="39" spans="2:14" x14ac:dyDescent="0.3">
      <c r="B39" s="63"/>
      <c r="I39" s="283" t="s">
        <v>399</v>
      </c>
      <c r="L39" s="399" t="s">
        <v>400</v>
      </c>
      <c r="N39" s="26"/>
    </row>
    <row r="40" spans="2:14" x14ac:dyDescent="0.3">
      <c r="B40" s="63"/>
      <c r="G40" s="591" t="s">
        <v>152</v>
      </c>
      <c r="H40" s="591"/>
      <c r="I40" s="526">
        <f>SUM(I33:I36)</f>
        <v>30000</v>
      </c>
      <c r="L40" s="526">
        <f>SUM(L33:L36)</f>
        <v>360000</v>
      </c>
      <c r="N40" s="59"/>
    </row>
    <row r="41" spans="2:14" x14ac:dyDescent="0.3">
      <c r="B41" s="63"/>
      <c r="G41" s="592" t="s">
        <v>135</v>
      </c>
      <c r="H41" s="592"/>
      <c r="I41" s="58" t="s">
        <v>136</v>
      </c>
      <c r="J41" s="94"/>
      <c r="K41" s="135"/>
      <c r="L41" s="58" t="s">
        <v>136</v>
      </c>
      <c r="M41" s="94"/>
      <c r="N41" s="60"/>
    </row>
    <row r="42" spans="2:14" x14ac:dyDescent="0.3">
      <c r="B42" s="63"/>
      <c r="G42" s="589" t="s">
        <v>137</v>
      </c>
      <c r="H42" s="589"/>
      <c r="I42" s="526">
        <f>IF(I41 = "TIADA",I40, IF(I41="PULUH",ROUND(I40,-1),IF(I41="RATUS",ROUND(I40,-2),IF(I41="RIBU",ROUND(I40,-3),IF(I41="PULUH RIBU",ROUND(I40,-4),IF(I41="RATUS RIBU",ROUND(I40,-5),IF(I41="JUTA",ROUND(I40,-6))))))))</f>
        <v>30000</v>
      </c>
      <c r="L42" s="526">
        <f>IF(L41 = "TIADA",L40, IF(L41="PULUH",ROUND(L40,-1),IF(L41="RATUS",ROUND(L40,-2),IF(L41="RIBU",ROUND(L40,-3),IF(L41="PULUH RIBU",ROUND(L40,-4),IF(L41="RATUS RIBU",ROUND(L40,-5),IF(L41="JUTA",ROUND(L40,-6))))))))</f>
        <v>360000</v>
      </c>
      <c r="N42" s="59"/>
    </row>
    <row r="43" spans="2:14" x14ac:dyDescent="0.3">
      <c r="B43" s="63"/>
      <c r="F43" s="589" t="str">
        <f>CONCATENATE("Jumlah Nilai Mengikut Syer (",E2,F2,G2,") (RM)")</f>
        <v>Jumlah Nilai Mengikut Syer (1/1) (RM)</v>
      </c>
      <c r="G43" s="589"/>
      <c r="H43" s="589"/>
      <c r="I43" s="528">
        <f>I42*(E2/G2)</f>
        <v>30000</v>
      </c>
      <c r="J43" s="1" t="s">
        <v>401</v>
      </c>
      <c r="L43" s="528">
        <f>L42*(E2/G2)</f>
        <v>360000</v>
      </c>
      <c r="M43" s="1" t="s">
        <v>402</v>
      </c>
      <c r="N43" s="26"/>
    </row>
    <row r="44" spans="2:14" ht="19.5" customHeight="1" x14ac:dyDescent="0.3">
      <c r="B44" s="63"/>
      <c r="G44" s="589"/>
      <c r="H44" s="589"/>
      <c r="I44" s="13"/>
      <c r="J44" s="1"/>
      <c r="K44" s="1"/>
      <c r="L44" s="13"/>
      <c r="M44" s="1"/>
      <c r="N44" s="26"/>
    </row>
    <row r="45" spans="2:14" ht="19.5" customHeight="1" x14ac:dyDescent="0.3">
      <c r="B45" s="63"/>
      <c r="C45" s="530" t="s">
        <v>156</v>
      </c>
      <c r="D45" s="530" t="s">
        <v>157</v>
      </c>
      <c r="E45" s="531" t="s">
        <v>158</v>
      </c>
      <c r="G45" s="20"/>
      <c r="H45" s="20"/>
      <c r="I45" s="13"/>
      <c r="J45" s="1"/>
      <c r="K45" s="1"/>
      <c r="L45" s="1"/>
      <c r="M45" s="1"/>
      <c r="N45" s="26"/>
    </row>
    <row r="46" spans="2:14" ht="15" thickBot="1" x14ac:dyDescent="0.35">
      <c r="B46" s="6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6"/>
    </row>
  </sheetData>
  <mergeCells count="10">
    <mergeCell ref="G44:H44"/>
    <mergeCell ref="G42:H42"/>
    <mergeCell ref="G20:H20"/>
    <mergeCell ref="G22:H22"/>
    <mergeCell ref="G24:H24"/>
    <mergeCell ref="G40:H40"/>
    <mergeCell ref="G21:H21"/>
    <mergeCell ref="F23:H23"/>
    <mergeCell ref="G41:H41"/>
    <mergeCell ref="F43:H43"/>
  </mergeCells>
  <dataValidations count="1">
    <dataValidation type="list" allowBlank="1" showInputMessage="1" showErrorMessage="1" sqref="E15:E16 E33:E36" xr:uid="{4681ECE8-8CB9-4611-8D8F-F17AB2B86EAC}">
      <formula1>"hektar,mp"</formula1>
    </dataValidation>
  </dataValidations>
  <pageMargins left="0.7" right="0.7" top="0.75" bottom="0.75" header="0.3" footer="0.3"/>
  <pageSetup scale="48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Option Button 1">
              <controlPr defaultSize="0" autoFill="0" autoLine="0" autoPict="0">
                <anchor moveWithCells="1">
                  <from>
                    <xdr:col>1</xdr:col>
                    <xdr:colOff>83820</xdr:colOff>
                    <xdr:row>3</xdr:row>
                    <xdr:rowOff>106680</xdr:rowOff>
                  </from>
                  <to>
                    <xdr:col>3</xdr:col>
                    <xdr:colOff>388620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Option Button 2">
              <controlPr defaultSize="0" autoFill="0" autoLine="0" autoPict="0">
                <anchor moveWithCells="1">
                  <from>
                    <xdr:col>1</xdr:col>
                    <xdr:colOff>99060</xdr:colOff>
                    <xdr:row>5</xdr:row>
                    <xdr:rowOff>68580</xdr:rowOff>
                  </from>
                  <to>
                    <xdr:col>3</xdr:col>
                    <xdr:colOff>381000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4" r:id="rId6" name="Check Box 14">
              <controlPr defaultSize="0" autoFill="0" autoLine="0" autoPict="0">
                <anchor moveWithCells="1">
                  <from>
                    <xdr:col>8</xdr:col>
                    <xdr:colOff>388620</xdr:colOff>
                    <xdr:row>17</xdr:row>
                    <xdr:rowOff>175260</xdr:rowOff>
                  </from>
                  <to>
                    <xdr:col>8</xdr:col>
                    <xdr:colOff>693420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5" r:id="rId7" name="Check Box 15">
              <controlPr defaultSize="0" autoFill="0" autoLine="0" autoPict="0">
                <anchor moveWithCells="1">
                  <from>
                    <xdr:col>11</xdr:col>
                    <xdr:colOff>198120</xdr:colOff>
                    <xdr:row>17</xdr:row>
                    <xdr:rowOff>182880</xdr:rowOff>
                  </from>
                  <to>
                    <xdr:col>11</xdr:col>
                    <xdr:colOff>495300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7" r:id="rId8" name="Check Box 17">
              <controlPr defaultSize="0" autoFill="0" autoLine="0" autoPict="0">
                <anchor moveWithCells="1">
                  <from>
                    <xdr:col>8</xdr:col>
                    <xdr:colOff>388620</xdr:colOff>
                    <xdr:row>37</xdr:row>
                    <xdr:rowOff>175260</xdr:rowOff>
                  </from>
                  <to>
                    <xdr:col>8</xdr:col>
                    <xdr:colOff>693420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8" r:id="rId9" name="Check Box 18">
              <controlPr defaultSize="0" autoFill="0" autoLine="0" autoPict="0">
                <anchor moveWithCells="1">
                  <from>
                    <xdr:col>11</xdr:col>
                    <xdr:colOff>220980</xdr:colOff>
                    <xdr:row>37</xdr:row>
                    <xdr:rowOff>175260</xdr:rowOff>
                  </from>
                  <to>
                    <xdr:col>11</xdr:col>
                    <xdr:colOff>518160</xdr:colOff>
                    <xdr:row>39</xdr:row>
                    <xdr:rowOff>7620</xdr:rowOff>
                  </to>
                </anchor>
              </controlPr>
            </control>
          </mc:Choice>
        </mc:AlternateContent>
      </controls>
    </mc:Choice>
  </mc:AlternateContent>
  <tableParts count="2"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127EC4-AC57-41B3-8734-65BC698D10B8}">
          <x14:formula1>
            <xm:f>'Item List'!$A$1:$A$7</xm:f>
          </x14:formula1>
          <xm:sqref>I21 L21 I41 L41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EA7F-EE9F-4C97-B657-72E027759DC9}">
  <sheetPr>
    <tabColor theme="8" tint="0.39997558519241921"/>
    <pageSetUpPr fitToPage="1"/>
  </sheetPr>
  <dimension ref="A2:G41"/>
  <sheetViews>
    <sheetView zoomScale="70" zoomScaleNormal="70" workbookViewId="0">
      <pane xSplit="1" ySplit="4" topLeftCell="B41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defaultRowHeight="14.4" x14ac:dyDescent="0.3"/>
  <cols>
    <col min="3" max="3" width="29.109375" customWidth="1"/>
    <col min="4" max="4" width="29.33203125" customWidth="1"/>
    <col min="5" max="5" width="20" customWidth="1"/>
    <col min="6" max="6" width="36.6640625" customWidth="1"/>
  </cols>
  <sheetData>
    <row r="2" spans="1:7" x14ac:dyDescent="0.3">
      <c r="C2" s="43" t="s">
        <v>43</v>
      </c>
      <c r="D2" s="43"/>
      <c r="E2" s="43"/>
      <c r="F2" s="43"/>
      <c r="G2" s="43"/>
    </row>
    <row r="3" spans="1:7" ht="15" thickBot="1" x14ac:dyDescent="0.35"/>
    <row r="4" spans="1:7" ht="15" thickBot="1" x14ac:dyDescent="0.35">
      <c r="A4" s="1"/>
      <c r="B4" s="434" t="s">
        <v>44</v>
      </c>
      <c r="C4" s="435" t="s">
        <v>45</v>
      </c>
      <c r="D4" s="436" t="s">
        <v>7</v>
      </c>
      <c r="E4" s="436" t="s">
        <v>46</v>
      </c>
      <c r="F4" s="436" t="s">
        <v>47</v>
      </c>
    </row>
    <row r="5" spans="1:7" ht="15" thickBot="1" x14ac:dyDescent="0.35">
      <c r="A5" s="1"/>
      <c r="B5" s="437" t="s">
        <v>48</v>
      </c>
      <c r="C5" s="438"/>
      <c r="D5" s="439"/>
      <c r="E5" s="439"/>
      <c r="F5" s="455"/>
    </row>
    <row r="6" spans="1:7" x14ac:dyDescent="0.3">
      <c r="A6" s="1"/>
      <c r="B6" s="440">
        <v>1</v>
      </c>
      <c r="C6" s="441" t="s">
        <v>49</v>
      </c>
      <c r="D6" s="441" t="s">
        <v>49</v>
      </c>
      <c r="E6" s="441" t="s">
        <v>50</v>
      </c>
      <c r="F6" s="441"/>
    </row>
    <row r="7" spans="1:7" x14ac:dyDescent="0.3">
      <c r="A7" s="1"/>
      <c r="B7" s="443">
        <v>2</v>
      </c>
      <c r="C7" s="482" t="s">
        <v>51</v>
      </c>
      <c r="D7" s="444" t="s">
        <v>51</v>
      </c>
      <c r="E7" s="442" t="s">
        <v>50</v>
      </c>
      <c r="F7" s="442"/>
    </row>
    <row r="8" spans="1:7" x14ac:dyDescent="0.3">
      <c r="A8" s="1"/>
      <c r="B8" s="443">
        <v>3</v>
      </c>
      <c r="C8" s="442" t="s">
        <v>52</v>
      </c>
      <c r="D8" s="442" t="s">
        <v>52</v>
      </c>
      <c r="E8" s="442" t="s">
        <v>53</v>
      </c>
      <c r="F8" s="442"/>
    </row>
    <row r="9" spans="1:7" x14ac:dyDescent="0.3">
      <c r="A9" s="1"/>
      <c r="B9" s="443">
        <v>4</v>
      </c>
      <c r="C9" s="442" t="s">
        <v>54</v>
      </c>
      <c r="D9" s="483" t="s">
        <v>54</v>
      </c>
      <c r="E9" s="445" t="s">
        <v>55</v>
      </c>
      <c r="F9" s="445"/>
    </row>
    <row r="10" spans="1:7" ht="15" thickBot="1" x14ac:dyDescent="0.35">
      <c r="A10" s="1"/>
      <c r="B10" s="446">
        <v>5</v>
      </c>
      <c r="C10" s="447" t="s">
        <v>56</v>
      </c>
      <c r="D10" s="447" t="s">
        <v>56</v>
      </c>
      <c r="E10" s="442" t="s">
        <v>50</v>
      </c>
      <c r="F10" s="442"/>
    </row>
    <row r="11" spans="1:7" ht="15" thickBot="1" x14ac:dyDescent="0.35">
      <c r="A11" s="1"/>
      <c r="B11" s="437" t="s">
        <v>57</v>
      </c>
      <c r="C11" s="438"/>
      <c r="D11" s="439"/>
      <c r="E11" s="439"/>
      <c r="F11" s="439"/>
    </row>
    <row r="12" spans="1:7" x14ac:dyDescent="0.3">
      <c r="A12" s="1"/>
      <c r="B12" s="440">
        <v>1</v>
      </c>
      <c r="C12" s="441" t="s">
        <v>58</v>
      </c>
      <c r="D12" s="441" t="s">
        <v>58</v>
      </c>
      <c r="E12" s="442" t="s">
        <v>50</v>
      </c>
      <c r="F12" s="442"/>
    </row>
    <row r="13" spans="1:7" x14ac:dyDescent="0.3">
      <c r="A13" s="1"/>
      <c r="B13" s="443">
        <v>2</v>
      </c>
      <c r="C13" s="442" t="s">
        <v>59</v>
      </c>
      <c r="D13" s="442" t="s">
        <v>59</v>
      </c>
      <c r="E13" s="442" t="s">
        <v>50</v>
      </c>
      <c r="F13" s="442"/>
    </row>
    <row r="14" spans="1:7" x14ac:dyDescent="0.3">
      <c r="A14" s="1"/>
      <c r="B14" s="137">
        <v>3</v>
      </c>
      <c r="C14" s="442" t="s">
        <v>60</v>
      </c>
      <c r="D14" s="442" t="s">
        <v>60</v>
      </c>
      <c r="E14" s="448" t="s">
        <v>50</v>
      </c>
      <c r="F14" s="442" t="s">
        <v>61</v>
      </c>
    </row>
    <row r="15" spans="1:7" ht="31.5" customHeight="1" x14ac:dyDescent="0.3">
      <c r="A15" s="1"/>
      <c r="B15" s="137">
        <v>4</v>
      </c>
      <c r="C15" s="361" t="s">
        <v>62</v>
      </c>
      <c r="D15" s="450" t="s">
        <v>62</v>
      </c>
      <c r="E15" s="450" t="s">
        <v>50</v>
      </c>
      <c r="F15" s="360" t="s">
        <v>63</v>
      </c>
    </row>
    <row r="16" spans="1:7" x14ac:dyDescent="0.3">
      <c r="A16" s="1"/>
      <c r="B16" s="137">
        <v>5</v>
      </c>
      <c r="C16" s="361" t="s">
        <v>64</v>
      </c>
      <c r="D16" s="486" t="s">
        <v>64</v>
      </c>
      <c r="E16" s="361" t="s">
        <v>50</v>
      </c>
      <c r="F16" s="442"/>
    </row>
    <row r="17" spans="1:6" x14ac:dyDescent="0.3">
      <c r="A17" s="1"/>
      <c r="B17" s="137">
        <v>6</v>
      </c>
      <c r="C17" s="361" t="s">
        <v>65</v>
      </c>
      <c r="D17" s="486" t="s">
        <v>65</v>
      </c>
      <c r="E17" s="361" t="s">
        <v>50</v>
      </c>
      <c r="F17" s="442"/>
    </row>
    <row r="18" spans="1:6" ht="84" customHeight="1" x14ac:dyDescent="0.3">
      <c r="A18" s="1"/>
      <c r="B18" s="137">
        <v>7</v>
      </c>
      <c r="C18" s="361" t="s">
        <v>66</v>
      </c>
      <c r="D18" s="487" t="s">
        <v>66</v>
      </c>
      <c r="E18" s="361" t="s">
        <v>50</v>
      </c>
      <c r="F18" s="360" t="s">
        <v>67</v>
      </c>
    </row>
    <row r="19" spans="1:6" ht="117" customHeight="1" x14ac:dyDescent="0.3">
      <c r="A19" s="1"/>
      <c r="B19" s="137">
        <v>8</v>
      </c>
      <c r="C19" s="489" t="s">
        <v>68</v>
      </c>
      <c r="D19" s="489" t="s">
        <v>68</v>
      </c>
      <c r="E19" s="361" t="s">
        <v>50</v>
      </c>
      <c r="F19" s="360" t="s">
        <v>69</v>
      </c>
    </row>
    <row r="20" spans="1:6" ht="95.25" customHeight="1" x14ac:dyDescent="0.3">
      <c r="A20" s="1"/>
      <c r="B20" s="137">
        <v>9</v>
      </c>
      <c r="C20" s="450" t="s">
        <v>70</v>
      </c>
      <c r="D20" s="487" t="s">
        <v>70</v>
      </c>
      <c r="E20" s="361" t="s">
        <v>50</v>
      </c>
      <c r="F20" s="360" t="s">
        <v>71</v>
      </c>
    </row>
    <row r="21" spans="1:6" ht="28.8" x14ac:dyDescent="0.3">
      <c r="A21" s="1"/>
      <c r="B21" s="137">
        <v>10</v>
      </c>
      <c r="C21" s="361" t="s">
        <v>72</v>
      </c>
      <c r="D21" s="450" t="s">
        <v>72</v>
      </c>
      <c r="E21" s="361" t="s">
        <v>73</v>
      </c>
      <c r="F21" s="445" t="s">
        <v>63</v>
      </c>
    </row>
    <row r="22" spans="1:6" ht="29.4" thickBot="1" x14ac:dyDescent="0.35">
      <c r="A22" s="1"/>
      <c r="B22" s="137">
        <v>11</v>
      </c>
      <c r="C22" s="523" t="s">
        <v>74</v>
      </c>
      <c r="D22" s="450" t="s">
        <v>74</v>
      </c>
      <c r="E22" s="361" t="s">
        <v>73</v>
      </c>
      <c r="F22" s="445" t="s">
        <v>63</v>
      </c>
    </row>
    <row r="23" spans="1:6" ht="15" thickBot="1" x14ac:dyDescent="0.35">
      <c r="A23" s="1"/>
      <c r="B23" s="437" t="s">
        <v>75</v>
      </c>
      <c r="C23" s="529"/>
      <c r="D23" s="439"/>
      <c r="E23" s="439"/>
      <c r="F23" s="439"/>
    </row>
    <row r="24" spans="1:6" x14ac:dyDescent="0.3">
      <c r="A24" s="1"/>
      <c r="B24" s="490">
        <v>1</v>
      </c>
      <c r="C24" s="491" t="s">
        <v>76</v>
      </c>
      <c r="D24" s="492" t="s">
        <v>76</v>
      </c>
      <c r="E24" s="491" t="s">
        <v>50</v>
      </c>
      <c r="F24" s="441"/>
    </row>
    <row r="25" spans="1:6" x14ac:dyDescent="0.3">
      <c r="A25" s="1"/>
      <c r="B25" s="443">
        <v>2</v>
      </c>
      <c r="C25" s="448" t="s">
        <v>77</v>
      </c>
      <c r="D25" s="449" t="s">
        <v>77</v>
      </c>
      <c r="E25" s="442" t="s">
        <v>73</v>
      </c>
      <c r="F25" s="442"/>
    </row>
    <row r="26" spans="1:6" x14ac:dyDescent="0.3">
      <c r="A26" s="1"/>
      <c r="B26" s="443">
        <v>3</v>
      </c>
      <c r="C26" s="448" t="s">
        <v>78</v>
      </c>
      <c r="D26" s="445" t="s">
        <v>78</v>
      </c>
      <c r="E26" s="442" t="s">
        <v>73</v>
      </c>
      <c r="F26" s="442"/>
    </row>
    <row r="27" spans="1:6" ht="72.599999999999994" thickBot="1" x14ac:dyDescent="0.35">
      <c r="A27" s="1"/>
      <c r="B27" s="493">
        <v>4</v>
      </c>
      <c r="C27" s="487" t="s">
        <v>79</v>
      </c>
      <c r="D27" s="452" t="s">
        <v>79</v>
      </c>
      <c r="E27" s="361" t="s">
        <v>50</v>
      </c>
      <c r="F27" s="445" t="s">
        <v>80</v>
      </c>
    </row>
    <row r="28" spans="1:6" ht="15" thickBot="1" x14ac:dyDescent="0.35">
      <c r="A28" s="1"/>
      <c r="B28" s="437" t="s">
        <v>81</v>
      </c>
      <c r="C28" s="438"/>
      <c r="D28" s="438"/>
      <c r="E28" s="438"/>
      <c r="F28" s="456"/>
    </row>
    <row r="29" spans="1:6" x14ac:dyDescent="0.3">
      <c r="A29" s="1"/>
      <c r="B29" s="440">
        <v>1</v>
      </c>
      <c r="C29" s="441" t="s">
        <v>82</v>
      </c>
      <c r="D29" s="441" t="s">
        <v>83</v>
      </c>
      <c r="E29" s="441" t="s">
        <v>73</v>
      </c>
      <c r="F29" s="441"/>
    </row>
    <row r="30" spans="1:6" x14ac:dyDescent="0.3">
      <c r="A30" s="1"/>
      <c r="B30" s="443">
        <v>2</v>
      </c>
      <c r="C30" s="442" t="s">
        <v>84</v>
      </c>
      <c r="D30" s="442" t="s">
        <v>84</v>
      </c>
      <c r="E30" s="442" t="s">
        <v>50</v>
      </c>
      <c r="F30" s="442"/>
    </row>
    <row r="31" spans="1:6" x14ac:dyDescent="0.3">
      <c r="A31" s="1"/>
      <c r="B31" s="443">
        <v>3</v>
      </c>
      <c r="C31" s="442" t="s">
        <v>85</v>
      </c>
      <c r="D31" s="442" t="s">
        <v>85</v>
      </c>
      <c r="E31" s="442" t="s">
        <v>50</v>
      </c>
      <c r="F31" s="442"/>
    </row>
    <row r="32" spans="1:6" ht="86.4" x14ac:dyDescent="0.3">
      <c r="A32" s="1"/>
      <c r="B32" s="137">
        <v>4</v>
      </c>
      <c r="C32" s="361" t="s">
        <v>86</v>
      </c>
      <c r="D32" s="450" t="s">
        <v>86</v>
      </c>
      <c r="E32" s="361" t="s">
        <v>50</v>
      </c>
      <c r="F32" s="445" t="s">
        <v>87</v>
      </c>
    </row>
    <row r="33" spans="1:6" ht="86.4" x14ac:dyDescent="0.3">
      <c r="A33" s="1"/>
      <c r="B33" s="137">
        <v>5</v>
      </c>
      <c r="C33" s="450" t="s">
        <v>88</v>
      </c>
      <c r="D33" s="450" t="s">
        <v>88</v>
      </c>
      <c r="E33" s="361" t="s">
        <v>50</v>
      </c>
      <c r="F33" s="445" t="s">
        <v>89</v>
      </c>
    </row>
    <row r="34" spans="1:6" ht="113.25" customHeight="1" x14ac:dyDescent="0.3">
      <c r="A34" s="1"/>
      <c r="B34" s="137">
        <v>6</v>
      </c>
      <c r="C34" s="450" t="s">
        <v>90</v>
      </c>
      <c r="D34" s="452" t="s">
        <v>90</v>
      </c>
      <c r="E34" s="360" t="s">
        <v>50</v>
      </c>
      <c r="F34" s="360" t="s">
        <v>91</v>
      </c>
    </row>
    <row r="35" spans="1:6" ht="86.4" x14ac:dyDescent="0.3">
      <c r="A35" s="1"/>
      <c r="B35" s="451">
        <v>7</v>
      </c>
      <c r="C35" s="488" t="s">
        <v>92</v>
      </c>
      <c r="D35" s="489" t="s">
        <v>92</v>
      </c>
      <c r="E35" s="360" t="s">
        <v>50</v>
      </c>
      <c r="F35" s="360" t="s">
        <v>93</v>
      </c>
    </row>
    <row r="36" spans="1:6" ht="100.8" x14ac:dyDescent="0.3">
      <c r="A36" s="1"/>
      <c r="B36" s="451">
        <v>8</v>
      </c>
      <c r="C36" s="488" t="s">
        <v>94</v>
      </c>
      <c r="D36" s="488" t="s">
        <v>94</v>
      </c>
      <c r="E36" s="361" t="s">
        <v>50</v>
      </c>
      <c r="F36" s="445" t="s">
        <v>69</v>
      </c>
    </row>
    <row r="37" spans="1:6" ht="93" customHeight="1" thickBot="1" x14ac:dyDescent="0.35">
      <c r="A37" s="1"/>
      <c r="B37" s="137">
        <v>9</v>
      </c>
      <c r="C37" s="361" t="s">
        <v>95</v>
      </c>
      <c r="D37" s="450" t="s">
        <v>95</v>
      </c>
      <c r="E37" s="361" t="s">
        <v>50</v>
      </c>
      <c r="F37" s="360" t="s">
        <v>87</v>
      </c>
    </row>
    <row r="38" spans="1:6" ht="15" thickBot="1" x14ac:dyDescent="0.35">
      <c r="A38" s="1"/>
      <c r="B38" s="437" t="s">
        <v>96</v>
      </c>
      <c r="C38" s="438"/>
      <c r="D38" s="438"/>
      <c r="E38" s="438"/>
      <c r="F38" s="456"/>
    </row>
    <row r="39" spans="1:6" x14ac:dyDescent="0.3">
      <c r="A39" s="1"/>
      <c r="B39" s="453">
        <v>1</v>
      </c>
      <c r="C39" s="454" t="s">
        <v>97</v>
      </c>
      <c r="D39" s="454" t="s">
        <v>97</v>
      </c>
      <c r="E39" s="361" t="s">
        <v>50</v>
      </c>
      <c r="F39" s="361"/>
    </row>
    <row r="40" spans="1:6" x14ac:dyDescent="0.3">
      <c r="A40" s="1"/>
      <c r="B40" s="137">
        <v>2</v>
      </c>
      <c r="C40" s="450" t="s">
        <v>98</v>
      </c>
      <c r="D40" s="361" t="s">
        <v>98</v>
      </c>
      <c r="E40" s="361" t="s">
        <v>73</v>
      </c>
      <c r="F40" s="361"/>
    </row>
    <row r="41" spans="1:6" ht="86.4" x14ac:dyDescent="0.3">
      <c r="A41" s="1"/>
      <c r="B41" s="137">
        <v>3</v>
      </c>
      <c r="C41" s="450" t="s">
        <v>99</v>
      </c>
      <c r="D41" s="450" t="s">
        <v>99</v>
      </c>
      <c r="E41" s="361" t="s">
        <v>50</v>
      </c>
      <c r="F41" s="360" t="s">
        <v>100</v>
      </c>
    </row>
  </sheetData>
  <pageMargins left="0.7" right="0.7" top="0.75" bottom="0.75" header="0.3" footer="0.3"/>
  <pageSetup scale="62" fitToHeight="0" orientation="portrait" horizontalDpi="200" verticalDpi="200" r:id="rId1"/>
  <headerFooter>
    <oddHeader>&amp;RVersion 1.2</oddHead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3341-888E-4C9B-A9C7-A06C0EC497E6}">
  <sheetPr>
    <tabColor theme="8" tint="0.39997558519241921"/>
    <pageSetUpPr fitToPage="1"/>
  </sheetPr>
  <dimension ref="A1:U102"/>
  <sheetViews>
    <sheetView topLeftCell="A25" zoomScale="84" zoomScaleNormal="84" workbookViewId="0">
      <selection activeCell="C2" sqref="C2"/>
    </sheetView>
  </sheetViews>
  <sheetFormatPr defaultRowHeight="14.4" x14ac:dyDescent="0.3"/>
  <cols>
    <col min="3" max="3" width="39.33203125" customWidth="1"/>
    <col min="4" max="4" width="24.88671875" customWidth="1"/>
    <col min="5" max="6" width="5.109375" customWidth="1"/>
    <col min="7" max="7" width="25.109375" customWidth="1"/>
    <col min="8" max="8" width="9.6640625" customWidth="1"/>
    <col min="9" max="9" width="5.6640625" customWidth="1"/>
    <col min="10" max="10" width="7" customWidth="1"/>
    <col min="11" max="11" width="20.5546875" customWidth="1"/>
    <col min="12" max="12" width="11.109375" customWidth="1"/>
    <col min="13" max="13" width="8" customWidth="1"/>
    <col min="14" max="14" width="9.44140625" customWidth="1"/>
  </cols>
  <sheetData>
    <row r="1" spans="1:21" x14ac:dyDescent="0.3">
      <c r="C1" s="52" t="s">
        <v>409</v>
      </c>
      <c r="D1" s="106"/>
      <c r="E1" s="106"/>
      <c r="F1" s="106"/>
      <c r="G1" s="1"/>
      <c r="H1" s="10"/>
      <c r="J1" s="19"/>
    </row>
    <row r="2" spans="1:21" x14ac:dyDescent="0.3">
      <c r="C2" s="1" t="s">
        <v>174</v>
      </c>
      <c r="H2" s="1"/>
      <c r="I2" s="1"/>
    </row>
    <row r="3" spans="1:21" x14ac:dyDescent="0.3">
      <c r="C3" s="1"/>
      <c r="H3" s="1"/>
      <c r="I3" s="1"/>
    </row>
    <row r="4" spans="1:21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21" x14ac:dyDescent="0.3">
      <c r="C5" s="1"/>
      <c r="H5" s="1"/>
      <c r="I5" s="1"/>
    </row>
    <row r="6" spans="1:21" x14ac:dyDescent="0.3">
      <c r="C6" s="270" t="s">
        <v>410</v>
      </c>
      <c r="D6" s="43"/>
      <c r="E6" s="43"/>
      <c r="F6" s="43"/>
      <c r="G6" s="1"/>
      <c r="H6" s="1"/>
      <c r="I6" s="1"/>
    </row>
    <row r="7" spans="1:21" ht="15" thickBot="1" x14ac:dyDescent="0.35">
      <c r="C7" s="3"/>
    </row>
    <row r="8" spans="1:21" s="22" customFormat="1" ht="15" thickBot="1" x14ac:dyDescent="0.35">
      <c r="A8" s="30"/>
      <c r="B8" s="53" t="s">
        <v>180</v>
      </c>
      <c r="C8" s="271" t="s">
        <v>119</v>
      </c>
      <c r="D8" s="108" t="s">
        <v>431</v>
      </c>
      <c r="E8" s="108"/>
      <c r="F8" s="107"/>
      <c r="G8" s="625" t="s">
        <v>282</v>
      </c>
      <c r="H8" s="625"/>
      <c r="I8" s="625"/>
      <c r="J8" s="628"/>
      <c r="K8" s="624" t="s">
        <v>283</v>
      </c>
      <c r="L8" s="625"/>
      <c r="M8" s="625"/>
      <c r="N8" s="626"/>
      <c r="O8" s="30"/>
      <c r="P8" s="30"/>
      <c r="Q8" s="30"/>
      <c r="R8" s="30"/>
      <c r="S8" s="30"/>
      <c r="T8" s="30"/>
      <c r="U8" s="30"/>
    </row>
    <row r="9" spans="1:21" x14ac:dyDescent="0.3">
      <c r="B9" s="640" t="s">
        <v>184</v>
      </c>
      <c r="C9" s="272" t="s">
        <v>185</v>
      </c>
      <c r="D9" s="5" t="s">
        <v>284</v>
      </c>
      <c r="E9" s="109"/>
      <c r="F9" s="141"/>
      <c r="G9" s="801">
        <v>12345678</v>
      </c>
      <c r="H9" s="784"/>
      <c r="I9" s="784"/>
      <c r="J9" s="784"/>
      <c r="K9" s="705">
        <v>5142505</v>
      </c>
      <c r="L9" s="599"/>
      <c r="M9" s="599"/>
      <c r="N9" s="600"/>
    </row>
    <row r="10" spans="1:21" ht="15" customHeight="1" x14ac:dyDescent="0.3">
      <c r="B10" s="641"/>
      <c r="C10" s="25" t="s">
        <v>188</v>
      </c>
      <c r="D10" s="273" t="s">
        <v>432</v>
      </c>
      <c r="E10" s="31"/>
      <c r="F10" s="97"/>
      <c r="G10" s="784" t="s">
        <v>432</v>
      </c>
      <c r="H10" s="784"/>
      <c r="I10" s="784"/>
      <c r="J10" s="784"/>
      <c r="K10" s="706" t="s">
        <v>432</v>
      </c>
      <c r="L10" s="601"/>
      <c r="M10" s="601"/>
      <c r="N10" s="602"/>
    </row>
    <row r="11" spans="1:21" x14ac:dyDescent="0.3">
      <c r="B11" s="641"/>
      <c r="C11" s="274" t="s">
        <v>190</v>
      </c>
      <c r="D11" s="273" t="s">
        <v>433</v>
      </c>
      <c r="E11" s="31"/>
      <c r="F11" s="97"/>
      <c r="G11" s="784" t="s">
        <v>433</v>
      </c>
      <c r="H11" s="784"/>
      <c r="I11" s="784"/>
      <c r="J11" s="784"/>
      <c r="K11" s="706" t="s">
        <v>433</v>
      </c>
      <c r="L11" s="601"/>
      <c r="M11" s="601"/>
      <c r="N11" s="602"/>
    </row>
    <row r="12" spans="1:21" x14ac:dyDescent="0.3">
      <c r="B12" s="641"/>
      <c r="C12" s="25" t="s">
        <v>193</v>
      </c>
      <c r="D12" s="273" t="s">
        <v>434</v>
      </c>
      <c r="E12" s="31"/>
      <c r="F12" s="97"/>
      <c r="G12" s="784" t="s">
        <v>434</v>
      </c>
      <c r="H12" s="784"/>
      <c r="I12" s="784"/>
      <c r="J12" s="784"/>
      <c r="K12" s="706" t="s">
        <v>434</v>
      </c>
      <c r="L12" s="601"/>
      <c r="M12" s="601"/>
      <c r="N12" s="602"/>
    </row>
    <row r="13" spans="1:21" x14ac:dyDescent="0.3">
      <c r="B13" s="641"/>
      <c r="C13" s="25" t="s">
        <v>195</v>
      </c>
      <c r="D13" s="273" t="s">
        <v>435</v>
      </c>
      <c r="E13" s="31"/>
      <c r="F13" s="97"/>
      <c r="G13" s="784" t="s">
        <v>436</v>
      </c>
      <c r="H13" s="784"/>
      <c r="I13" s="784"/>
      <c r="J13" s="784"/>
      <c r="K13" s="706" t="s">
        <v>436</v>
      </c>
      <c r="L13" s="601"/>
      <c r="M13" s="601"/>
      <c r="N13" s="602"/>
    </row>
    <row r="14" spans="1:21" ht="15" customHeight="1" x14ac:dyDescent="0.3">
      <c r="B14" s="641"/>
      <c r="C14" s="274" t="s">
        <v>60</v>
      </c>
      <c r="D14" s="5" t="s">
        <v>437</v>
      </c>
      <c r="E14" s="5"/>
      <c r="F14" s="96"/>
      <c r="G14" s="784" t="s">
        <v>438</v>
      </c>
      <c r="H14" s="784"/>
      <c r="I14" s="784"/>
      <c r="J14" s="784"/>
      <c r="K14" s="706" t="s">
        <v>438</v>
      </c>
      <c r="L14" s="601"/>
      <c r="M14" s="601"/>
      <c r="N14" s="602"/>
    </row>
    <row r="15" spans="1:21" ht="15.75" customHeight="1" x14ac:dyDescent="0.3">
      <c r="B15" s="641"/>
      <c r="C15" s="25" t="s">
        <v>54</v>
      </c>
      <c r="D15" s="273" t="s">
        <v>200</v>
      </c>
      <c r="E15" s="31"/>
      <c r="F15" s="97"/>
      <c r="G15" s="784" t="s">
        <v>200</v>
      </c>
      <c r="H15" s="784"/>
      <c r="I15" s="784"/>
      <c r="J15" s="784"/>
      <c r="K15" s="706" t="s">
        <v>200</v>
      </c>
      <c r="L15" s="601"/>
      <c r="M15" s="601"/>
      <c r="N15" s="602"/>
    </row>
    <row r="16" spans="1:21" x14ac:dyDescent="0.3">
      <c r="B16" s="641"/>
      <c r="C16" s="25" t="s">
        <v>49</v>
      </c>
      <c r="D16" s="273" t="s">
        <v>201</v>
      </c>
      <c r="E16" s="31"/>
      <c r="F16" s="97"/>
      <c r="G16" s="784" t="s">
        <v>201</v>
      </c>
      <c r="H16" s="784"/>
      <c r="I16" s="784"/>
      <c r="J16" s="784"/>
      <c r="K16" s="706" t="s">
        <v>201</v>
      </c>
      <c r="L16" s="601"/>
      <c r="M16" s="601"/>
      <c r="N16" s="602"/>
    </row>
    <row r="17" spans="2:14" x14ac:dyDescent="0.3">
      <c r="B17" s="641"/>
      <c r="C17" s="25" t="s">
        <v>56</v>
      </c>
      <c r="D17" s="273" t="s">
        <v>289</v>
      </c>
      <c r="E17" s="31"/>
      <c r="F17" s="97"/>
      <c r="G17" s="784" t="s">
        <v>289</v>
      </c>
      <c r="H17" s="784"/>
      <c r="I17" s="784"/>
      <c r="J17" s="784"/>
      <c r="K17" s="706" t="s">
        <v>289</v>
      </c>
      <c r="L17" s="601"/>
      <c r="M17" s="601"/>
      <c r="N17" s="602"/>
    </row>
    <row r="18" spans="2:14" x14ac:dyDescent="0.3">
      <c r="B18" s="641"/>
      <c r="C18" s="25" t="s">
        <v>51</v>
      </c>
      <c r="D18" s="273" t="s">
        <v>168</v>
      </c>
      <c r="E18" s="31"/>
      <c r="F18" s="97"/>
      <c r="G18" s="784" t="s">
        <v>168</v>
      </c>
      <c r="H18" s="784"/>
      <c r="I18" s="784"/>
      <c r="J18" s="784"/>
      <c r="K18" s="706" t="s">
        <v>168</v>
      </c>
      <c r="L18" s="601"/>
      <c r="M18" s="601"/>
      <c r="N18" s="602"/>
    </row>
    <row r="19" spans="2:14" x14ac:dyDescent="0.3">
      <c r="B19" s="641"/>
      <c r="C19" s="92" t="s">
        <v>52</v>
      </c>
      <c r="D19" s="278">
        <v>4000</v>
      </c>
      <c r="E19" s="31" t="s">
        <v>123</v>
      </c>
      <c r="F19" s="97"/>
      <c r="G19" s="279">
        <v>3800</v>
      </c>
      <c r="H19" s="279" t="s">
        <v>123</v>
      </c>
      <c r="I19" s="279"/>
      <c r="J19" s="279"/>
      <c r="K19" s="278">
        <v>3000</v>
      </c>
      <c r="L19" s="293" t="s">
        <v>123</v>
      </c>
      <c r="M19" s="293"/>
      <c r="N19" s="414"/>
    </row>
    <row r="20" spans="2:14" x14ac:dyDescent="0.3">
      <c r="B20" s="641"/>
      <c r="C20" s="49" t="s">
        <v>84</v>
      </c>
      <c r="D20" s="273" t="s">
        <v>439</v>
      </c>
      <c r="E20" s="31"/>
      <c r="F20" s="97"/>
      <c r="G20" s="349" t="s">
        <v>439</v>
      </c>
      <c r="H20" s="349"/>
      <c r="I20" s="349"/>
      <c r="J20" s="349"/>
      <c r="K20" s="350" t="s">
        <v>439</v>
      </c>
      <c r="L20" s="351"/>
      <c r="M20" s="351"/>
      <c r="N20" s="352"/>
    </row>
    <row r="21" spans="2:14" x14ac:dyDescent="0.3">
      <c r="B21" s="641"/>
      <c r="C21" s="49" t="s">
        <v>440</v>
      </c>
      <c r="D21" s="273" t="s">
        <v>441</v>
      </c>
      <c r="E21" s="31"/>
      <c r="F21" s="97"/>
      <c r="G21" s="349" t="s">
        <v>442</v>
      </c>
      <c r="H21" s="349"/>
      <c r="I21" s="349"/>
      <c r="J21" s="349"/>
      <c r="K21" s="350" t="s">
        <v>443</v>
      </c>
      <c r="L21" s="351"/>
      <c r="M21" s="351"/>
      <c r="N21" s="352"/>
    </row>
    <row r="22" spans="2:14" x14ac:dyDescent="0.3">
      <c r="B22" s="641"/>
      <c r="C22" s="49" t="s">
        <v>325</v>
      </c>
      <c r="D22" s="273">
        <v>12</v>
      </c>
      <c r="E22" s="31"/>
      <c r="F22" s="97"/>
      <c r="G22" s="784">
        <v>10</v>
      </c>
      <c r="H22" s="784"/>
      <c r="I22" s="784"/>
      <c r="J22" s="784"/>
      <c r="K22" s="603">
        <v>8</v>
      </c>
      <c r="L22" s="604"/>
      <c r="M22" s="604"/>
      <c r="N22" s="605"/>
    </row>
    <row r="23" spans="2:14" x14ac:dyDescent="0.3">
      <c r="B23" s="641"/>
      <c r="C23" s="433" t="s">
        <v>444</v>
      </c>
      <c r="D23" s="278">
        <v>1000</v>
      </c>
      <c r="E23" s="31" t="s">
        <v>123</v>
      </c>
      <c r="F23" s="97"/>
      <c r="G23" s="279">
        <v>1000</v>
      </c>
      <c r="H23" s="276" t="s">
        <v>123</v>
      </c>
      <c r="I23" s="276"/>
      <c r="J23" s="276"/>
      <c r="K23" s="347">
        <v>800</v>
      </c>
      <c r="L23" s="5" t="s">
        <v>123</v>
      </c>
      <c r="M23" s="5"/>
      <c r="N23" s="96"/>
    </row>
    <row r="24" spans="2:14" x14ac:dyDescent="0.3">
      <c r="B24" s="641"/>
      <c r="C24" s="363"/>
      <c r="D24" s="278"/>
      <c r="E24" s="31"/>
      <c r="F24" s="97"/>
      <c r="G24" s="279"/>
      <c r="H24" s="276"/>
      <c r="I24" s="276"/>
      <c r="J24" s="276"/>
      <c r="K24" s="347"/>
      <c r="L24" s="5"/>
      <c r="M24" s="5"/>
      <c r="N24" s="96"/>
    </row>
    <row r="25" spans="2:14" x14ac:dyDescent="0.3">
      <c r="B25" s="641"/>
      <c r="C25" s="25" t="s">
        <v>208</v>
      </c>
      <c r="D25" s="273" t="s">
        <v>414</v>
      </c>
      <c r="E25" s="31"/>
      <c r="F25" s="97"/>
      <c r="G25" s="784" t="s">
        <v>414</v>
      </c>
      <c r="H25" s="784"/>
      <c r="I25" s="784"/>
      <c r="J25" s="784"/>
      <c r="K25" s="603" t="s">
        <v>414</v>
      </c>
      <c r="L25" s="604"/>
      <c r="M25" s="604"/>
      <c r="N25" s="605"/>
    </row>
    <row r="26" spans="2:14" x14ac:dyDescent="0.3">
      <c r="B26" s="641"/>
      <c r="C26" s="25" t="s">
        <v>210</v>
      </c>
      <c r="D26" s="280">
        <v>44176</v>
      </c>
      <c r="E26" s="100"/>
      <c r="F26" s="114"/>
      <c r="G26" s="796">
        <v>43843</v>
      </c>
      <c r="H26" s="784"/>
      <c r="I26" s="784"/>
      <c r="J26" s="784"/>
      <c r="K26" s="729">
        <v>43871</v>
      </c>
      <c r="L26" s="604"/>
      <c r="M26" s="604"/>
      <c r="N26" s="605"/>
    </row>
    <row r="27" spans="2:14" ht="29.4" thickBot="1" x14ac:dyDescent="0.35">
      <c r="B27" s="641"/>
      <c r="C27" s="364" t="s">
        <v>445</v>
      </c>
      <c r="D27" s="264"/>
      <c r="E27" s="98"/>
      <c r="F27" s="99"/>
      <c r="G27" s="398">
        <v>30</v>
      </c>
      <c r="H27" s="398" t="s">
        <v>217</v>
      </c>
      <c r="I27" s="398"/>
      <c r="J27" s="398"/>
      <c r="K27" s="347">
        <v>28</v>
      </c>
      <c r="L27" s="95" t="s">
        <v>217</v>
      </c>
      <c r="M27" s="95"/>
      <c r="N27" s="103"/>
    </row>
    <row r="28" spans="2:14" ht="15" thickBot="1" x14ac:dyDescent="0.35">
      <c r="B28" s="643" t="s">
        <v>418</v>
      </c>
      <c r="C28" s="718" t="s">
        <v>419</v>
      </c>
      <c r="D28" s="719"/>
      <c r="E28" s="719"/>
      <c r="F28" s="719"/>
      <c r="G28" s="719"/>
      <c r="H28" s="719"/>
      <c r="I28" s="79"/>
      <c r="J28" s="79"/>
      <c r="K28" s="79"/>
      <c r="L28" s="79"/>
      <c r="M28" s="79"/>
      <c r="N28" s="81"/>
    </row>
    <row r="29" spans="2:14" x14ac:dyDescent="0.3">
      <c r="B29" s="644"/>
      <c r="C29" s="48" t="s">
        <v>222</v>
      </c>
      <c r="D29" s="23"/>
      <c r="E29" s="23"/>
      <c r="F29" s="281"/>
      <c r="G29" s="23"/>
      <c r="H29" s="152" t="s">
        <v>223</v>
      </c>
      <c r="I29" s="418" t="s">
        <v>103</v>
      </c>
      <c r="J29" s="419" t="s">
        <v>106</v>
      </c>
      <c r="K29" s="282"/>
      <c r="L29" s="152" t="s">
        <v>223</v>
      </c>
      <c r="M29" s="418" t="s">
        <v>103</v>
      </c>
      <c r="N29" s="419" t="s">
        <v>106</v>
      </c>
    </row>
    <row r="30" spans="2:14" ht="28.8" x14ac:dyDescent="0.3">
      <c r="B30" s="644"/>
      <c r="C30" s="25" t="s">
        <v>420</v>
      </c>
      <c r="D30" s="139"/>
      <c r="E30" s="139"/>
      <c r="F30" s="34"/>
      <c r="H30" s="146" t="s">
        <v>225</v>
      </c>
      <c r="I30" s="2">
        <v>0</v>
      </c>
      <c r="J30" s="407">
        <v>0</v>
      </c>
      <c r="K30" s="283"/>
      <c r="L30" s="146" t="s">
        <v>225</v>
      </c>
      <c r="M30" s="2">
        <v>0</v>
      </c>
      <c r="N30" s="407">
        <v>0</v>
      </c>
    </row>
    <row r="31" spans="2:14" ht="15" thickBot="1" x14ac:dyDescent="0.35">
      <c r="B31" s="645"/>
      <c r="C31" s="38" t="s">
        <v>421</v>
      </c>
      <c r="F31" s="26"/>
      <c r="G31" s="8"/>
      <c r="H31" s="5"/>
      <c r="I31" s="636">
        <f>IF(I30&lt;&gt;0,G27*((1+I30/100)),G27+J30)</f>
        <v>30</v>
      </c>
      <c r="J31" s="636"/>
      <c r="K31" s="2"/>
      <c r="M31" s="635">
        <f>IF(M30&lt;&gt;0,K27*((1+M30/100)),K27+N30)</f>
        <v>28</v>
      </c>
      <c r="N31" s="722"/>
    </row>
    <row r="32" spans="2:14" ht="15" thickBot="1" x14ac:dyDescent="0.35">
      <c r="B32" s="643" t="s">
        <v>227</v>
      </c>
      <c r="C32" s="84" t="s">
        <v>228</v>
      </c>
      <c r="D32" s="82"/>
      <c r="E32" s="82"/>
      <c r="F32" s="82"/>
      <c r="G32" s="82"/>
      <c r="H32" s="82"/>
      <c r="I32" s="79"/>
      <c r="J32" s="79"/>
      <c r="K32" s="79"/>
      <c r="L32" s="79"/>
      <c r="M32" s="79"/>
      <c r="N32" s="81"/>
    </row>
    <row r="33" spans="2:14" x14ac:dyDescent="0.3">
      <c r="B33" s="644"/>
      <c r="C33" s="48" t="s">
        <v>222</v>
      </c>
      <c r="D33" s="24"/>
      <c r="E33" s="24"/>
      <c r="F33" s="83"/>
      <c r="G33" s="411">
        <f>_xlfn.DAYS(D26,G26)</f>
        <v>333</v>
      </c>
      <c r="H33" s="152" t="s">
        <v>223</v>
      </c>
      <c r="I33" s="653" t="s">
        <v>103</v>
      </c>
      <c r="J33" s="653"/>
      <c r="K33" s="411">
        <f>_xlfn.DAYS(D26,K26)</f>
        <v>305</v>
      </c>
      <c r="L33" s="152" t="s">
        <v>223</v>
      </c>
      <c r="M33" s="720" t="s">
        <v>103</v>
      </c>
      <c r="N33" s="721"/>
    </row>
    <row r="34" spans="2:14" x14ac:dyDescent="0.3">
      <c r="B34" s="644"/>
      <c r="C34" s="594" t="s">
        <v>229</v>
      </c>
      <c r="D34" s="723">
        <f>D26</f>
        <v>44176</v>
      </c>
      <c r="E34" s="140"/>
      <c r="F34" s="77"/>
      <c r="G34" s="420">
        <f>G26</f>
        <v>43843</v>
      </c>
      <c r="H34" s="630" t="s">
        <v>230</v>
      </c>
      <c r="I34" s="802">
        <v>-5</v>
      </c>
      <c r="J34" s="808"/>
      <c r="K34" s="420">
        <f>K26</f>
        <v>43871</v>
      </c>
      <c r="L34" s="630" t="s">
        <v>230</v>
      </c>
      <c r="M34" s="802">
        <v>-5</v>
      </c>
      <c r="N34" s="803"/>
    </row>
    <row r="35" spans="2:14" x14ac:dyDescent="0.3">
      <c r="B35" s="644"/>
      <c r="C35" s="594"/>
      <c r="D35" s="723"/>
      <c r="E35" s="140"/>
      <c r="F35" s="77"/>
      <c r="G35" s="409" t="str">
        <f>CONCATENATE(ROUNDDOWN(_xlfn.DAYS(D26,G26)/365.25,0)," Tahun, ",ROUNDDOWN(MOD(G33,365.25)/30,0)," Bulan")</f>
        <v>0 Tahun, 11 Bulan</v>
      </c>
      <c r="H35" s="630"/>
      <c r="I35" s="748"/>
      <c r="J35" s="749"/>
      <c r="K35" s="410" t="str">
        <f>CONCATENATE(ROUNDDOWN(_xlfn.DAYS(D26,K26)/365.25,0)," Tahun, ",ROUNDDOWN(MOD(K33,365.25)/30,0)," Bulan")</f>
        <v>0 Tahun, 10 Bulan</v>
      </c>
      <c r="L35" s="630"/>
      <c r="M35" s="748"/>
      <c r="N35" s="804"/>
    </row>
    <row r="36" spans="2:14" ht="15" thickBot="1" x14ac:dyDescent="0.35">
      <c r="B36" s="645"/>
      <c r="C36" s="38" t="s">
        <v>422</v>
      </c>
      <c r="F36" s="26"/>
      <c r="G36" s="5"/>
      <c r="H36" s="5"/>
      <c r="I36" s="636">
        <f>IF(I34&lt;&gt;0,((I31*I34/100)+I31),I31)</f>
        <v>28.5</v>
      </c>
      <c r="J36" s="636"/>
      <c r="K36" s="2"/>
      <c r="M36" s="635">
        <f>IF(M34&lt;&gt;0,((M31*M34/100)+M31),M31)</f>
        <v>26.6</v>
      </c>
      <c r="N36" s="722"/>
    </row>
    <row r="37" spans="2:14" ht="15" thickBot="1" x14ac:dyDescent="0.35">
      <c r="B37" s="646" t="s">
        <v>232</v>
      </c>
      <c r="C37" s="84" t="s">
        <v>423</v>
      </c>
      <c r="D37" s="82"/>
      <c r="E37" s="82"/>
      <c r="F37" s="82"/>
      <c r="G37" s="82"/>
      <c r="H37" s="82"/>
      <c r="I37" s="79"/>
      <c r="J37" s="79"/>
      <c r="K37" s="79"/>
      <c r="L37" s="79"/>
      <c r="M37" s="79"/>
      <c r="N37" s="81"/>
    </row>
    <row r="38" spans="2:14" ht="27.75" customHeight="1" x14ac:dyDescent="0.3">
      <c r="B38" s="647"/>
      <c r="C38" s="48" t="s">
        <v>222</v>
      </c>
      <c r="D38" s="24"/>
      <c r="E38" s="24"/>
      <c r="F38" s="83"/>
      <c r="G38" s="24"/>
      <c r="H38" s="290" t="s">
        <v>223</v>
      </c>
      <c r="I38" s="720" t="s">
        <v>103</v>
      </c>
      <c r="J38" s="653"/>
      <c r="K38" s="284"/>
      <c r="L38" s="290" t="s">
        <v>223</v>
      </c>
      <c r="M38" s="661" t="s">
        <v>103</v>
      </c>
      <c r="N38" s="738"/>
    </row>
    <row r="39" spans="2:14" x14ac:dyDescent="0.3">
      <c r="B39" s="647"/>
      <c r="C39" s="73" t="s">
        <v>60</v>
      </c>
      <c r="D39" t="s">
        <v>446</v>
      </c>
      <c r="F39" s="26"/>
      <c r="G39" s="15" t="s">
        <v>446</v>
      </c>
      <c r="H39" s="146"/>
      <c r="I39" s="700">
        <v>0</v>
      </c>
      <c r="J39" s="701"/>
      <c r="K39" s="286" t="s">
        <v>446</v>
      </c>
      <c r="L39" s="146"/>
      <c r="M39" s="700">
        <v>0</v>
      </c>
      <c r="N39" s="702"/>
    </row>
    <row r="40" spans="2:14" ht="17.25" customHeight="1" x14ac:dyDescent="0.3">
      <c r="B40" s="647"/>
      <c r="C40" s="25" t="s">
        <v>62</v>
      </c>
      <c r="D40" t="s">
        <v>437</v>
      </c>
      <c r="F40" s="26"/>
      <c r="G40" t="s">
        <v>438</v>
      </c>
      <c r="H40" s="15"/>
      <c r="I40" s="700">
        <v>10</v>
      </c>
      <c r="J40" s="701"/>
      <c r="K40" s="286" t="s">
        <v>438</v>
      </c>
      <c r="M40" s="700">
        <v>10</v>
      </c>
      <c r="N40" s="702"/>
    </row>
    <row r="41" spans="2:14" ht="14.25" customHeight="1" x14ac:dyDescent="0.3">
      <c r="B41" s="647"/>
      <c r="C41" s="25" t="s">
        <v>331</v>
      </c>
      <c r="D41" t="s">
        <v>300</v>
      </c>
      <c r="F41" s="26"/>
      <c r="G41" t="s">
        <v>300</v>
      </c>
      <c r="H41" s="15"/>
      <c r="I41" s="700">
        <v>0</v>
      </c>
      <c r="J41" s="701"/>
      <c r="K41" s="287" t="s">
        <v>300</v>
      </c>
      <c r="M41" s="700">
        <v>0</v>
      </c>
      <c r="N41" s="702"/>
    </row>
    <row r="42" spans="2:14" x14ac:dyDescent="0.3">
      <c r="B42" s="647"/>
      <c r="C42" s="3" t="s">
        <v>85</v>
      </c>
      <c r="D42" s="5" t="s">
        <v>300</v>
      </c>
      <c r="E42" s="5"/>
      <c r="F42" s="96"/>
      <c r="G42" s="5" t="s">
        <v>301</v>
      </c>
      <c r="H42" s="15"/>
      <c r="I42" s="700">
        <v>5</v>
      </c>
      <c r="J42" s="701"/>
      <c r="K42" s="277" t="s">
        <v>301</v>
      </c>
      <c r="M42" s="700">
        <v>5</v>
      </c>
      <c r="N42" s="702"/>
    </row>
    <row r="43" spans="2:14" ht="43.2" x14ac:dyDescent="0.3">
      <c r="B43" s="647"/>
      <c r="C43" s="362" t="s">
        <v>92</v>
      </c>
      <c r="D43" s="31" t="s">
        <v>447</v>
      </c>
      <c r="F43" s="26"/>
      <c r="G43" s="31" t="s">
        <v>447</v>
      </c>
      <c r="H43" s="15"/>
      <c r="I43" s="700">
        <v>0</v>
      </c>
      <c r="J43" s="701"/>
      <c r="K43" s="31" t="s">
        <v>448</v>
      </c>
      <c r="M43" s="700">
        <v>5</v>
      </c>
      <c r="N43" s="702"/>
    </row>
    <row r="44" spans="2:14" x14ac:dyDescent="0.3">
      <c r="B44" s="647"/>
      <c r="C44" s="288"/>
      <c r="D44" s="143"/>
      <c r="E44" s="339"/>
      <c r="F44" s="340"/>
      <c r="G44" s="293"/>
      <c r="H44" s="15"/>
      <c r="I44" s="700"/>
      <c r="J44" s="701"/>
      <c r="K44" s="293"/>
      <c r="M44" s="700"/>
      <c r="N44" s="702"/>
    </row>
    <row r="45" spans="2:14" x14ac:dyDescent="0.3">
      <c r="B45" s="647"/>
      <c r="C45" s="355" t="s">
        <v>302</v>
      </c>
      <c r="D45" s="143"/>
      <c r="E45" s="143"/>
      <c r="F45" s="144"/>
      <c r="G45" s="143"/>
      <c r="H45" s="172"/>
      <c r="I45" s="700"/>
      <c r="J45" s="701"/>
      <c r="K45" s="143"/>
      <c r="L45" s="138"/>
      <c r="M45" s="700"/>
      <c r="N45" s="702"/>
    </row>
    <row r="46" spans="2:14" x14ac:dyDescent="0.3">
      <c r="B46" s="647"/>
      <c r="C46" s="355" t="s">
        <v>303</v>
      </c>
      <c r="D46" s="143"/>
      <c r="E46" s="143"/>
      <c r="F46" s="144"/>
      <c r="G46" s="143"/>
      <c r="H46" s="172"/>
      <c r="I46" s="700"/>
      <c r="J46" s="701"/>
      <c r="K46" s="143"/>
      <c r="L46" s="138"/>
      <c r="M46" s="700"/>
      <c r="N46" s="702"/>
    </row>
    <row r="47" spans="2:14" x14ac:dyDescent="0.3">
      <c r="B47" s="647"/>
      <c r="C47" s="355" t="s">
        <v>428</v>
      </c>
      <c r="D47" s="143"/>
      <c r="E47" s="143"/>
      <c r="F47" s="144"/>
      <c r="G47" s="143"/>
      <c r="H47" s="172"/>
      <c r="I47" s="700"/>
      <c r="J47" s="701"/>
      <c r="K47" s="143"/>
      <c r="L47" s="138"/>
      <c r="M47" s="700"/>
      <c r="N47" s="702"/>
    </row>
    <row r="48" spans="2:14" x14ac:dyDescent="0.3">
      <c r="B48" s="647"/>
      <c r="C48" s="355" t="s">
        <v>92</v>
      </c>
      <c r="D48" s="143"/>
      <c r="E48" s="143"/>
      <c r="F48" s="144"/>
      <c r="G48" s="143"/>
      <c r="H48" s="172"/>
      <c r="I48" s="700"/>
      <c r="J48" s="701"/>
      <c r="K48" s="143"/>
      <c r="L48" s="138"/>
      <c r="M48" s="700"/>
      <c r="N48" s="702"/>
    </row>
    <row r="49" spans="1:14" x14ac:dyDescent="0.3">
      <c r="B49" s="647"/>
      <c r="C49" s="355" t="s">
        <v>304</v>
      </c>
      <c r="D49" s="143"/>
      <c r="E49" s="143"/>
      <c r="F49" s="144"/>
      <c r="G49" s="143"/>
      <c r="H49" s="172"/>
      <c r="I49" s="700"/>
      <c r="J49" s="701"/>
      <c r="K49" s="143"/>
      <c r="L49" s="138"/>
      <c r="M49" s="700"/>
      <c r="N49" s="702"/>
    </row>
    <row r="50" spans="1:14" x14ac:dyDescent="0.3">
      <c r="B50" s="647"/>
      <c r="C50" s="355" t="s">
        <v>305</v>
      </c>
      <c r="D50" s="143"/>
      <c r="E50" s="143"/>
      <c r="F50" s="144"/>
      <c r="G50" s="143"/>
      <c r="H50" s="172"/>
      <c r="I50" s="700"/>
      <c r="J50" s="701"/>
      <c r="K50" s="143"/>
      <c r="L50" s="138"/>
      <c r="M50" s="700"/>
      <c r="N50" s="702"/>
    </row>
    <row r="51" spans="1:14" x14ac:dyDescent="0.3">
      <c r="B51" s="647"/>
      <c r="C51" s="355" t="s">
        <v>306</v>
      </c>
      <c r="D51" s="143"/>
      <c r="E51" s="143"/>
      <c r="F51" s="144"/>
      <c r="G51" s="143"/>
      <c r="H51" s="172"/>
      <c r="I51" s="700"/>
      <c r="J51" s="701"/>
      <c r="K51" s="143"/>
      <c r="L51" s="138"/>
      <c r="M51" s="700"/>
      <c r="N51" s="702"/>
    </row>
    <row r="52" spans="1:14" x14ac:dyDescent="0.3">
      <c r="B52" s="647"/>
      <c r="C52" s="355" t="s">
        <v>307</v>
      </c>
      <c r="D52" s="143"/>
      <c r="E52" s="143"/>
      <c r="F52" s="144"/>
      <c r="G52" s="143"/>
      <c r="H52" s="172"/>
      <c r="I52" s="700"/>
      <c r="J52" s="701"/>
      <c r="K52" s="143"/>
      <c r="L52" s="138"/>
      <c r="M52" s="700"/>
      <c r="N52" s="702"/>
    </row>
    <row r="53" spans="1:14" x14ac:dyDescent="0.3">
      <c r="B53" s="647"/>
      <c r="C53" s="355" t="s">
        <v>308</v>
      </c>
      <c r="D53" s="143"/>
      <c r="E53" s="143"/>
      <c r="F53" s="144"/>
      <c r="G53" s="143"/>
      <c r="H53" s="172"/>
      <c r="I53" s="700"/>
      <c r="J53" s="701"/>
      <c r="K53" s="143"/>
      <c r="L53" s="138"/>
      <c r="M53" s="700"/>
      <c r="N53" s="702"/>
    </row>
    <row r="54" spans="1:14" x14ac:dyDescent="0.3">
      <c r="B54" s="647"/>
      <c r="C54" s="355" t="s">
        <v>309</v>
      </c>
      <c r="D54" s="143"/>
      <c r="E54" s="143"/>
      <c r="F54" s="144"/>
      <c r="G54" s="143"/>
      <c r="H54" s="172"/>
      <c r="I54" s="700"/>
      <c r="J54" s="701"/>
      <c r="K54" s="143"/>
      <c r="L54" s="138"/>
      <c r="M54" s="700"/>
      <c r="N54" s="702"/>
    </row>
    <row r="55" spans="1:14" x14ac:dyDescent="0.3">
      <c r="B55" s="647"/>
      <c r="C55" s="355" t="s">
        <v>310</v>
      </c>
      <c r="D55" s="143"/>
      <c r="E55" s="143"/>
      <c r="F55" s="144"/>
      <c r="G55" s="143"/>
      <c r="H55" s="172"/>
      <c r="I55" s="700"/>
      <c r="J55" s="701"/>
      <c r="K55" s="143"/>
      <c r="L55" s="138"/>
      <c r="M55" s="700"/>
      <c r="N55" s="702"/>
    </row>
    <row r="56" spans="1:14" x14ac:dyDescent="0.3">
      <c r="B56" s="647"/>
      <c r="C56" s="355" t="s">
        <v>311</v>
      </c>
      <c r="D56" s="143"/>
      <c r="E56" s="143"/>
      <c r="F56" s="144"/>
      <c r="G56" s="143"/>
      <c r="H56" s="172"/>
      <c r="I56" s="700"/>
      <c r="J56" s="701"/>
      <c r="K56" s="143"/>
      <c r="L56" s="138"/>
      <c r="M56" s="700"/>
      <c r="N56" s="702"/>
    </row>
    <row r="57" spans="1:14" x14ac:dyDescent="0.3">
      <c r="B57" s="647"/>
      <c r="C57" s="21" t="s">
        <v>248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 x14ac:dyDescent="0.3">
      <c r="B58" s="647"/>
      <c r="C58" s="25" t="s">
        <v>449</v>
      </c>
      <c r="D58" s="143"/>
      <c r="E58" s="143"/>
      <c r="F58" s="144"/>
      <c r="G58" s="143"/>
      <c r="H58" s="172"/>
      <c r="I58" s="700"/>
      <c r="J58" s="656"/>
      <c r="K58" s="143"/>
      <c r="L58" s="138"/>
      <c r="M58" s="700"/>
      <c r="N58" s="621"/>
    </row>
    <row r="59" spans="1:14" x14ac:dyDescent="0.3">
      <c r="B59" s="647"/>
      <c r="C59" s="3"/>
      <c r="D59" s="143"/>
      <c r="E59" s="143"/>
      <c r="F59" s="144"/>
      <c r="G59" s="143"/>
      <c r="H59" s="172"/>
      <c r="I59" s="328"/>
      <c r="J59" s="329"/>
      <c r="K59" s="143"/>
      <c r="L59" s="138"/>
      <c r="M59" s="328"/>
      <c r="N59" s="330"/>
    </row>
    <row r="60" spans="1:14" ht="15" thickBot="1" x14ac:dyDescent="0.35">
      <c r="B60" s="648"/>
      <c r="C60" s="3"/>
      <c r="D60" s="5"/>
      <c r="E60" s="5"/>
      <c r="F60" s="96"/>
      <c r="I60" s="700"/>
      <c r="J60" s="701"/>
      <c r="K60" s="287"/>
      <c r="M60" s="700"/>
      <c r="N60" s="702"/>
    </row>
    <row r="61" spans="1:14" x14ac:dyDescent="0.3">
      <c r="B61" s="88"/>
      <c r="C61" s="235" t="s">
        <v>250</v>
      </c>
      <c r="F61" s="26"/>
      <c r="H61" s="5"/>
      <c r="I61" s="735">
        <f>SUM(I39:J43)</f>
        <v>15</v>
      </c>
      <c r="J61" s="805"/>
      <c r="K61" s="287"/>
      <c r="M61" s="735">
        <f>SUM(M39:N60)</f>
        <v>20</v>
      </c>
      <c r="N61" s="736"/>
    </row>
    <row r="62" spans="1:14" ht="15" thickBot="1" x14ac:dyDescent="0.35">
      <c r="B62" s="89"/>
      <c r="C62" s="235" t="s">
        <v>251</v>
      </c>
      <c r="F62" s="36"/>
      <c r="H62" s="5"/>
      <c r="I62" s="635">
        <f>IF(I61&lt;&gt;0,((I36*I61/100)+I36),I36)</f>
        <v>32.774999999999999</v>
      </c>
      <c r="J62" s="636"/>
      <c r="K62" s="289"/>
      <c r="L62" s="46"/>
      <c r="M62" s="687">
        <f>IF(M61&lt;&gt;0,((M36*M61/100)+M36),M36)</f>
        <v>31.92</v>
      </c>
      <c r="N62" s="737"/>
    </row>
    <row r="63" spans="1:14" ht="15.75" customHeight="1" thickBot="1" x14ac:dyDescent="0.35">
      <c r="A63" s="26"/>
      <c r="B63" s="740" t="s">
        <v>252</v>
      </c>
      <c r="C63" s="233" t="s">
        <v>253</v>
      </c>
      <c r="D63" s="82"/>
      <c r="E63" s="82"/>
      <c r="F63" s="82"/>
      <c r="G63" s="82"/>
      <c r="H63" s="82"/>
      <c r="I63" s="79"/>
      <c r="J63" s="79"/>
      <c r="K63" s="79"/>
      <c r="L63" s="79"/>
      <c r="M63" s="79"/>
      <c r="N63" s="81"/>
    </row>
    <row r="64" spans="1:14" ht="27.75" customHeight="1" x14ac:dyDescent="0.3">
      <c r="A64" s="26"/>
      <c r="B64" s="740"/>
      <c r="C64" s="23" t="s">
        <v>222</v>
      </c>
      <c r="D64" s="24"/>
      <c r="E64" s="24"/>
      <c r="F64" s="83"/>
      <c r="G64" s="24"/>
      <c r="H64" s="24" t="s">
        <v>223</v>
      </c>
      <c r="I64" s="798" t="s">
        <v>254</v>
      </c>
      <c r="J64" s="799"/>
      <c r="K64" s="284"/>
      <c r="L64" s="285" t="s">
        <v>223</v>
      </c>
      <c r="M64" s="798" t="s">
        <v>254</v>
      </c>
      <c r="N64" s="800"/>
    </row>
    <row r="65" spans="1:14" x14ac:dyDescent="0.3">
      <c r="A65" s="26"/>
      <c r="B65" s="740"/>
      <c r="C65" s="6" t="str">
        <f>C94</f>
        <v>Lain-Lain</v>
      </c>
      <c r="F65" s="26"/>
      <c r="G65" s="5"/>
      <c r="H65" s="5"/>
      <c r="I65" s="663">
        <v>0</v>
      </c>
      <c r="J65" s="664"/>
      <c r="K65" s="287"/>
      <c r="M65" s="663">
        <v>0</v>
      </c>
      <c r="N65" s="739"/>
    </row>
    <row r="66" spans="1:14" x14ac:dyDescent="0.3">
      <c r="A66" s="26"/>
      <c r="B66" s="740"/>
      <c r="C66" s="6"/>
      <c r="F66" s="26"/>
      <c r="G66" s="5"/>
      <c r="H66" s="5"/>
      <c r="I66" s="663"/>
      <c r="J66" s="664"/>
      <c r="K66" s="287"/>
      <c r="M66" s="663"/>
      <c r="N66" s="739"/>
    </row>
    <row r="67" spans="1:14" x14ac:dyDescent="0.3">
      <c r="A67" s="26"/>
      <c r="B67" s="740"/>
      <c r="C67" s="6"/>
      <c r="F67" s="26"/>
      <c r="G67" s="5"/>
      <c r="H67" s="5"/>
      <c r="I67" s="57"/>
      <c r="J67" s="370"/>
      <c r="K67" s="287"/>
      <c r="M67" s="57"/>
      <c r="N67" s="59"/>
    </row>
    <row r="68" spans="1:14" x14ac:dyDescent="0.3">
      <c r="A68" s="26"/>
      <c r="B68" s="740"/>
      <c r="C68" s="177" t="s">
        <v>258</v>
      </c>
      <c r="F68" s="26"/>
      <c r="G68" s="5"/>
      <c r="H68" s="5"/>
      <c r="I68" s="635">
        <f>SUM(I65:I67)</f>
        <v>0</v>
      </c>
      <c r="J68" s="636"/>
      <c r="K68" s="287"/>
      <c r="M68" s="635">
        <f>SUM(M65:M67)</f>
        <v>0</v>
      </c>
      <c r="N68" s="722"/>
    </row>
    <row r="69" spans="1:14" ht="15" thickBot="1" x14ac:dyDescent="0.35">
      <c r="A69" s="26"/>
      <c r="B69" s="740"/>
      <c r="C69" s="177" t="s">
        <v>259</v>
      </c>
      <c r="E69" s="46"/>
      <c r="F69" s="36"/>
      <c r="G69" s="5"/>
      <c r="H69" s="5"/>
      <c r="I69" s="635">
        <f>SUM(I62,I68)</f>
        <v>32.774999999999999</v>
      </c>
      <c r="J69" s="636"/>
      <c r="K69" s="289"/>
      <c r="L69" s="46"/>
      <c r="M69" s="687">
        <f>SUM(M62,M68)</f>
        <v>31.92</v>
      </c>
      <c r="N69" s="737"/>
    </row>
    <row r="70" spans="1:14" ht="15.75" customHeight="1" thickBot="1" x14ac:dyDescent="0.35">
      <c r="A70" s="26"/>
      <c r="B70" s="740"/>
      <c r="C70" s="84"/>
      <c r="D70" s="82"/>
      <c r="E70" s="82"/>
      <c r="F70" s="82"/>
      <c r="G70" s="82"/>
      <c r="H70" s="82"/>
      <c r="I70" s="79"/>
      <c r="J70" s="79"/>
      <c r="K70" s="79"/>
      <c r="L70" s="79"/>
      <c r="M70" s="79"/>
      <c r="N70" s="81"/>
    </row>
    <row r="71" spans="1:14" x14ac:dyDescent="0.3">
      <c r="B71" s="89"/>
      <c r="C71" s="38" t="s">
        <v>135</v>
      </c>
      <c r="E71" s="54"/>
      <c r="F71" s="40"/>
      <c r="G71" s="5"/>
      <c r="H71" s="5"/>
      <c r="I71" s="806" t="s">
        <v>168</v>
      </c>
      <c r="J71" s="807"/>
      <c r="M71" s="622" t="s">
        <v>168</v>
      </c>
      <c r="N71" s="732"/>
    </row>
    <row r="72" spans="1:14" x14ac:dyDescent="0.3">
      <c r="B72" s="89"/>
      <c r="C72" s="235" t="s">
        <v>260</v>
      </c>
      <c r="F72" s="26"/>
      <c r="G72" s="5"/>
      <c r="H72" s="5"/>
      <c r="I72" s="679">
        <f>IF(I71 = "TIADA",I69, IF(I71="PULUH",ROUND(I69,-1),IF(I71="RATUS",ROUND(I69,-2),IF(I71="RIBU",ROUND(I69,-3),IF(I71="PULUH RIBU",ROUND(I69,-4),IF(I71="RATUS RIBU",ROUND(I69,-5),IF(I71="JUTA",ROUND(I69,-6))))))))</f>
        <v>32.774999999999999</v>
      </c>
      <c r="J72" s="680"/>
      <c r="M72" s="679">
        <f>IF(M71 = "TIADA",M69, IF(M71="PULUH",ROUND(M69,-1),IF(M71="RATUS",ROUND(M69,-2),IF(M71="RIBU",ROUND(M69,-3),IF(M71="PULUH RIBU",ROUND(M69,-4),IF(M71="RATUS RIBU",ROUND(M69,-5),IF(M71="JUTA",ROUND(M69,-6))))))))</f>
        <v>31.92</v>
      </c>
      <c r="N72" s="731"/>
    </row>
    <row r="73" spans="1:14" x14ac:dyDescent="0.3">
      <c r="B73" s="89"/>
      <c r="C73" s="38" t="s">
        <v>261</v>
      </c>
      <c r="F73" s="26"/>
      <c r="G73" s="5"/>
      <c r="I73" s="690" t="b">
        <v>0</v>
      </c>
      <c r="J73" s="691"/>
      <c r="L73" s="16" t="b">
        <v>1</v>
      </c>
      <c r="M73" s="622"/>
      <c r="N73" s="732"/>
    </row>
    <row r="74" spans="1:14" ht="15" thickBot="1" x14ac:dyDescent="0.35">
      <c r="B74" s="90"/>
      <c r="C74" s="35"/>
      <c r="D74" s="46"/>
      <c r="E74" s="46"/>
      <c r="F74" s="36"/>
      <c r="G74" s="45"/>
      <c r="H74" s="45"/>
      <c r="I74" s="46"/>
      <c r="J74" s="47"/>
      <c r="K74" s="46"/>
      <c r="L74" s="46"/>
      <c r="M74" s="46"/>
      <c r="N74" s="36"/>
    </row>
    <row r="75" spans="1:14" x14ac:dyDescent="0.3">
      <c r="B75" s="2"/>
      <c r="C75" s="6"/>
      <c r="H75" s="5"/>
    </row>
    <row r="76" spans="1:14" ht="30" customHeight="1" x14ac:dyDescent="0.3">
      <c r="C76" s="6" t="s">
        <v>262</v>
      </c>
      <c r="H76" s="5"/>
    </row>
    <row r="77" spans="1:14" ht="36.75" customHeight="1" x14ac:dyDescent="0.3">
      <c r="C77" s="678" t="str">
        <f>CONCATENATE("- Lingkungan nilai yang berpatutan dan munasabah selepas pelarasan adalah di antara RM ",ROUND(M72,2)," hingga RM",ROUND(I72,2))</f>
        <v>- Lingkungan nilai yang berpatutan dan munasabah selepas pelarasan adalah di antara RM 31.92 hingga RM32.78</v>
      </c>
      <c r="D77" s="678"/>
      <c r="E77" s="678"/>
      <c r="F77" s="678"/>
      <c r="G77" s="678"/>
      <c r="H77" s="678"/>
      <c r="I77" s="678"/>
      <c r="J77" s="678"/>
    </row>
    <row r="78" spans="1:14" ht="15" customHeight="1" x14ac:dyDescent="0.3">
      <c r="C78" s="689" t="str">
        <f>IF(I73,CONCATENATE("- Pada pendapat saya perbandingan terbaik ialah ",G8," ( RM ",I72,")"),CONCATENATE("- Pada pendapat saya perbandingan terbaik ialah ",K8," ( RM ",M72,")"))</f>
        <v>- Pada pendapat saya perbandingan terbaik ialah Lot Perbandingan 2 : 808 ( RM 31.92)</v>
      </c>
      <c r="D78" s="689"/>
      <c r="E78" s="689"/>
      <c r="F78" s="689"/>
      <c r="G78" s="689"/>
      <c r="H78" s="689"/>
      <c r="I78" s="689"/>
      <c r="J78" s="689"/>
    </row>
    <row r="79" spans="1:14" x14ac:dyDescent="0.3">
      <c r="C79" s="133" t="s">
        <v>263</v>
      </c>
      <c r="D79" s="12">
        <v>30</v>
      </c>
      <c r="E79" s="12"/>
      <c r="F79" s="12"/>
      <c r="G79" s="6"/>
      <c r="H79" s="6"/>
      <c r="I79" s="6"/>
    </row>
    <row r="80" spans="1:14" x14ac:dyDescent="0.3">
      <c r="C80" s="3"/>
      <c r="G80" s="5"/>
      <c r="H80" s="5"/>
    </row>
    <row r="81" spans="2:14" x14ac:dyDescent="0.3">
      <c r="C81" s="6" t="s">
        <v>264</v>
      </c>
    </row>
    <row r="82" spans="2:14" x14ac:dyDescent="0.3">
      <c r="C82" s="132" t="s">
        <v>265</v>
      </c>
      <c r="D82" s="121"/>
      <c r="E82" s="121"/>
      <c r="F82" s="121"/>
      <c r="G82" s="121"/>
      <c r="H82" s="121"/>
      <c r="I82" s="122"/>
      <c r="J82" s="122"/>
      <c r="K82" s="122"/>
      <c r="L82" s="123"/>
    </row>
    <row r="83" spans="2:14" x14ac:dyDescent="0.3">
      <c r="C83" s="124"/>
      <c r="D83" s="125"/>
      <c r="E83" s="125"/>
      <c r="F83" s="125"/>
      <c r="G83" s="125"/>
      <c r="H83" s="125"/>
      <c r="I83" s="126"/>
      <c r="J83" s="126"/>
      <c r="K83" s="126"/>
      <c r="L83" s="127"/>
    </row>
    <row r="84" spans="2:14" x14ac:dyDescent="0.3">
      <c r="C84" s="124"/>
      <c r="D84" s="125"/>
      <c r="E84" s="125"/>
      <c r="F84" s="125"/>
      <c r="G84" s="125"/>
      <c r="H84" s="125"/>
      <c r="I84" s="126"/>
      <c r="J84" s="126"/>
      <c r="K84" s="126"/>
      <c r="L84" s="127"/>
    </row>
    <row r="85" spans="2:14" x14ac:dyDescent="0.3">
      <c r="C85" s="128"/>
      <c r="D85" s="129"/>
      <c r="E85" s="129"/>
      <c r="F85" s="129"/>
      <c r="G85" s="130"/>
      <c r="H85" s="130"/>
      <c r="I85" s="129"/>
      <c r="J85" s="129"/>
      <c r="K85" s="130"/>
      <c r="L85" s="131"/>
    </row>
    <row r="86" spans="2:14" x14ac:dyDescent="0.3">
      <c r="C86" s="3"/>
      <c r="G86" s="5"/>
      <c r="H86" s="5"/>
    </row>
    <row r="87" spans="2:14" x14ac:dyDescent="0.3">
      <c r="C87" s="530" t="s">
        <v>272</v>
      </c>
      <c r="D87" s="530" t="s">
        <v>157</v>
      </c>
      <c r="E87" s="12"/>
      <c r="F87" s="12"/>
      <c r="G87" s="530" t="s">
        <v>158</v>
      </c>
      <c r="H87" s="698" t="s">
        <v>273</v>
      </c>
      <c r="I87" s="699"/>
      <c r="K87" s="138"/>
      <c r="M87" s="138"/>
      <c r="N87" s="138"/>
    </row>
    <row r="88" spans="2:14" x14ac:dyDescent="0.3">
      <c r="C88" s="3"/>
      <c r="G88" s="5"/>
      <c r="H88" s="5"/>
    </row>
    <row r="89" spans="2:14" x14ac:dyDescent="0.3">
      <c r="B89" s="673" t="s">
        <v>274</v>
      </c>
      <c r="C89" s="673"/>
      <c r="D89" s="674"/>
      <c r="E89" s="674"/>
      <c r="F89" s="674"/>
      <c r="G89" s="674"/>
      <c r="H89" s="5"/>
      <c r="K89" s="138"/>
      <c r="M89" s="138"/>
    </row>
    <row r="90" spans="2:14" x14ac:dyDescent="0.3">
      <c r="C90" s="225"/>
      <c r="D90" s="138"/>
      <c r="G90" s="5"/>
      <c r="H90" s="5"/>
      <c r="K90" s="138"/>
      <c r="M90" s="138"/>
    </row>
    <row r="91" spans="2:14" x14ac:dyDescent="0.3">
      <c r="B91" s="356" t="s">
        <v>275</v>
      </c>
      <c r="C91" s="357"/>
      <c r="D91" s="138"/>
      <c r="E91" s="138"/>
      <c r="F91" s="138"/>
      <c r="G91" s="143"/>
      <c r="H91" s="143"/>
      <c r="I91" s="138"/>
      <c r="J91" s="138"/>
      <c r="K91" s="138"/>
      <c r="L91" s="138"/>
      <c r="M91" s="138"/>
      <c r="N91" s="138"/>
    </row>
    <row r="92" spans="2:14" x14ac:dyDescent="0.3">
      <c r="B92" t="s">
        <v>276</v>
      </c>
      <c r="C92" s="225"/>
      <c r="D92" s="138"/>
      <c r="E92" s="138"/>
      <c r="F92" s="138"/>
      <c r="G92" s="138"/>
      <c r="H92" s="143"/>
      <c r="I92" s="138"/>
      <c r="J92" s="138"/>
      <c r="K92" s="138"/>
      <c r="L92" s="138"/>
      <c r="M92" s="138"/>
      <c r="N92" s="138"/>
    </row>
    <row r="93" spans="2:14" ht="15" customHeight="1" x14ac:dyDescent="0.3">
      <c r="B93" s="359" t="s">
        <v>107</v>
      </c>
      <c r="C93" s="358" t="s">
        <v>108</v>
      </c>
      <c r="D93" s="358" t="s">
        <v>313</v>
      </c>
      <c r="E93" s="138"/>
      <c r="F93" s="138"/>
      <c r="G93" s="138"/>
      <c r="H93" s="143"/>
      <c r="I93" s="138"/>
      <c r="J93" s="138"/>
      <c r="K93" s="138"/>
      <c r="L93" s="138"/>
      <c r="M93" s="138"/>
      <c r="N93" s="138"/>
    </row>
    <row r="94" spans="2:14" ht="29.25" customHeight="1" x14ac:dyDescent="0.3">
      <c r="B94" s="137">
        <v>1</v>
      </c>
      <c r="C94" s="136" t="s">
        <v>110</v>
      </c>
      <c r="D94" s="360"/>
      <c r="E94" s="138"/>
      <c r="F94" s="172"/>
      <c r="G94" s="138"/>
      <c r="H94" s="143"/>
      <c r="I94" s="138"/>
      <c r="J94" s="138"/>
      <c r="K94" s="138"/>
      <c r="L94" s="138"/>
      <c r="M94" s="138"/>
      <c r="N94" s="138"/>
    </row>
    <row r="95" spans="2:14" ht="24.75" customHeight="1" x14ac:dyDescent="0.3">
      <c r="B95" s="530" t="s">
        <v>111</v>
      </c>
      <c r="C95" s="136"/>
      <c r="D95" s="361"/>
      <c r="E95" s="138"/>
      <c r="F95" s="138"/>
      <c r="G95" s="138"/>
      <c r="H95" s="143"/>
      <c r="I95" s="138"/>
      <c r="J95" s="138"/>
      <c r="K95" s="138"/>
      <c r="L95" s="138"/>
      <c r="M95" s="138"/>
      <c r="N95" s="138"/>
    </row>
    <row r="96" spans="2:14" x14ac:dyDescent="0.3">
      <c r="C96" s="225"/>
      <c r="D96" s="138"/>
      <c r="E96" s="138"/>
      <c r="F96" s="138"/>
      <c r="G96" s="143"/>
      <c r="H96" s="143"/>
      <c r="I96" s="138"/>
      <c r="J96" s="138"/>
      <c r="K96" s="138"/>
      <c r="L96" s="138"/>
      <c r="M96" s="138"/>
      <c r="N96" s="138"/>
    </row>
    <row r="97" spans="3:14" x14ac:dyDescent="0.3">
      <c r="C97" s="225"/>
      <c r="D97" s="138"/>
      <c r="E97" s="138"/>
      <c r="F97" s="138"/>
      <c r="G97" s="143"/>
      <c r="H97" s="143"/>
      <c r="I97" s="138"/>
      <c r="J97" s="138"/>
      <c r="K97" s="138"/>
      <c r="L97" s="138"/>
      <c r="M97" s="138"/>
      <c r="N97" s="138"/>
    </row>
    <row r="98" spans="3:14" x14ac:dyDescent="0.3">
      <c r="C98" s="225"/>
      <c r="D98" s="138"/>
      <c r="G98" s="5"/>
      <c r="H98" s="5"/>
      <c r="K98" s="138"/>
      <c r="M98" s="138"/>
    </row>
    <row r="99" spans="3:14" x14ac:dyDescent="0.3">
      <c r="C99" s="3" t="s">
        <v>277</v>
      </c>
      <c r="G99" s="5"/>
      <c r="H99" s="5"/>
    </row>
    <row r="100" spans="3:14" x14ac:dyDescent="0.3">
      <c r="C100" s="93" t="s">
        <v>278</v>
      </c>
      <c r="G100" s="5"/>
      <c r="H100" s="5"/>
    </row>
    <row r="102" spans="3:14" x14ac:dyDescent="0.3">
      <c r="C102" s="240" t="s">
        <v>279</v>
      </c>
      <c r="D102" s="138"/>
      <c r="E102" s="138"/>
      <c r="F102" s="138"/>
      <c r="G102" s="143"/>
      <c r="H102" s="143"/>
      <c r="I102" s="138"/>
      <c r="J102" s="138"/>
      <c r="K102" s="138"/>
      <c r="L102" s="138"/>
      <c r="M102" s="138"/>
      <c r="N102" s="138"/>
    </row>
  </sheetData>
  <mergeCells count="115">
    <mergeCell ref="H4:I4"/>
    <mergeCell ref="J4:K4"/>
    <mergeCell ref="M4:N4"/>
    <mergeCell ref="H87:I87"/>
    <mergeCell ref="H34:H35"/>
    <mergeCell ref="L34:L35"/>
    <mergeCell ref="M34:N35"/>
    <mergeCell ref="I34:J35"/>
    <mergeCell ref="G12:J12"/>
    <mergeCell ref="G16:J16"/>
    <mergeCell ref="K16:N16"/>
    <mergeCell ref="G17:J17"/>
    <mergeCell ref="K17:N17"/>
    <mergeCell ref="G18:J18"/>
    <mergeCell ref="K18:N18"/>
    <mergeCell ref="K12:N12"/>
    <mergeCell ref="G13:J13"/>
    <mergeCell ref="K13:N13"/>
    <mergeCell ref="G14:J14"/>
    <mergeCell ref="K14:N14"/>
    <mergeCell ref="G15:J15"/>
    <mergeCell ref="K15:N15"/>
    <mergeCell ref="G8:J8"/>
    <mergeCell ref="K8:N8"/>
    <mergeCell ref="B32:B36"/>
    <mergeCell ref="I33:J33"/>
    <mergeCell ref="M33:N33"/>
    <mergeCell ref="I36:J36"/>
    <mergeCell ref="M36:N36"/>
    <mergeCell ref="B28:B31"/>
    <mergeCell ref="C28:H28"/>
    <mergeCell ref="I31:J31"/>
    <mergeCell ref="M31:N31"/>
    <mergeCell ref="C34:C35"/>
    <mergeCell ref="D34:D35"/>
    <mergeCell ref="B9:B27"/>
    <mergeCell ref="G9:J9"/>
    <mergeCell ref="K9:N9"/>
    <mergeCell ref="G10:J10"/>
    <mergeCell ref="K10:N10"/>
    <mergeCell ref="G11:J11"/>
    <mergeCell ref="G25:J25"/>
    <mergeCell ref="K25:N25"/>
    <mergeCell ref="G26:J26"/>
    <mergeCell ref="K26:N26"/>
    <mergeCell ref="K11:N11"/>
    <mergeCell ref="I43:J43"/>
    <mergeCell ref="M43:N43"/>
    <mergeCell ref="M44:N44"/>
    <mergeCell ref="B37:B60"/>
    <mergeCell ref="I38:J38"/>
    <mergeCell ref="M38:N38"/>
    <mergeCell ref="I39:J39"/>
    <mergeCell ref="M39:N39"/>
    <mergeCell ref="I40:J40"/>
    <mergeCell ref="M40:N40"/>
    <mergeCell ref="I41:J41"/>
    <mergeCell ref="M41:N41"/>
    <mergeCell ref="I48:J48"/>
    <mergeCell ref="M48:N48"/>
    <mergeCell ref="I49:J49"/>
    <mergeCell ref="M49:N49"/>
    <mergeCell ref="I50:J50"/>
    <mergeCell ref="M50:N50"/>
    <mergeCell ref="I45:J45"/>
    <mergeCell ref="M45:N45"/>
    <mergeCell ref="I46:J46"/>
    <mergeCell ref="M46:N46"/>
    <mergeCell ref="I47:J47"/>
    <mergeCell ref="M47:N47"/>
    <mergeCell ref="I54:J54"/>
    <mergeCell ref="M54:N54"/>
    <mergeCell ref="I55:J55"/>
    <mergeCell ref="M55:N55"/>
    <mergeCell ref="I56:J56"/>
    <mergeCell ref="M56:N56"/>
    <mergeCell ref="I51:J51"/>
    <mergeCell ref="M51:N51"/>
    <mergeCell ref="I52:J52"/>
    <mergeCell ref="M52:N52"/>
    <mergeCell ref="I53:J53"/>
    <mergeCell ref="M53:N53"/>
    <mergeCell ref="I66:J66"/>
    <mergeCell ref="M66:N66"/>
    <mergeCell ref="I68:J68"/>
    <mergeCell ref="I58:J58"/>
    <mergeCell ref="M58:N58"/>
    <mergeCell ref="I60:J60"/>
    <mergeCell ref="M60:N60"/>
    <mergeCell ref="I61:J61"/>
    <mergeCell ref="M61:N61"/>
    <mergeCell ref="I73:J73"/>
    <mergeCell ref="M73:N73"/>
    <mergeCell ref="C77:J77"/>
    <mergeCell ref="C78:J78"/>
    <mergeCell ref="B89:G89"/>
    <mergeCell ref="G22:J22"/>
    <mergeCell ref="K22:N22"/>
    <mergeCell ref="I42:J42"/>
    <mergeCell ref="I44:J44"/>
    <mergeCell ref="M42:N42"/>
    <mergeCell ref="M68:N68"/>
    <mergeCell ref="I69:J69"/>
    <mergeCell ref="M69:N69"/>
    <mergeCell ref="I71:J71"/>
    <mergeCell ref="M71:N71"/>
    <mergeCell ref="I72:J72"/>
    <mergeCell ref="M72:N72"/>
    <mergeCell ref="I62:J62"/>
    <mergeCell ref="M62:N62"/>
    <mergeCell ref="B63:B70"/>
    <mergeCell ref="I64:J64"/>
    <mergeCell ref="M64:N64"/>
    <mergeCell ref="I65:J65"/>
    <mergeCell ref="M65:N65"/>
  </mergeCells>
  <conditionalFormatting sqref="A81:A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{9E8495DA-74ED-4A3A-9E19-E0D266E97A61}</x14:id>
        </ext>
      </extLst>
    </cfRule>
  </conditionalFormatting>
  <conditionalFormatting sqref="A8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{79E2F303-2F83-4E23-8417-E620A58A2B79}</x14:id>
        </ext>
      </extLst>
    </cfRule>
  </conditionalFormatting>
  <conditionalFormatting sqref="A8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{5C46CCB5-ADF6-46D6-AEFD-BC5E26C025D2}</x14:id>
        </ext>
      </extLst>
    </cfRule>
  </conditionalFormatting>
  <pageMargins left="0.7" right="0.7" top="0.75" bottom="0.75" header="0.3" footer="0.3"/>
  <pageSetup scale="47" fitToHeight="0" orientation="portrait" horizontalDpi="300" verticalDpi="300" r:id="rId1"/>
  <headerFooter>
    <oddHeader>&amp;LKaedah Perbandingan&amp;RVersion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43" r:id="rId4" name="Check Box 7">
              <controlPr defaultSize="0" autoFill="0" autoLine="0" autoPict="0">
                <anchor moveWithCells="1">
                  <from>
                    <xdr:col>1</xdr:col>
                    <xdr:colOff>373380</xdr:colOff>
                    <xdr:row>38</xdr:row>
                    <xdr:rowOff>182880</xdr:rowOff>
                  </from>
                  <to>
                    <xdr:col>2</xdr:col>
                    <xdr:colOff>68580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4" r:id="rId5" name="Check Box 8">
              <controlPr defaultSize="0" autoFill="0" autoLine="0" autoPict="0">
                <anchor moveWithCells="1">
                  <from>
                    <xdr:col>1</xdr:col>
                    <xdr:colOff>289560</xdr:colOff>
                    <xdr:row>41</xdr:row>
                    <xdr:rowOff>0</xdr:rowOff>
                  </from>
                  <to>
                    <xdr:col>1</xdr:col>
                    <xdr:colOff>457200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6" r:id="rId6" name="Check Box 10">
              <controlPr defaultSize="0" autoFill="0" autoLine="0" autoPict="0">
                <anchor moveWithCells="1">
                  <from>
                    <xdr:col>8</xdr:col>
                    <xdr:colOff>769620</xdr:colOff>
                    <xdr:row>71</xdr:row>
                    <xdr:rowOff>175260</xdr:rowOff>
                  </from>
                  <to>
                    <xdr:col>9</xdr:col>
                    <xdr:colOff>312420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7" r:id="rId7" name="Check Box 11">
              <controlPr defaultSize="0" autoFill="0" autoLine="0" autoPict="0">
                <anchor moveWithCells="1">
                  <from>
                    <xdr:col>12</xdr:col>
                    <xdr:colOff>716280</xdr:colOff>
                    <xdr:row>71</xdr:row>
                    <xdr:rowOff>160020</xdr:rowOff>
                  </from>
                  <to>
                    <xdr:col>13</xdr:col>
                    <xdr:colOff>312420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4" r:id="rId8" name="Check Box 18">
              <controlPr defaultSize="0" autoFill="0" autoLine="0" autoPict="0">
                <anchor moveWithCells="1">
                  <from>
                    <xdr:col>1</xdr:col>
                    <xdr:colOff>350520</xdr:colOff>
                    <xdr:row>55</xdr:row>
                    <xdr:rowOff>7620</xdr:rowOff>
                  </from>
                  <to>
                    <xdr:col>2</xdr:col>
                    <xdr:colOff>45720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5" r:id="rId9" name="Check Box 19">
              <controlPr defaultSize="0" autoFill="0" autoLine="0" autoPict="0">
                <anchor moveWithCells="1">
                  <from>
                    <xdr:col>1</xdr:col>
                    <xdr:colOff>350520</xdr:colOff>
                    <xdr:row>47</xdr:row>
                    <xdr:rowOff>0</xdr:rowOff>
                  </from>
                  <to>
                    <xdr:col>2</xdr:col>
                    <xdr:colOff>45720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6" r:id="rId10" name="Check Box 20">
              <controlPr defaultSize="0" autoFill="0" autoLine="0" autoPict="0">
                <anchor moveWithCells="1">
                  <from>
                    <xdr:col>1</xdr:col>
                    <xdr:colOff>350520</xdr:colOff>
                    <xdr:row>48</xdr:row>
                    <xdr:rowOff>0</xdr:rowOff>
                  </from>
                  <to>
                    <xdr:col>2</xdr:col>
                    <xdr:colOff>45720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7" r:id="rId11" name="Check Box 21">
              <controlPr defaultSize="0" autoFill="0" autoLine="0" autoPict="0">
                <anchor moveWithCells="1">
                  <from>
                    <xdr:col>1</xdr:col>
                    <xdr:colOff>350520</xdr:colOff>
                    <xdr:row>49</xdr:row>
                    <xdr:rowOff>0</xdr:rowOff>
                  </from>
                  <to>
                    <xdr:col>2</xdr:col>
                    <xdr:colOff>45720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8" r:id="rId12" name="Check Box 22">
              <controlPr defaultSize="0" autoFill="0" autoLine="0" autoPict="0">
                <anchor moveWithCells="1">
                  <from>
                    <xdr:col>1</xdr:col>
                    <xdr:colOff>350520</xdr:colOff>
                    <xdr:row>50</xdr:row>
                    <xdr:rowOff>0</xdr:rowOff>
                  </from>
                  <to>
                    <xdr:col>2</xdr:col>
                    <xdr:colOff>45720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59" r:id="rId13" name="Check Box 23">
              <controlPr defaultSize="0" autoFill="0" autoLine="0" autoPict="0">
                <anchor moveWithCells="1">
                  <from>
                    <xdr:col>1</xdr:col>
                    <xdr:colOff>350520</xdr:colOff>
                    <xdr:row>51</xdr:row>
                    <xdr:rowOff>7620</xdr:rowOff>
                  </from>
                  <to>
                    <xdr:col>2</xdr:col>
                    <xdr:colOff>45720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0" r:id="rId14" name="Check Box 24">
              <controlPr defaultSize="0" autoFill="0" autoLine="0" autoPict="0">
                <anchor moveWithCells="1">
                  <from>
                    <xdr:col>1</xdr:col>
                    <xdr:colOff>350520</xdr:colOff>
                    <xdr:row>52</xdr:row>
                    <xdr:rowOff>7620</xdr:rowOff>
                  </from>
                  <to>
                    <xdr:col>2</xdr:col>
                    <xdr:colOff>45720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1" r:id="rId15" name="Check Box 25">
              <controlPr defaultSize="0" autoFill="0" autoLine="0" autoPict="0">
                <anchor moveWithCells="1">
                  <from>
                    <xdr:col>1</xdr:col>
                    <xdr:colOff>350520</xdr:colOff>
                    <xdr:row>53</xdr:row>
                    <xdr:rowOff>7620</xdr:rowOff>
                  </from>
                  <to>
                    <xdr:col>2</xdr:col>
                    <xdr:colOff>45720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2" r:id="rId16" name="Check Box 26">
              <controlPr defaultSize="0" autoFill="0" autoLine="0" autoPict="0">
                <anchor moveWithCells="1">
                  <from>
                    <xdr:col>1</xdr:col>
                    <xdr:colOff>350520</xdr:colOff>
                    <xdr:row>54</xdr:row>
                    <xdr:rowOff>7620</xdr:rowOff>
                  </from>
                  <to>
                    <xdr:col>2</xdr:col>
                    <xdr:colOff>45720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3" r:id="rId17" name="Check Box 27">
              <controlPr defaultSize="0" autoFill="0" autoLine="0" autoPict="0">
                <anchor moveWithCells="1">
                  <from>
                    <xdr:col>1</xdr:col>
                    <xdr:colOff>373380</xdr:colOff>
                    <xdr:row>45</xdr:row>
                    <xdr:rowOff>152400</xdr:rowOff>
                  </from>
                  <to>
                    <xdr:col>2</xdr:col>
                    <xdr:colOff>68580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4" r:id="rId18" name="Check Box 28">
              <controlPr defaultSize="0" autoFill="0" autoLine="0" autoPict="0">
                <anchor moveWithCells="1">
                  <from>
                    <xdr:col>1</xdr:col>
                    <xdr:colOff>373380</xdr:colOff>
                    <xdr:row>39</xdr:row>
                    <xdr:rowOff>213360</xdr:rowOff>
                  </from>
                  <to>
                    <xdr:col>2</xdr:col>
                    <xdr:colOff>68580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7" r:id="rId19" name="Check Box 31">
              <controlPr defaultSize="0" autoFill="0" autoLine="0" autoPict="0">
                <anchor moveWithCells="1">
                  <from>
                    <xdr:col>1</xdr:col>
                    <xdr:colOff>373380</xdr:colOff>
                    <xdr:row>41</xdr:row>
                    <xdr:rowOff>0</xdr:rowOff>
                  </from>
                  <to>
                    <xdr:col>2</xdr:col>
                    <xdr:colOff>68580</xdr:colOff>
                    <xdr:row>42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8" r:id="rId20" name="Check Box 32">
              <controlPr defaultSize="0" autoFill="0" autoLine="0" autoPict="0">
                <anchor moveWithCells="1">
                  <from>
                    <xdr:col>1</xdr:col>
                    <xdr:colOff>373380</xdr:colOff>
                    <xdr:row>43</xdr:row>
                    <xdr:rowOff>152400</xdr:rowOff>
                  </from>
                  <to>
                    <xdr:col>2</xdr:col>
                    <xdr:colOff>68580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69" r:id="rId21" name="Check Box 33">
              <controlPr defaultSize="0" autoFill="0" autoLine="0" autoPict="0">
                <anchor moveWithCells="1">
                  <from>
                    <xdr:col>1</xdr:col>
                    <xdr:colOff>373380</xdr:colOff>
                    <xdr:row>44</xdr:row>
                    <xdr:rowOff>152400</xdr:rowOff>
                  </from>
                  <to>
                    <xdr:col>2</xdr:col>
                    <xdr:colOff>68580</xdr:colOff>
                    <xdr:row>45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71" r:id="rId22" name="Option Button 35">
              <controlPr defaultSize="0" autoFill="0" autoLine="0" autoPict="0">
                <anchor moveWithCells="1">
                  <from>
                    <xdr:col>3</xdr:col>
                    <xdr:colOff>175260</xdr:colOff>
                    <xdr:row>93</xdr:row>
                    <xdr:rowOff>68580</xdr:rowOff>
                  </from>
                  <to>
                    <xdr:col>3</xdr:col>
                    <xdr:colOff>495300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72" r:id="rId23" name="Option Button 36">
              <controlPr defaultSize="0" autoFill="0" autoLine="0" autoPict="0">
                <anchor moveWithCells="1">
                  <from>
                    <xdr:col>3</xdr:col>
                    <xdr:colOff>845820</xdr:colOff>
                    <xdr:row>93</xdr:row>
                    <xdr:rowOff>68580</xdr:rowOff>
                  </from>
                  <to>
                    <xdr:col>3</xdr:col>
                    <xdr:colOff>1173480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73" r:id="rId24" name="Group Box 37">
              <controlPr defaultSize="0" autoFill="0" autoPict="0">
                <anchor moveWithCells="1">
                  <from>
                    <xdr:col>3</xdr:col>
                    <xdr:colOff>106680</xdr:colOff>
                    <xdr:row>93</xdr:row>
                    <xdr:rowOff>45720</xdr:rowOff>
                  </from>
                  <to>
                    <xdr:col>3</xdr:col>
                    <xdr:colOff>1287780</xdr:colOff>
                    <xdr:row>93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86" r:id="rId25" name="Check Box 50">
              <controlPr defaultSize="0" autoFill="0" autoLine="0" autoPict="0">
                <anchor moveWithCells="1">
                  <from>
                    <xdr:col>1</xdr:col>
                    <xdr:colOff>373380</xdr:colOff>
                    <xdr:row>41</xdr:row>
                    <xdr:rowOff>182880</xdr:rowOff>
                  </from>
                  <to>
                    <xdr:col>2</xdr:col>
                    <xdr:colOff>68580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89" r:id="rId26" name="Check Box 53">
              <controlPr defaultSize="0" autoFill="0" autoLine="0" autoPict="0">
                <anchor moveWithCells="1">
                  <from>
                    <xdr:col>1</xdr:col>
                    <xdr:colOff>373380</xdr:colOff>
                    <xdr:row>37</xdr:row>
                    <xdr:rowOff>312420</xdr:rowOff>
                  </from>
                  <to>
                    <xdr:col>2</xdr:col>
                    <xdr:colOff>68580</xdr:colOff>
                    <xdr:row>39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8495DA-74ED-4A3A-9E19-E0D266E97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A81:A85</xm:sqref>
        </x14:conditionalFormatting>
        <x14:conditionalFormatting xmlns:xm="http://schemas.microsoft.com/office/excel/2006/main">
          <x14:cfRule type="dataBar" id="{79E2F303-2F83-4E23-8417-E620A58A2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A89</xm:sqref>
        </x14:conditionalFormatting>
        <x14:conditionalFormatting xmlns:xm="http://schemas.microsoft.com/office/excel/2006/main">
          <x14:cfRule type="dataBar" id="{5C46CCB5-ADF6-46D6-AEFD-BC5E26C025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E7E58-D433-4684-BE2C-27145C780412}">
          <x14:formula1>
            <xm:f>'Item List'!$A$1:$A$7</xm:f>
          </x14:formula1>
          <xm:sqref>I71:J71 M71:N71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08B8-C03D-45AA-B40D-1661214C7672}">
  <sheetPr>
    <tabColor theme="7" tint="0.59999389629810485"/>
    <pageSetUpPr fitToPage="1"/>
  </sheetPr>
  <dimension ref="B1:N25"/>
  <sheetViews>
    <sheetView topLeftCell="A16" zoomScale="110" zoomScaleNormal="110" workbookViewId="0">
      <selection activeCell="B1" sqref="B1"/>
    </sheetView>
  </sheetViews>
  <sheetFormatPr defaultRowHeight="14.4" x14ac:dyDescent="0.3"/>
  <cols>
    <col min="1" max="1" width="6.5546875" customWidth="1"/>
    <col min="2" max="2" width="11" style="2" customWidth="1"/>
    <col min="3" max="3" width="22.44140625" customWidth="1"/>
    <col min="4" max="4" width="18.5546875" customWidth="1"/>
    <col min="5" max="5" width="14.6640625" customWidth="1"/>
    <col min="6" max="6" width="11" customWidth="1"/>
    <col min="7" max="7" width="13.5546875" bestFit="1" customWidth="1"/>
    <col min="8" max="8" width="18.88671875" customWidth="1"/>
    <col min="9" max="9" width="17.109375" customWidth="1"/>
    <col min="10" max="11" width="11" customWidth="1"/>
    <col min="12" max="12" width="14.88671875" customWidth="1"/>
    <col min="13" max="13" width="11" customWidth="1"/>
    <col min="14" max="14" width="12" customWidth="1"/>
  </cols>
  <sheetData>
    <row r="1" spans="2:14" x14ac:dyDescent="0.3">
      <c r="B1" s="50" t="s">
        <v>394</v>
      </c>
    </row>
    <row r="2" spans="2:14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4" x14ac:dyDescent="0.3">
      <c r="B4" s="458" t="s">
        <v>142</v>
      </c>
      <c r="C4" s="43"/>
    </row>
    <row r="8" spans="2:14" ht="25.2" x14ac:dyDescent="0.6">
      <c r="G8" s="14"/>
    </row>
    <row r="9" spans="2:14" ht="15" thickBot="1" x14ac:dyDescent="0.35"/>
    <row r="10" spans="2:14" ht="18.75" customHeight="1" x14ac:dyDescent="0.3">
      <c r="B10" s="61" t="s">
        <v>395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40"/>
    </row>
    <row r="11" spans="2:14" ht="7.5" customHeight="1" x14ac:dyDescent="0.3">
      <c r="B11" s="72"/>
      <c r="N11" s="26"/>
    </row>
    <row r="12" spans="2:14" ht="18" customHeight="1" x14ac:dyDescent="0.3">
      <c r="B12" s="62" t="s">
        <v>396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2:14" x14ac:dyDescent="0.3">
      <c r="B13" s="63"/>
      <c r="N13" s="26"/>
    </row>
    <row r="14" spans="2:14" ht="28.8" x14ac:dyDescent="0.3">
      <c r="B14" s="366" t="s">
        <v>118</v>
      </c>
      <c r="C14" s="367" t="s">
        <v>450</v>
      </c>
      <c r="D14" s="367" t="s">
        <v>52</v>
      </c>
      <c r="E14" s="367" t="s">
        <v>120</v>
      </c>
      <c r="F14" s="367"/>
      <c r="G14" s="368" t="str">
        <f>IF(E15="mp",CONCATENATE("Kadar Nilai (RM s",LOWER(E15),")"),CONCATENATE("Kadar Nilai (RM se",LOWER(E15),")"))</f>
        <v>Kadar Nilai (RM smp)</v>
      </c>
      <c r="H14" s="367"/>
      <c r="I14" s="404" t="s">
        <v>397</v>
      </c>
      <c r="J14" s="367"/>
      <c r="K14" s="367"/>
      <c r="L14" s="404" t="s">
        <v>398</v>
      </c>
      <c r="M14" s="367"/>
      <c r="N14" s="367"/>
    </row>
    <row r="15" spans="2:14" ht="24.75" customHeight="1" x14ac:dyDescent="0.3">
      <c r="B15" s="63">
        <v>1</v>
      </c>
      <c r="C15" t="s">
        <v>52</v>
      </c>
      <c r="D15" s="57">
        <f>'VP Sewaan Tanah Kosong'!D19</f>
        <v>20000</v>
      </c>
      <c r="E15" t="s">
        <v>123</v>
      </c>
      <c r="F15" s="58" t="s">
        <v>124</v>
      </c>
      <c r="G15" s="57">
        <f>'VP Sewaan Tanah Kosong'!D63</f>
        <v>0.8</v>
      </c>
      <c r="H15" s="530" t="s">
        <v>146</v>
      </c>
      <c r="I15" s="57">
        <f>Table13610[[#This Row],[Luas Tanah]]*Table13610[[#This Row],[Column1]]</f>
        <v>16000</v>
      </c>
      <c r="L15" s="57">
        <f>Table13610[[#This Row],[Column8]]*12</f>
        <v>192000</v>
      </c>
      <c r="N15" s="26"/>
    </row>
    <row r="16" spans="2:14" x14ac:dyDescent="0.3">
      <c r="B16" s="63"/>
      <c r="D16" s="57"/>
      <c r="F16" s="58"/>
      <c r="G16" s="57"/>
      <c r="I16" s="57"/>
      <c r="L16" s="57"/>
      <c r="N16" s="26"/>
    </row>
    <row r="17" spans="2:14" x14ac:dyDescent="0.3">
      <c r="B17" s="63"/>
      <c r="I17" s="283" t="s">
        <v>399</v>
      </c>
      <c r="L17" s="399" t="s">
        <v>400</v>
      </c>
      <c r="N17" s="26"/>
    </row>
    <row r="18" spans="2:14" x14ac:dyDescent="0.3">
      <c r="B18" s="63"/>
      <c r="G18" s="591" t="s">
        <v>152</v>
      </c>
      <c r="H18" s="591"/>
      <c r="I18" s="526">
        <f>SUM(I15)</f>
        <v>16000</v>
      </c>
      <c r="L18" s="526">
        <f>SUM(L15)</f>
        <v>192000</v>
      </c>
      <c r="N18" s="59"/>
    </row>
    <row r="19" spans="2:14" x14ac:dyDescent="0.3">
      <c r="B19" s="63"/>
      <c r="G19" s="592" t="s">
        <v>135</v>
      </c>
      <c r="H19" s="592"/>
      <c r="I19" s="58" t="s">
        <v>136</v>
      </c>
      <c r="J19" s="94"/>
      <c r="K19" s="135"/>
      <c r="L19" s="58" t="s">
        <v>136</v>
      </c>
      <c r="M19" s="94"/>
      <c r="N19" s="60"/>
    </row>
    <row r="20" spans="2:14" x14ac:dyDescent="0.3">
      <c r="B20" s="63"/>
      <c r="G20" s="589" t="s">
        <v>137</v>
      </c>
      <c r="H20" s="589"/>
      <c r="I20" s="526">
        <f>IF(I19 = "TIADA",I18, IF(I19="PULUH",ROUND(I18,-1),IF(I19="RATUS",ROUND(I18,-2),IF(I19="RIBU",ROUND(I18,-3),IF(I19="PULUH RIBU",ROUND(I18,-4),IF(I19="RATUS RIBU",ROUND(I18,-5),IF(I19="JUTA",ROUND(I18,-6))))))))</f>
        <v>16000</v>
      </c>
      <c r="L20" s="526">
        <f>IF(L19 = "TIADA",L18, IF(L19="PULUH",ROUND(L18,-1),IF(L19="RATUS",ROUND(L18,-2),IF(L19="RIBU",ROUND(L18,-3),IF(L19="PULUH RIBU",ROUND(L18,-4),IF(L19="RATUS RIBU",ROUND(L18,-5),IF(L19="JUTA",ROUND(L18,-6))))))))</f>
        <v>192000</v>
      </c>
      <c r="N20" s="59"/>
    </row>
    <row r="21" spans="2:14" ht="20.25" customHeight="1" x14ac:dyDescent="0.3">
      <c r="B21" s="63"/>
      <c r="F21" s="589" t="str">
        <f>CONCATENATE("Jumlah Nilai Mengikut Syer (",E2,F2,G2,") (RM)")</f>
        <v>Jumlah Nilai Mengikut Syer (1/1) (RM)</v>
      </c>
      <c r="G21" s="589"/>
      <c r="H21" s="589"/>
      <c r="I21" s="528">
        <f>I20*(E2/G2)</f>
        <v>16000</v>
      </c>
      <c r="J21" s="1" t="s">
        <v>401</v>
      </c>
      <c r="L21" s="528">
        <f>L20*(E2/G2)</f>
        <v>192000</v>
      </c>
      <c r="M21" s="1" t="s">
        <v>402</v>
      </c>
      <c r="N21" s="26"/>
    </row>
    <row r="22" spans="2:14" s="67" customFormat="1" ht="19.5" customHeight="1" x14ac:dyDescent="0.3">
      <c r="B22" s="69"/>
      <c r="G22" s="590"/>
      <c r="H22" s="590"/>
      <c r="I22" s="68"/>
      <c r="J22" s="19"/>
      <c r="K22"/>
      <c r="L22" s="68"/>
      <c r="M22" s="1"/>
      <c r="N22" s="70"/>
    </row>
    <row r="23" spans="2:14" s="67" customFormat="1" ht="19.5" customHeight="1" x14ac:dyDescent="0.3">
      <c r="B23" s="69"/>
      <c r="C23" s="530" t="s">
        <v>156</v>
      </c>
      <c r="D23" s="530" t="s">
        <v>157</v>
      </c>
      <c r="E23" s="531" t="s">
        <v>158</v>
      </c>
      <c r="G23" s="379"/>
      <c r="H23" s="379"/>
      <c r="I23" s="68"/>
      <c r="J23" s="19"/>
      <c r="K23"/>
      <c r="L23" s="68"/>
      <c r="M23" s="1"/>
      <c r="N23" s="70"/>
    </row>
    <row r="24" spans="2:14" ht="19.5" customHeight="1" thickBot="1" x14ac:dyDescent="0.35">
      <c r="B24" s="65"/>
      <c r="C24" s="46"/>
      <c r="D24" s="46"/>
      <c r="E24" s="46"/>
      <c r="F24" s="46"/>
      <c r="G24" s="71"/>
      <c r="H24" s="71"/>
      <c r="I24" s="66"/>
      <c r="J24" s="46"/>
      <c r="K24" s="46"/>
      <c r="L24" s="46"/>
      <c r="M24" s="46"/>
      <c r="N24" s="36"/>
    </row>
    <row r="25" spans="2:14" ht="19.5" customHeight="1" x14ac:dyDescent="0.3">
      <c r="G25" s="20"/>
      <c r="H25" s="20"/>
      <c r="I25" s="13"/>
    </row>
  </sheetData>
  <mergeCells count="5">
    <mergeCell ref="G18:H18"/>
    <mergeCell ref="G20:H20"/>
    <mergeCell ref="G22:H22"/>
    <mergeCell ref="G19:H19"/>
    <mergeCell ref="F21:H21"/>
  </mergeCells>
  <dataValidations count="2">
    <dataValidation type="list" allowBlank="1" showInputMessage="1" showErrorMessage="1" sqref="E16" xr:uid="{C59F6D53-73CB-49EE-B755-E5753BE3E21B}">
      <formula1>"depa,ekar,hektar,jemba,mp,kp"</formula1>
    </dataValidation>
    <dataValidation type="list" allowBlank="1" showInputMessage="1" showErrorMessage="1" sqref="E15" xr:uid="{56FDFEA1-841B-4641-BFEC-28B35A7E4BEB}">
      <formula1>"hektar,mp"</formula1>
    </dataValidation>
  </dataValidations>
  <pageMargins left="0.7" right="0.7" top="0.75" bottom="0.75" header="0.3" footer="0.3"/>
  <pageSetup paperSize="9" scale="45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Option Button 1">
              <controlPr defaultSize="0" autoFill="0" autoLine="0" autoPict="0">
                <anchor moveWithCells="1">
                  <from>
                    <xdr:col>1</xdr:col>
                    <xdr:colOff>91440</xdr:colOff>
                    <xdr:row>3</xdr:row>
                    <xdr:rowOff>106680</xdr:rowOff>
                  </from>
                  <to>
                    <xdr:col>3</xdr:col>
                    <xdr:colOff>403860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Option Button 2">
              <controlPr defaultSize="0" autoFill="0" autoLine="0" autoPict="0">
                <anchor moveWithCells="1">
                  <from>
                    <xdr:col>1</xdr:col>
                    <xdr:colOff>106680</xdr:colOff>
                    <xdr:row>5</xdr:row>
                    <xdr:rowOff>68580</xdr:rowOff>
                  </from>
                  <to>
                    <xdr:col>3</xdr:col>
                    <xdr:colOff>388620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3" r:id="rId6" name="Check Box 5">
              <controlPr defaultSize="0" autoFill="0" autoLine="0" autoPict="0">
                <anchor moveWithCells="1">
                  <from>
                    <xdr:col>8</xdr:col>
                    <xdr:colOff>403860</xdr:colOff>
                    <xdr:row>15</xdr:row>
                    <xdr:rowOff>297180</xdr:rowOff>
                  </from>
                  <to>
                    <xdr:col>8</xdr:col>
                    <xdr:colOff>708660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4" r:id="rId7" name="Check Box 6">
              <controlPr defaultSize="0" autoFill="0" autoLine="0" autoPict="0">
                <anchor moveWithCells="1">
                  <from>
                    <xdr:col>11</xdr:col>
                    <xdr:colOff>198120</xdr:colOff>
                    <xdr:row>15</xdr:row>
                    <xdr:rowOff>304800</xdr:rowOff>
                  </from>
                  <to>
                    <xdr:col>11</xdr:col>
                    <xdr:colOff>495300</xdr:colOff>
                    <xdr:row>17</xdr:row>
                    <xdr:rowOff>30480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8D807-A1EA-4332-9074-65EB54130DEA}">
          <x14:formula1>
            <xm:f>'Item List'!$A$1:$A$7</xm:f>
          </x14:formula1>
          <xm:sqref>I19 L19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D5FE-DE60-4B3D-8BAE-F422002FE721}">
  <sheetPr>
    <tabColor theme="7" tint="0.59999389629810485"/>
    <pageSetUpPr fitToPage="1"/>
  </sheetPr>
  <dimension ref="A1:T86"/>
  <sheetViews>
    <sheetView zoomScaleNormal="100" workbookViewId="0">
      <selection activeCell="E1" sqref="E1"/>
    </sheetView>
  </sheetViews>
  <sheetFormatPr defaultRowHeight="14.4" x14ac:dyDescent="0.3"/>
  <cols>
    <col min="3" max="3" width="39.33203125" customWidth="1"/>
    <col min="4" max="4" width="27.6640625" customWidth="1"/>
    <col min="5" max="5" width="5.109375" customWidth="1"/>
    <col min="6" max="6" width="6.88671875" customWidth="1"/>
    <col min="7" max="7" width="22.5546875" customWidth="1"/>
    <col min="8" max="8" width="9.5546875" customWidth="1"/>
    <col min="9" max="9" width="5.6640625" customWidth="1"/>
    <col min="10" max="10" width="7" customWidth="1"/>
    <col min="11" max="11" width="18.5546875" customWidth="1"/>
    <col min="12" max="12" width="11.109375" customWidth="1"/>
    <col min="13" max="13" width="8" customWidth="1"/>
    <col min="14" max="14" width="9.44140625" customWidth="1"/>
  </cols>
  <sheetData>
    <row r="1" spans="1:20" x14ac:dyDescent="0.3">
      <c r="C1" s="52" t="s">
        <v>451</v>
      </c>
      <c r="D1" s="106"/>
      <c r="E1" s="106"/>
      <c r="F1" s="106"/>
      <c r="G1" s="1"/>
      <c r="H1" s="10"/>
      <c r="J1" s="19"/>
    </row>
    <row r="2" spans="1:20" x14ac:dyDescent="0.3">
      <c r="C2" s="1" t="s">
        <v>174</v>
      </c>
      <c r="H2" s="1"/>
      <c r="I2" s="1"/>
    </row>
    <row r="3" spans="1:20" x14ac:dyDescent="0.3">
      <c r="C3" s="1"/>
      <c r="H3" s="1"/>
      <c r="I3" s="1"/>
    </row>
    <row r="4" spans="1:20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20" x14ac:dyDescent="0.3">
      <c r="C5" s="1"/>
      <c r="H5" s="1"/>
      <c r="I5" s="1"/>
    </row>
    <row r="6" spans="1:20" x14ac:dyDescent="0.3">
      <c r="C6" s="270" t="s">
        <v>410</v>
      </c>
      <c r="D6" s="43"/>
      <c r="E6" s="43"/>
      <c r="F6" s="43"/>
      <c r="G6" s="1"/>
      <c r="H6" s="1"/>
      <c r="I6" s="1"/>
    </row>
    <row r="7" spans="1:20" ht="15" thickBot="1" x14ac:dyDescent="0.35">
      <c r="C7" s="3"/>
    </row>
    <row r="8" spans="1:20" s="22" customFormat="1" ht="15" thickBot="1" x14ac:dyDescent="0.35">
      <c r="A8" s="30"/>
      <c r="B8" s="53" t="s">
        <v>180</v>
      </c>
      <c r="C8" s="271" t="s">
        <v>119</v>
      </c>
      <c r="D8" s="108" t="s">
        <v>452</v>
      </c>
      <c r="E8" s="108"/>
      <c r="F8" s="107"/>
      <c r="G8" s="625" t="s">
        <v>282</v>
      </c>
      <c r="H8" s="625"/>
      <c r="I8" s="625"/>
      <c r="J8" s="628"/>
      <c r="K8" s="624" t="s">
        <v>283</v>
      </c>
      <c r="L8" s="625"/>
      <c r="M8" s="625"/>
      <c r="N8" s="626"/>
      <c r="O8" s="30"/>
      <c r="P8" s="30"/>
      <c r="Q8" s="30"/>
      <c r="R8" s="30"/>
      <c r="S8" s="30"/>
      <c r="T8" s="30"/>
    </row>
    <row r="9" spans="1:20" x14ac:dyDescent="0.3">
      <c r="B9" s="640" t="s">
        <v>184</v>
      </c>
      <c r="C9" s="272" t="s">
        <v>185</v>
      </c>
      <c r="D9" s="5" t="s">
        <v>284</v>
      </c>
      <c r="E9" s="109"/>
      <c r="F9" s="141"/>
      <c r="G9" s="801">
        <v>12345678</v>
      </c>
      <c r="H9" s="784"/>
      <c r="I9" s="784"/>
      <c r="J9" s="784"/>
      <c r="K9" s="705">
        <v>5142505</v>
      </c>
      <c r="L9" s="599"/>
      <c r="M9" s="599"/>
      <c r="N9" s="600"/>
    </row>
    <row r="10" spans="1:20" ht="15" customHeight="1" x14ac:dyDescent="0.3">
      <c r="B10" s="641"/>
      <c r="C10" s="25" t="s">
        <v>188</v>
      </c>
      <c r="D10" s="273" t="s">
        <v>285</v>
      </c>
      <c r="E10" s="31"/>
      <c r="F10" s="97"/>
      <c r="G10" s="784" t="s">
        <v>285</v>
      </c>
      <c r="H10" s="784"/>
      <c r="I10" s="784"/>
      <c r="J10" s="784"/>
      <c r="K10" s="706" t="s">
        <v>285</v>
      </c>
      <c r="L10" s="601"/>
      <c r="M10" s="601"/>
      <c r="N10" s="602"/>
    </row>
    <row r="11" spans="1:20" x14ac:dyDescent="0.3">
      <c r="B11" s="641"/>
      <c r="C11" s="274" t="s">
        <v>190</v>
      </c>
      <c r="D11" s="273" t="s">
        <v>286</v>
      </c>
      <c r="E11" s="31"/>
      <c r="F11" s="97"/>
      <c r="G11" s="784" t="s">
        <v>286</v>
      </c>
      <c r="H11" s="784"/>
      <c r="I11" s="784"/>
      <c r="J11" s="784"/>
      <c r="K11" s="706" t="s">
        <v>286</v>
      </c>
      <c r="L11" s="601"/>
      <c r="M11" s="601"/>
      <c r="N11" s="602"/>
    </row>
    <row r="12" spans="1:20" x14ac:dyDescent="0.3">
      <c r="B12" s="641"/>
      <c r="C12" s="25" t="s">
        <v>193</v>
      </c>
      <c r="D12" s="273" t="s">
        <v>286</v>
      </c>
      <c r="E12" s="31"/>
      <c r="F12" s="97"/>
      <c r="G12" s="784" t="s">
        <v>286</v>
      </c>
      <c r="H12" s="784"/>
      <c r="I12" s="784"/>
      <c r="J12" s="784"/>
      <c r="K12" s="706" t="s">
        <v>286</v>
      </c>
      <c r="L12" s="601"/>
      <c r="M12" s="601"/>
      <c r="N12" s="602"/>
    </row>
    <row r="13" spans="1:20" x14ac:dyDescent="0.3">
      <c r="B13" s="641"/>
      <c r="C13" s="25" t="s">
        <v>195</v>
      </c>
      <c r="D13" s="273" t="s">
        <v>196</v>
      </c>
      <c r="E13" s="31"/>
      <c r="F13" s="97"/>
      <c r="G13" s="784" t="s">
        <v>196</v>
      </c>
      <c r="H13" s="784"/>
      <c r="I13" s="784"/>
      <c r="J13" s="784"/>
      <c r="K13" s="706" t="s">
        <v>196</v>
      </c>
      <c r="L13" s="601"/>
      <c r="M13" s="601"/>
      <c r="N13" s="602"/>
    </row>
    <row r="14" spans="1:20" x14ac:dyDescent="0.3">
      <c r="B14" s="641"/>
      <c r="C14" s="274" t="s">
        <v>60</v>
      </c>
      <c r="D14" s="5" t="s">
        <v>453</v>
      </c>
      <c r="E14" s="5"/>
      <c r="F14" s="96"/>
      <c r="G14" s="784" t="s">
        <v>454</v>
      </c>
      <c r="H14" s="784"/>
      <c r="I14" s="784"/>
      <c r="J14" s="784"/>
      <c r="K14" s="706" t="s">
        <v>455</v>
      </c>
      <c r="L14" s="601"/>
      <c r="M14" s="601"/>
      <c r="N14" s="602"/>
    </row>
    <row r="15" spans="1:20" ht="15.75" customHeight="1" x14ac:dyDescent="0.3">
      <c r="B15" s="641"/>
      <c r="C15" s="25" t="s">
        <v>54</v>
      </c>
      <c r="D15" s="273" t="s">
        <v>200</v>
      </c>
      <c r="E15" s="31"/>
      <c r="F15" s="97"/>
      <c r="G15" s="784" t="s">
        <v>200</v>
      </c>
      <c r="H15" s="784"/>
      <c r="I15" s="784"/>
      <c r="J15" s="784"/>
      <c r="K15" s="706" t="s">
        <v>200</v>
      </c>
      <c r="L15" s="601"/>
      <c r="M15" s="601"/>
      <c r="N15" s="602"/>
    </row>
    <row r="16" spans="1:20" x14ac:dyDescent="0.3">
      <c r="B16" s="641"/>
      <c r="C16" s="25" t="s">
        <v>49</v>
      </c>
      <c r="D16" s="273" t="s">
        <v>456</v>
      </c>
      <c r="E16" s="31"/>
      <c r="F16" s="97"/>
      <c r="G16" s="784" t="s">
        <v>456</v>
      </c>
      <c r="H16" s="784"/>
      <c r="I16" s="784"/>
      <c r="J16" s="784"/>
      <c r="K16" s="706" t="s">
        <v>456</v>
      </c>
      <c r="L16" s="601"/>
      <c r="M16" s="601"/>
      <c r="N16" s="602"/>
    </row>
    <row r="17" spans="2:15" x14ac:dyDescent="0.3">
      <c r="B17" s="641"/>
      <c r="C17" s="25" t="s">
        <v>56</v>
      </c>
      <c r="D17" s="273" t="s">
        <v>457</v>
      </c>
      <c r="E17" s="31"/>
      <c r="F17" s="97"/>
      <c r="G17" s="784" t="s">
        <v>457</v>
      </c>
      <c r="H17" s="784"/>
      <c r="I17" s="784"/>
      <c r="J17" s="784"/>
      <c r="K17" s="706" t="s">
        <v>457</v>
      </c>
      <c r="L17" s="601"/>
      <c r="M17" s="601"/>
      <c r="N17" s="602"/>
    </row>
    <row r="18" spans="2:15" x14ac:dyDescent="0.3">
      <c r="B18" s="641"/>
      <c r="C18" s="25" t="s">
        <v>51</v>
      </c>
      <c r="D18" s="273" t="s">
        <v>168</v>
      </c>
      <c r="E18" s="31"/>
      <c r="F18" s="97"/>
      <c r="G18" s="784" t="s">
        <v>168</v>
      </c>
      <c r="H18" s="784"/>
      <c r="I18" s="784"/>
      <c r="J18" s="784"/>
      <c r="K18" s="706" t="s">
        <v>168</v>
      </c>
      <c r="L18" s="601"/>
      <c r="M18" s="601"/>
      <c r="N18" s="602"/>
    </row>
    <row r="19" spans="2:15" x14ac:dyDescent="0.3">
      <c r="B19" s="641"/>
      <c r="C19" s="92" t="s">
        <v>52</v>
      </c>
      <c r="D19" s="278">
        <v>20000</v>
      </c>
      <c r="E19" s="31" t="s">
        <v>123</v>
      </c>
      <c r="F19" s="97"/>
      <c r="G19" s="279">
        <v>15000</v>
      </c>
      <c r="H19" s="279" t="s">
        <v>123</v>
      </c>
      <c r="I19" s="279"/>
      <c r="J19" s="279"/>
      <c r="K19" s="278">
        <v>25000</v>
      </c>
      <c r="L19" s="293" t="s">
        <v>123</v>
      </c>
      <c r="M19" s="293"/>
      <c r="N19" s="414"/>
    </row>
    <row r="20" spans="2:15" x14ac:dyDescent="0.3">
      <c r="B20" s="641"/>
      <c r="C20" s="25" t="s">
        <v>295</v>
      </c>
      <c r="D20" s="273"/>
      <c r="E20" s="31"/>
      <c r="F20" s="97"/>
      <c r="G20" s="784"/>
      <c r="H20" s="784"/>
      <c r="I20" s="784"/>
      <c r="J20" s="784"/>
      <c r="K20" s="706"/>
      <c r="L20" s="601"/>
      <c r="M20" s="601"/>
      <c r="N20" s="602"/>
    </row>
    <row r="21" spans="2:15" x14ac:dyDescent="0.3">
      <c r="B21" s="641"/>
      <c r="C21" s="25" t="s">
        <v>208</v>
      </c>
      <c r="D21" s="273" t="s">
        <v>414</v>
      </c>
      <c r="E21" s="31"/>
      <c r="F21" s="97"/>
      <c r="G21" s="784" t="s">
        <v>414</v>
      </c>
      <c r="H21" s="784"/>
      <c r="I21" s="784"/>
      <c r="J21" s="784"/>
      <c r="K21" s="603" t="s">
        <v>414</v>
      </c>
      <c r="L21" s="604"/>
      <c r="M21" s="604"/>
      <c r="N21" s="605"/>
    </row>
    <row r="22" spans="2:15" x14ac:dyDescent="0.3">
      <c r="B22" s="641"/>
      <c r="C22" s="25" t="s">
        <v>210</v>
      </c>
      <c r="D22" s="280">
        <v>43250</v>
      </c>
      <c r="E22" s="100"/>
      <c r="F22" s="114"/>
      <c r="G22" s="796">
        <v>42991</v>
      </c>
      <c r="H22" s="784"/>
      <c r="I22" s="784"/>
      <c r="J22" s="784"/>
      <c r="K22" s="729">
        <v>41892</v>
      </c>
      <c r="L22" s="604"/>
      <c r="M22" s="604"/>
      <c r="N22" s="605"/>
    </row>
    <row r="23" spans="2:15" x14ac:dyDescent="0.3">
      <c r="B23" s="641"/>
      <c r="C23" s="92" t="s">
        <v>415</v>
      </c>
      <c r="D23" s="264"/>
      <c r="E23" s="98"/>
      <c r="F23" s="99"/>
      <c r="G23" s="398">
        <v>10000</v>
      </c>
      <c r="H23" s="398"/>
      <c r="I23" s="398"/>
      <c r="J23" s="398"/>
      <c r="K23" s="347">
        <v>15000</v>
      </c>
      <c r="L23" s="95"/>
      <c r="M23" s="95"/>
      <c r="N23" s="103"/>
    </row>
    <row r="24" spans="2:15" ht="33" customHeight="1" thickBot="1" x14ac:dyDescent="0.35">
      <c r="B24" s="641"/>
      <c r="C24" s="346" t="s">
        <v>417</v>
      </c>
      <c r="D24" s="348"/>
      <c r="E24" s="95"/>
      <c r="F24" s="103"/>
      <c r="G24" s="397">
        <f>G23/G19</f>
        <v>0.66666666666666663</v>
      </c>
      <c r="H24" s="397" t="s">
        <v>217</v>
      </c>
      <c r="I24" s="397"/>
      <c r="J24" s="397"/>
      <c r="K24" s="415">
        <f>K23/K19</f>
        <v>0.6</v>
      </c>
      <c r="L24" s="397" t="s">
        <v>217</v>
      </c>
      <c r="M24" s="397"/>
      <c r="N24" s="416"/>
      <c r="O24">
        <v>0</v>
      </c>
    </row>
    <row r="25" spans="2:15" ht="15" thickBot="1" x14ac:dyDescent="0.35">
      <c r="B25" s="643" t="s">
        <v>418</v>
      </c>
      <c r="C25" s="718" t="s">
        <v>419</v>
      </c>
      <c r="D25" s="719"/>
      <c r="E25" s="719"/>
      <c r="F25" s="719"/>
      <c r="G25" s="719"/>
      <c r="H25" s="719"/>
      <c r="I25" s="79"/>
      <c r="J25" s="79"/>
      <c r="K25" s="79"/>
      <c r="L25" s="79"/>
      <c r="M25" s="79"/>
      <c r="N25" s="81"/>
    </row>
    <row r="26" spans="2:15" x14ac:dyDescent="0.3">
      <c r="B26" s="644"/>
      <c r="C26" s="48" t="s">
        <v>222</v>
      </c>
      <c r="D26" s="23"/>
      <c r="E26" s="23"/>
      <c r="F26" s="281"/>
      <c r="G26" s="23"/>
      <c r="H26" s="152" t="s">
        <v>223</v>
      </c>
      <c r="I26" s="418" t="s">
        <v>103</v>
      </c>
      <c r="J26" s="419" t="s">
        <v>106</v>
      </c>
      <c r="K26" s="282"/>
      <c r="L26" s="152" t="s">
        <v>223</v>
      </c>
      <c r="M26" s="418" t="s">
        <v>103</v>
      </c>
      <c r="N26" s="419" t="s">
        <v>106</v>
      </c>
    </row>
    <row r="27" spans="2:15" ht="28.8" x14ac:dyDescent="0.3">
      <c r="B27" s="644"/>
      <c r="C27" s="25" t="s">
        <v>420</v>
      </c>
      <c r="D27" s="139"/>
      <c r="E27" s="139"/>
      <c r="F27" s="34"/>
      <c r="H27" s="146" t="s">
        <v>225</v>
      </c>
      <c r="I27" s="2">
        <v>0</v>
      </c>
      <c r="J27" s="407">
        <v>0</v>
      </c>
      <c r="K27" s="283"/>
      <c r="L27" s="146" t="s">
        <v>225</v>
      </c>
      <c r="M27" s="2">
        <v>0</v>
      </c>
      <c r="N27" s="407">
        <v>0</v>
      </c>
    </row>
    <row r="28" spans="2:15" ht="15" thickBot="1" x14ac:dyDescent="0.35">
      <c r="B28" s="645"/>
      <c r="C28" s="38" t="s">
        <v>421</v>
      </c>
      <c r="F28" s="26"/>
      <c r="G28" s="8"/>
      <c r="H28" s="5"/>
      <c r="I28" s="636">
        <f>IF(I27&lt;&gt;0,G24*(1+I27/100),G24+J27)</f>
        <v>0.66666666666666663</v>
      </c>
      <c r="J28" s="636"/>
      <c r="K28" s="2"/>
      <c r="M28" s="635">
        <f>IF(M27&lt;&gt;0,K24*(1+M27/100),K24+N27)</f>
        <v>0.6</v>
      </c>
      <c r="N28" s="722"/>
    </row>
    <row r="29" spans="2:15" ht="15" thickBot="1" x14ac:dyDescent="0.35">
      <c r="B29" s="643" t="s">
        <v>227</v>
      </c>
      <c r="C29" s="84" t="s">
        <v>228</v>
      </c>
      <c r="D29" s="82"/>
      <c r="E29" s="82"/>
      <c r="F29" s="82"/>
      <c r="G29" s="82"/>
      <c r="H29" s="82"/>
      <c r="I29" s="79"/>
      <c r="J29" s="79"/>
      <c r="K29" s="79"/>
      <c r="L29" s="79"/>
      <c r="M29" s="79"/>
      <c r="N29" s="81"/>
    </row>
    <row r="30" spans="2:15" x14ac:dyDescent="0.3">
      <c r="B30" s="644"/>
      <c r="C30" s="48" t="s">
        <v>222</v>
      </c>
      <c r="D30" s="24"/>
      <c r="E30" s="24"/>
      <c r="F30" s="83"/>
      <c r="G30" s="411">
        <f>_xlfn.DAYS(D22,G22)</f>
        <v>259</v>
      </c>
      <c r="H30" s="152" t="s">
        <v>223</v>
      </c>
      <c r="I30" s="653" t="s">
        <v>103</v>
      </c>
      <c r="J30" s="653"/>
      <c r="K30" s="411">
        <f>_xlfn.DAYS(D22,K22)</f>
        <v>1358</v>
      </c>
      <c r="L30" s="152" t="s">
        <v>223</v>
      </c>
      <c r="M30" s="720" t="s">
        <v>103</v>
      </c>
      <c r="N30" s="721"/>
    </row>
    <row r="31" spans="2:15" x14ac:dyDescent="0.3">
      <c r="B31" s="644"/>
      <c r="C31" s="594" t="s">
        <v>229</v>
      </c>
      <c r="D31" s="723">
        <f>D22</f>
        <v>43250</v>
      </c>
      <c r="E31" s="140"/>
      <c r="F31" s="77"/>
      <c r="G31" s="420">
        <f>G22</f>
        <v>42991</v>
      </c>
      <c r="H31" s="630" t="s">
        <v>230</v>
      </c>
      <c r="I31" s="633">
        <v>0</v>
      </c>
      <c r="J31" s="637"/>
      <c r="K31" s="420">
        <f>K22</f>
        <v>41892</v>
      </c>
      <c r="L31" s="630" t="s">
        <v>230</v>
      </c>
      <c r="M31" s="633">
        <v>10</v>
      </c>
      <c r="N31" s="634"/>
    </row>
    <row r="32" spans="2:15" x14ac:dyDescent="0.3">
      <c r="B32" s="644"/>
      <c r="C32" s="594"/>
      <c r="D32" s="607"/>
      <c r="E32" s="140"/>
      <c r="F32" s="77"/>
      <c r="G32" s="409" t="str">
        <f>CONCATENATE(ROUNDDOWN(_xlfn.DAYS(D22,G22)/365.25,0)," Tahun, ",ROUNDDOWN(MOD(G30,365.25)/30,0)," Bulan")</f>
        <v>0 Tahun, 8 Bulan</v>
      </c>
      <c r="H32" s="630"/>
      <c r="I32" s="633"/>
      <c r="J32" s="637"/>
      <c r="K32" s="410" t="str">
        <f>CONCATENATE(ROUNDDOWN(_xlfn.DAYS(D22,K22)/365.25,0)," Tahun, ",ROUNDDOWN(MOD(K30,365.25)/30,0)," Bulan")</f>
        <v>3 Tahun, 8 Bulan</v>
      </c>
      <c r="L32" s="630"/>
      <c r="M32" s="633"/>
      <c r="N32" s="634"/>
    </row>
    <row r="33" spans="1:14" ht="15" thickBot="1" x14ac:dyDescent="0.35">
      <c r="B33" s="645"/>
      <c r="C33" s="38" t="s">
        <v>458</v>
      </c>
      <c r="F33" s="26"/>
      <c r="G33" s="5"/>
      <c r="H33" s="5"/>
      <c r="I33" s="636">
        <f>IF(I31&lt;&gt;0,((I28*I31/100)+I28),I28)</f>
        <v>0.66666666666666663</v>
      </c>
      <c r="J33" s="636"/>
      <c r="K33" s="2"/>
      <c r="M33" s="635">
        <f>IF(M31&lt;&gt;0,((M28*M31/100)+M28),M28)</f>
        <v>0.65999999999999992</v>
      </c>
      <c r="N33" s="722"/>
    </row>
    <row r="34" spans="1:14" ht="15" thickBot="1" x14ac:dyDescent="0.35">
      <c r="B34" s="646" t="s">
        <v>357</v>
      </c>
      <c r="C34" s="84" t="s">
        <v>423</v>
      </c>
      <c r="D34" s="82"/>
      <c r="E34" s="82"/>
      <c r="F34" s="82"/>
      <c r="G34" s="82"/>
      <c r="H34" s="82"/>
      <c r="I34" s="79"/>
      <c r="J34" s="79"/>
      <c r="K34" s="79"/>
      <c r="L34" s="79"/>
      <c r="M34" s="79"/>
      <c r="N34" s="81"/>
    </row>
    <row r="35" spans="1:14" ht="27.75" customHeight="1" x14ac:dyDescent="0.3">
      <c r="B35" s="647"/>
      <c r="C35" s="48" t="s">
        <v>222</v>
      </c>
      <c r="D35" s="24"/>
      <c r="E35" s="24"/>
      <c r="F35" s="83"/>
      <c r="G35" s="24"/>
      <c r="H35" s="290" t="s">
        <v>223</v>
      </c>
      <c r="I35" s="720" t="s">
        <v>103</v>
      </c>
      <c r="J35" s="653"/>
      <c r="K35" s="284"/>
      <c r="L35" s="290" t="s">
        <v>223</v>
      </c>
      <c r="M35" s="661" t="s">
        <v>103</v>
      </c>
      <c r="N35" s="738"/>
    </row>
    <row r="36" spans="1:14" ht="28.8" x14ac:dyDescent="0.3">
      <c r="B36" s="647"/>
      <c r="C36" s="163" t="s">
        <v>60</v>
      </c>
      <c r="D36" s="172" t="str">
        <f>D14</f>
        <v>KAMPUNG SONGSANG</v>
      </c>
      <c r="F36" s="26"/>
      <c r="G36" s="172" t="str">
        <f>G14</f>
        <v>KAMPUNG ATAP</v>
      </c>
      <c r="H36" s="146" t="s">
        <v>234</v>
      </c>
      <c r="I36" s="700">
        <v>10</v>
      </c>
      <c r="J36" s="701"/>
      <c r="K36" s="286" t="str">
        <f>K14</f>
        <v>KAMPUNG HULU</v>
      </c>
      <c r="L36" s="146" t="s">
        <v>234</v>
      </c>
      <c r="M36" s="700">
        <v>10</v>
      </c>
      <c r="N36" s="702"/>
    </row>
    <row r="37" spans="1:14" ht="28.5" customHeight="1" x14ac:dyDescent="0.3">
      <c r="B37" s="647"/>
      <c r="C37" s="110" t="s">
        <v>62</v>
      </c>
      <c r="D37" s="138" t="s">
        <v>424</v>
      </c>
      <c r="F37" s="26"/>
      <c r="G37" s="365" t="s">
        <v>425</v>
      </c>
      <c r="H37" s="15"/>
      <c r="I37" s="700">
        <v>10</v>
      </c>
      <c r="J37" s="701"/>
      <c r="K37" s="365" t="s">
        <v>425</v>
      </c>
      <c r="M37" s="700">
        <v>10</v>
      </c>
      <c r="N37" s="702"/>
    </row>
    <row r="38" spans="1:14" x14ac:dyDescent="0.3">
      <c r="B38" s="647"/>
      <c r="C38" s="517" t="s">
        <v>52</v>
      </c>
      <c r="D38" s="95">
        <f>D19</f>
        <v>20000</v>
      </c>
      <c r="E38" s="5"/>
      <c r="F38" s="96"/>
      <c r="G38" s="95">
        <f>G19</f>
        <v>15000</v>
      </c>
      <c r="H38" s="15"/>
      <c r="I38" s="710">
        <v>0</v>
      </c>
      <c r="J38" s="711"/>
      <c r="K38" s="347">
        <f>K19</f>
        <v>25000</v>
      </c>
      <c r="M38" s="700">
        <v>0</v>
      </c>
      <c r="N38" s="702"/>
    </row>
    <row r="39" spans="1:14" ht="28.8" x14ac:dyDescent="0.3">
      <c r="B39" s="647"/>
      <c r="C39" s="519" t="s">
        <v>459</v>
      </c>
      <c r="D39" s="15" t="s">
        <v>460</v>
      </c>
      <c r="F39" s="26"/>
      <c r="G39" s="15" t="s">
        <v>460</v>
      </c>
      <c r="H39" s="15"/>
      <c r="I39" s="700">
        <v>0</v>
      </c>
      <c r="J39" s="701"/>
      <c r="K39" s="15" t="s">
        <v>460</v>
      </c>
      <c r="M39" s="700">
        <v>0</v>
      </c>
      <c r="N39" s="702"/>
    </row>
    <row r="40" spans="1:14" x14ac:dyDescent="0.3">
      <c r="B40" s="647"/>
      <c r="C40" s="288"/>
      <c r="D40" s="143"/>
      <c r="E40" s="339"/>
      <c r="F40" s="340"/>
      <c r="G40" s="293"/>
      <c r="H40" s="15"/>
      <c r="I40" s="328"/>
      <c r="J40" s="329"/>
      <c r="K40" s="293"/>
      <c r="M40" s="328"/>
      <c r="N40" s="330"/>
    </row>
    <row r="41" spans="1:14" x14ac:dyDescent="0.3">
      <c r="B41" s="647"/>
      <c r="C41" s="21" t="s">
        <v>248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 x14ac:dyDescent="0.3">
      <c r="B42" s="647"/>
      <c r="C42" s="25" t="s">
        <v>312</v>
      </c>
      <c r="D42" s="143"/>
      <c r="E42" s="143"/>
      <c r="F42" s="144"/>
      <c r="G42" s="143"/>
      <c r="H42" s="172"/>
      <c r="I42" s="700"/>
      <c r="J42" s="656"/>
      <c r="K42" s="143"/>
      <c r="L42" s="138"/>
      <c r="M42" s="700"/>
      <c r="N42" s="621"/>
    </row>
    <row r="43" spans="1:14" x14ac:dyDescent="0.3">
      <c r="B43" s="647"/>
      <c r="C43" s="3"/>
      <c r="D43" s="143"/>
      <c r="E43" s="143"/>
      <c r="F43" s="144"/>
      <c r="G43" s="143"/>
      <c r="H43" s="172"/>
      <c r="I43" s="328"/>
      <c r="J43" s="329"/>
      <c r="K43" s="143"/>
      <c r="L43" s="138"/>
      <c r="M43" s="328"/>
      <c r="N43" s="330"/>
    </row>
    <row r="44" spans="1:14" ht="15" thickBot="1" x14ac:dyDescent="0.35">
      <c r="B44" s="648"/>
      <c r="C44" s="3"/>
      <c r="D44" s="5"/>
      <c r="E44" s="5"/>
      <c r="F44" s="96"/>
      <c r="I44" s="700"/>
      <c r="J44" s="701"/>
      <c r="K44" s="287"/>
      <c r="M44" s="700"/>
      <c r="N44" s="702"/>
    </row>
    <row r="45" spans="1:14" x14ac:dyDescent="0.3">
      <c r="B45" s="88"/>
      <c r="C45" s="235" t="s">
        <v>250</v>
      </c>
      <c r="F45" s="26"/>
      <c r="H45" s="5"/>
      <c r="I45" s="735">
        <f>SUM(I36:J39)</f>
        <v>20</v>
      </c>
      <c r="J45" s="805"/>
      <c r="K45" s="287"/>
      <c r="M45" s="735">
        <f>SUM(M36:N44)</f>
        <v>20</v>
      </c>
      <c r="N45" s="736"/>
    </row>
    <row r="46" spans="1:14" ht="15" thickBot="1" x14ac:dyDescent="0.35">
      <c r="B46" s="89"/>
      <c r="C46" s="235" t="s">
        <v>251</v>
      </c>
      <c r="F46" s="36"/>
      <c r="H46" s="5"/>
      <c r="I46" s="635">
        <f>IF(I45&lt;&gt;0,((I33*I45/100)+I33),I33)</f>
        <v>0.79999999999999993</v>
      </c>
      <c r="J46" s="636"/>
      <c r="K46" s="289"/>
      <c r="L46" s="46"/>
      <c r="M46" s="687">
        <f>IF(M45&lt;&gt;0,((M33*M45/100)+M33),M33)</f>
        <v>0.79199999999999993</v>
      </c>
      <c r="N46" s="737"/>
    </row>
    <row r="47" spans="1:14" ht="15.75" customHeight="1" thickBot="1" x14ac:dyDescent="0.35">
      <c r="A47" s="26"/>
      <c r="B47" s="740" t="s">
        <v>252</v>
      </c>
      <c r="C47" s="233" t="s">
        <v>253</v>
      </c>
      <c r="D47" s="82"/>
      <c r="E47" s="82"/>
      <c r="F47" s="82"/>
      <c r="G47" s="82"/>
      <c r="H47" s="82"/>
      <c r="I47" s="79"/>
      <c r="J47" s="79"/>
      <c r="K47" s="79"/>
      <c r="L47" s="79"/>
      <c r="M47" s="79"/>
      <c r="N47" s="81"/>
    </row>
    <row r="48" spans="1:14" ht="27.75" customHeight="1" x14ac:dyDescent="0.3">
      <c r="A48" s="26"/>
      <c r="B48" s="740"/>
      <c r="C48" s="23" t="s">
        <v>222</v>
      </c>
      <c r="D48" s="24"/>
      <c r="E48" s="24"/>
      <c r="F48" s="83"/>
      <c r="G48" s="24"/>
      <c r="H48" s="24" t="s">
        <v>223</v>
      </c>
      <c r="I48" s="798" t="s">
        <v>254</v>
      </c>
      <c r="J48" s="799"/>
      <c r="K48" s="284"/>
      <c r="L48" s="285" t="s">
        <v>223</v>
      </c>
      <c r="M48" s="798" t="s">
        <v>254</v>
      </c>
      <c r="N48" s="800"/>
    </row>
    <row r="49" spans="1:14" x14ac:dyDescent="0.3">
      <c r="A49" s="26"/>
      <c r="B49" s="740"/>
      <c r="C49" s="6" t="str">
        <f>C78</f>
        <v>Lain-Lain</v>
      </c>
      <c r="F49" s="26"/>
      <c r="G49" s="5"/>
      <c r="H49" s="5"/>
      <c r="I49" s="663">
        <v>0</v>
      </c>
      <c r="J49" s="664"/>
      <c r="K49" s="287"/>
      <c r="M49" s="663">
        <v>0</v>
      </c>
      <c r="N49" s="739"/>
    </row>
    <row r="50" spans="1:14" x14ac:dyDescent="0.3">
      <c r="A50" s="26"/>
      <c r="B50" s="740"/>
      <c r="C50" s="6"/>
      <c r="F50" s="26"/>
      <c r="G50" s="5"/>
      <c r="H50" s="5"/>
      <c r="I50" s="663"/>
      <c r="J50" s="664"/>
      <c r="K50" s="287"/>
      <c r="M50" s="663"/>
      <c r="N50" s="739"/>
    </row>
    <row r="51" spans="1:14" x14ac:dyDescent="0.3">
      <c r="A51" s="26"/>
      <c r="B51" s="740"/>
      <c r="C51" s="6"/>
      <c r="F51" s="26"/>
      <c r="G51" s="5"/>
      <c r="H51" s="5"/>
      <c r="I51" s="57"/>
      <c r="J51" s="370"/>
      <c r="K51" s="287"/>
      <c r="M51" s="57"/>
      <c r="N51" s="59"/>
    </row>
    <row r="52" spans="1:14" x14ac:dyDescent="0.3">
      <c r="A52" s="26"/>
      <c r="B52" s="740"/>
      <c r="C52" s="177" t="s">
        <v>258</v>
      </c>
      <c r="F52" s="26"/>
      <c r="G52" s="5"/>
      <c r="H52" s="5"/>
      <c r="I52" s="635">
        <f>SUM(I49:I51)</f>
        <v>0</v>
      </c>
      <c r="J52" s="636"/>
      <c r="K52" s="287"/>
      <c r="M52" s="635">
        <f>SUM(M49:M51)</f>
        <v>0</v>
      </c>
      <c r="N52" s="722"/>
    </row>
    <row r="53" spans="1:14" ht="15" thickBot="1" x14ac:dyDescent="0.35">
      <c r="A53" s="26"/>
      <c r="B53" s="740"/>
      <c r="C53" s="177" t="s">
        <v>259</v>
      </c>
      <c r="E53" s="46"/>
      <c r="F53" s="36"/>
      <c r="G53" s="5"/>
      <c r="H53" s="5"/>
      <c r="I53" s="635">
        <f>SUM(I46,I52)</f>
        <v>0.79999999999999993</v>
      </c>
      <c r="J53" s="636"/>
      <c r="K53" s="289"/>
      <c r="L53" s="46"/>
      <c r="M53" s="687">
        <f>SUM(M46,M52)</f>
        <v>0.79199999999999993</v>
      </c>
      <c r="N53" s="737"/>
    </row>
    <row r="54" spans="1:14" ht="15.75" customHeight="1" thickBot="1" x14ac:dyDescent="0.35">
      <c r="A54" s="26"/>
      <c r="B54" s="740"/>
      <c r="C54" s="84"/>
      <c r="D54" s="82"/>
      <c r="E54" s="82"/>
      <c r="F54" s="82"/>
      <c r="G54" s="82"/>
      <c r="H54" s="82"/>
      <c r="I54" s="79"/>
      <c r="J54" s="79"/>
      <c r="K54" s="79"/>
      <c r="L54" s="79"/>
      <c r="M54" s="79"/>
      <c r="N54" s="81"/>
    </row>
    <row r="55" spans="1:14" x14ac:dyDescent="0.3">
      <c r="B55" s="89"/>
      <c r="C55" s="38" t="s">
        <v>135</v>
      </c>
      <c r="E55" s="54"/>
      <c r="F55" s="40"/>
      <c r="G55" s="5"/>
      <c r="H55" s="5"/>
      <c r="I55" s="622" t="s">
        <v>168</v>
      </c>
      <c r="J55" s="623"/>
      <c r="M55" s="622" t="s">
        <v>168</v>
      </c>
      <c r="N55" s="732"/>
    </row>
    <row r="56" spans="1:14" x14ac:dyDescent="0.3">
      <c r="B56" s="89"/>
      <c r="C56" s="235" t="s">
        <v>260</v>
      </c>
      <c r="F56" s="26"/>
      <c r="G56" s="5"/>
      <c r="H56" s="5"/>
      <c r="I56" s="679">
        <f>IF(I55 = "TIADA",I53, IF(I55="PULUH",ROUND(I53,-1),IF(I55="RATUS",ROUND(I53,-2),IF(I55="RIBU",ROUND(I53,-3),IF(I55="PULUH RIBU",ROUND(I53,-4),IF(I55="RATUS RIBU",ROUND(I53,-5),IF(I55="JUTA",ROUND(I53,-6))))))))</f>
        <v>0.79999999999999993</v>
      </c>
      <c r="J56" s="680"/>
      <c r="M56" s="679">
        <f>IF(M55 = "TIADA",M53, IF(M55="PULUH",ROUND(M53,-1),IF(M55="RATUS",ROUND(M53,-2),IF(M55="RIBU",ROUND(M53,-3),IF(M55="PULUH RIBU",ROUND(M53,-4),IF(M55="RATUS RIBU",ROUND(M53,-5),IF(M55="JUTA",ROUND(M53,-6))))))))</f>
        <v>0.79199999999999993</v>
      </c>
      <c r="N56" s="731"/>
    </row>
    <row r="57" spans="1:14" x14ac:dyDescent="0.3">
      <c r="B57" s="89"/>
      <c r="C57" s="38" t="s">
        <v>261</v>
      </c>
      <c r="F57" s="26"/>
      <c r="G57" s="5"/>
      <c r="I57" s="690" t="b">
        <v>1</v>
      </c>
      <c r="J57" s="691"/>
      <c r="L57" s="16" t="b">
        <v>0</v>
      </c>
      <c r="M57" s="622"/>
      <c r="N57" s="732"/>
    </row>
    <row r="58" spans="1:14" ht="15" thickBot="1" x14ac:dyDescent="0.35">
      <c r="B58" s="90"/>
      <c r="C58" s="35"/>
      <c r="D58" s="46"/>
      <c r="E58" s="46"/>
      <c r="F58" s="36"/>
      <c r="G58" s="45"/>
      <c r="H58" s="45"/>
      <c r="I58" s="46"/>
      <c r="J58" s="47"/>
      <c r="K58" s="46"/>
      <c r="L58" s="46"/>
      <c r="M58" s="46"/>
      <c r="N58" s="36"/>
    </row>
    <row r="59" spans="1:14" x14ac:dyDescent="0.3">
      <c r="B59" s="2"/>
      <c r="C59" s="6"/>
      <c r="H59" s="5"/>
    </row>
    <row r="60" spans="1:14" ht="30" customHeight="1" x14ac:dyDescent="0.3">
      <c r="C60" s="6" t="s">
        <v>262</v>
      </c>
      <c r="H60" s="5"/>
    </row>
    <row r="61" spans="1:14" ht="36.75" customHeight="1" x14ac:dyDescent="0.3">
      <c r="C61" s="678" t="str">
        <f>CONCATENATE("- Lingkungan nilai yang berpatutan dan munasabah selepas pelarasan adalah di antara RM ",ROUND(M56,2)," hingga RM",ROUND(I56,2))</f>
        <v>- Lingkungan nilai yang berpatutan dan munasabah selepas pelarasan adalah di antara RM 0.79 hingga RM0.8</v>
      </c>
      <c r="D61" s="678"/>
      <c r="E61" s="678"/>
      <c r="F61" s="678"/>
      <c r="G61" s="678"/>
      <c r="H61" s="678"/>
      <c r="I61" s="678"/>
      <c r="J61" s="678"/>
    </row>
    <row r="62" spans="1:14" ht="15" customHeight="1" x14ac:dyDescent="0.3">
      <c r="C62" s="689" t="str">
        <f>IF(I57,CONCATENATE("- Pada pendapat saya perbandingan terbaik ialah ",G8," ( RM ",I56,")"),CONCATENATE("- Pada pendapat saya perbandingan terbaik ialah ",K8," ( RM ",M56,")"))</f>
        <v>- Pada pendapat saya perbandingan terbaik ialah Lot Perbandingan 1: PT 11015 ( RM 0.8)</v>
      </c>
      <c r="D62" s="689"/>
      <c r="E62" s="689"/>
      <c r="F62" s="689"/>
      <c r="G62" s="689"/>
      <c r="H62" s="689"/>
      <c r="I62" s="689"/>
      <c r="J62" s="689"/>
    </row>
    <row r="63" spans="1:14" x14ac:dyDescent="0.3">
      <c r="C63" s="133" t="s">
        <v>263</v>
      </c>
      <c r="D63" s="12">
        <v>0.8</v>
      </c>
      <c r="E63" s="12"/>
      <c r="F63" s="12"/>
      <c r="G63" s="6"/>
      <c r="H63" s="6"/>
      <c r="I63" s="6"/>
    </row>
    <row r="64" spans="1:14" x14ac:dyDescent="0.3">
      <c r="C64" s="3"/>
      <c r="G64" s="5"/>
      <c r="H64" s="5"/>
    </row>
    <row r="65" spans="2:14" x14ac:dyDescent="0.3">
      <c r="C65" s="6" t="s">
        <v>264</v>
      </c>
    </row>
    <row r="66" spans="2:14" x14ac:dyDescent="0.3">
      <c r="C66" s="132" t="s">
        <v>265</v>
      </c>
      <c r="D66" s="121"/>
      <c r="E66" s="121"/>
      <c r="F66" s="121"/>
      <c r="G66" s="121"/>
      <c r="H66" s="121"/>
      <c r="I66" s="122"/>
      <c r="J66" s="122"/>
      <c r="K66" s="122"/>
      <c r="L66" s="123"/>
    </row>
    <row r="67" spans="2:14" x14ac:dyDescent="0.3">
      <c r="C67" s="124"/>
      <c r="D67" s="125"/>
      <c r="E67" s="125"/>
      <c r="F67" s="125"/>
      <c r="G67" s="125"/>
      <c r="H67" s="125"/>
      <c r="I67" s="126"/>
      <c r="J67" s="126"/>
      <c r="K67" s="126"/>
      <c r="L67" s="127"/>
    </row>
    <row r="68" spans="2:14" x14ac:dyDescent="0.3">
      <c r="C68" s="124"/>
      <c r="D68" s="125"/>
      <c r="E68" s="125"/>
      <c r="F68" s="125"/>
      <c r="G68" s="125"/>
      <c r="H68" s="125"/>
      <c r="I68" s="126"/>
      <c r="J68" s="126"/>
      <c r="K68" s="126"/>
      <c r="L68" s="127"/>
    </row>
    <row r="69" spans="2:14" x14ac:dyDescent="0.3">
      <c r="C69" s="128"/>
      <c r="D69" s="129"/>
      <c r="E69" s="129"/>
      <c r="F69" s="129"/>
      <c r="G69" s="130"/>
      <c r="H69" s="130"/>
      <c r="I69" s="129"/>
      <c r="J69" s="129"/>
      <c r="K69" s="130"/>
      <c r="L69" s="131"/>
    </row>
    <row r="70" spans="2:14" x14ac:dyDescent="0.3">
      <c r="C70" s="3"/>
      <c r="G70" s="5"/>
      <c r="H70" s="5"/>
    </row>
    <row r="71" spans="2:14" x14ac:dyDescent="0.3">
      <c r="C71" s="530" t="s">
        <v>272</v>
      </c>
      <c r="D71" s="530" t="s">
        <v>157</v>
      </c>
      <c r="E71" s="12"/>
      <c r="F71" s="12"/>
      <c r="G71" s="530" t="s">
        <v>158</v>
      </c>
      <c r="H71" s="698" t="s">
        <v>273</v>
      </c>
      <c r="I71" s="699"/>
      <c r="K71" s="138"/>
      <c r="M71" s="138"/>
      <c r="N71" s="138"/>
    </row>
    <row r="72" spans="2:14" x14ac:dyDescent="0.3">
      <c r="C72" s="3"/>
      <c r="G72" s="5"/>
      <c r="H72" s="5"/>
    </row>
    <row r="73" spans="2:14" x14ac:dyDescent="0.3">
      <c r="B73" s="673" t="s">
        <v>274</v>
      </c>
      <c r="C73" s="673"/>
      <c r="D73" s="674"/>
      <c r="E73" s="674"/>
      <c r="F73" s="674"/>
      <c r="G73" s="674"/>
      <c r="H73" s="5"/>
      <c r="K73" s="138"/>
      <c r="M73" s="138"/>
    </row>
    <row r="74" spans="2:14" x14ac:dyDescent="0.3">
      <c r="C74" s="225"/>
      <c r="D74" s="138"/>
      <c r="G74" s="5"/>
      <c r="H74" s="5"/>
      <c r="K74" s="138"/>
      <c r="M74" s="138"/>
    </row>
    <row r="75" spans="2:14" x14ac:dyDescent="0.3">
      <c r="B75" s="356" t="s">
        <v>275</v>
      </c>
      <c r="C75" s="357"/>
      <c r="D75" s="138"/>
      <c r="E75" s="138"/>
      <c r="F75" s="138"/>
      <c r="G75" s="143"/>
      <c r="H75" s="143"/>
      <c r="I75" s="138"/>
      <c r="J75" s="138"/>
      <c r="K75" s="138"/>
      <c r="L75" s="138"/>
      <c r="M75" s="138"/>
      <c r="N75" s="138"/>
    </row>
    <row r="76" spans="2:14" x14ac:dyDescent="0.3">
      <c r="B76" t="s">
        <v>276</v>
      </c>
      <c r="C76" s="225"/>
      <c r="D76" s="138"/>
      <c r="E76" s="138"/>
      <c r="F76" s="138"/>
      <c r="G76" s="138"/>
      <c r="H76" s="143"/>
      <c r="I76" s="138"/>
      <c r="J76" s="138"/>
      <c r="K76" s="138"/>
      <c r="L76" s="138"/>
      <c r="M76" s="138"/>
      <c r="N76" s="138"/>
    </row>
    <row r="77" spans="2:14" ht="15" customHeight="1" x14ac:dyDescent="0.3">
      <c r="B77" s="359" t="s">
        <v>107</v>
      </c>
      <c r="C77" s="358" t="s">
        <v>108</v>
      </c>
      <c r="D77" s="358" t="s">
        <v>313</v>
      </c>
      <c r="E77" s="138"/>
      <c r="F77" s="138"/>
      <c r="G77" s="138"/>
      <c r="H77" s="143"/>
      <c r="I77" s="138"/>
      <c r="J77" s="138"/>
      <c r="K77" s="138"/>
      <c r="L77" s="138"/>
      <c r="M77" s="138"/>
      <c r="N77" s="138"/>
    </row>
    <row r="78" spans="2:14" ht="29.25" customHeight="1" x14ac:dyDescent="0.3">
      <c r="B78" s="137">
        <v>1</v>
      </c>
      <c r="C78" s="136" t="s">
        <v>110</v>
      </c>
      <c r="D78" s="360"/>
      <c r="E78" s="138"/>
      <c r="F78" s="172"/>
      <c r="G78" s="138"/>
      <c r="H78" s="143"/>
      <c r="I78" s="138"/>
      <c r="J78" s="138"/>
      <c r="K78" s="138"/>
      <c r="L78" s="138"/>
      <c r="M78" s="138"/>
      <c r="N78" s="138"/>
    </row>
    <row r="79" spans="2:14" ht="24.75" customHeight="1" x14ac:dyDescent="0.3">
      <c r="B79" s="530" t="s">
        <v>111</v>
      </c>
      <c r="C79" s="136"/>
      <c r="D79" s="361"/>
      <c r="E79" s="138"/>
      <c r="F79" s="138"/>
      <c r="G79" s="138"/>
      <c r="H79" s="143"/>
      <c r="I79" s="138"/>
      <c r="J79" s="138"/>
      <c r="K79" s="138"/>
      <c r="L79" s="138"/>
      <c r="M79" s="138"/>
      <c r="N79" s="138"/>
    </row>
    <row r="80" spans="2:14" x14ac:dyDescent="0.3">
      <c r="C80" s="225"/>
      <c r="D80" s="138"/>
      <c r="E80" s="138"/>
      <c r="F80" s="138"/>
      <c r="G80" s="143"/>
      <c r="H80" s="143"/>
      <c r="I80" s="138"/>
      <c r="J80" s="138"/>
      <c r="K80" s="138"/>
      <c r="L80" s="138"/>
      <c r="M80" s="138"/>
      <c r="N80" s="138"/>
    </row>
    <row r="81" spans="3:14" x14ac:dyDescent="0.3">
      <c r="C81" s="225"/>
      <c r="D81" s="138"/>
      <c r="E81" s="138"/>
      <c r="F81" s="138"/>
      <c r="G81" s="143"/>
      <c r="H81" s="143"/>
      <c r="I81" s="138"/>
      <c r="J81" s="138"/>
      <c r="K81" s="138"/>
      <c r="L81" s="138"/>
      <c r="M81" s="138"/>
      <c r="N81" s="138"/>
    </row>
    <row r="82" spans="3:14" x14ac:dyDescent="0.3">
      <c r="C82" s="225"/>
      <c r="D82" s="138"/>
      <c r="G82" s="5"/>
      <c r="H82" s="5"/>
      <c r="K82" s="138"/>
      <c r="M82" s="138"/>
    </row>
    <row r="83" spans="3:14" x14ac:dyDescent="0.3">
      <c r="C83" s="3" t="s">
        <v>277</v>
      </c>
      <c r="G83" s="5"/>
      <c r="H83" s="5"/>
    </row>
    <row r="84" spans="3:14" x14ac:dyDescent="0.3">
      <c r="C84" s="93" t="s">
        <v>278</v>
      </c>
      <c r="G84" s="5"/>
      <c r="H84" s="5"/>
    </row>
    <row r="86" spans="3:14" x14ac:dyDescent="0.3">
      <c r="C86" s="240" t="s">
        <v>279</v>
      </c>
      <c r="D86" s="138"/>
      <c r="E86" s="138"/>
      <c r="F86" s="138"/>
      <c r="G86" s="143"/>
      <c r="H86" s="143"/>
      <c r="I86" s="138"/>
      <c r="J86" s="138"/>
      <c r="K86" s="138"/>
      <c r="L86" s="138"/>
      <c r="M86" s="138"/>
      <c r="N86" s="138"/>
    </row>
  </sheetData>
  <mergeCells count="87">
    <mergeCell ref="I55:J55"/>
    <mergeCell ref="M55:N55"/>
    <mergeCell ref="I45:J45"/>
    <mergeCell ref="K14:N14"/>
    <mergeCell ref="G15:J15"/>
    <mergeCell ref="K15:N15"/>
    <mergeCell ref="G21:J21"/>
    <mergeCell ref="K21:N21"/>
    <mergeCell ref="G16:J16"/>
    <mergeCell ref="K16:N16"/>
    <mergeCell ref="G17:J17"/>
    <mergeCell ref="K18:N18"/>
    <mergeCell ref="G18:J18"/>
    <mergeCell ref="K17:N17"/>
    <mergeCell ref="G22:J22"/>
    <mergeCell ref="K22:N22"/>
    <mergeCell ref="H4:I4"/>
    <mergeCell ref="J4:K4"/>
    <mergeCell ref="M4:N4"/>
    <mergeCell ref="G8:J8"/>
    <mergeCell ref="K8:N8"/>
    <mergeCell ref="G20:J20"/>
    <mergeCell ref="K20:N20"/>
    <mergeCell ref="B9:B24"/>
    <mergeCell ref="G9:J9"/>
    <mergeCell ref="K9:N9"/>
    <mergeCell ref="G10:J10"/>
    <mergeCell ref="K10:N10"/>
    <mergeCell ref="G11:J11"/>
    <mergeCell ref="K11:N11"/>
    <mergeCell ref="G12:J12"/>
    <mergeCell ref="K12:N12"/>
    <mergeCell ref="G13:J13"/>
    <mergeCell ref="K13:N13"/>
    <mergeCell ref="G14:J14"/>
    <mergeCell ref="B25:B28"/>
    <mergeCell ref="C25:H25"/>
    <mergeCell ref="I28:J28"/>
    <mergeCell ref="M28:N28"/>
    <mergeCell ref="B29:B33"/>
    <mergeCell ref="I30:J30"/>
    <mergeCell ref="M30:N30"/>
    <mergeCell ref="I33:J33"/>
    <mergeCell ref="M33:N33"/>
    <mergeCell ref="H31:H32"/>
    <mergeCell ref="L31:L32"/>
    <mergeCell ref="I31:J32"/>
    <mergeCell ref="M31:N32"/>
    <mergeCell ref="C31:C32"/>
    <mergeCell ref="D31:D32"/>
    <mergeCell ref="B34:B44"/>
    <mergeCell ref="I35:J35"/>
    <mergeCell ref="M35:N35"/>
    <mergeCell ref="I36:J36"/>
    <mergeCell ref="M36:N36"/>
    <mergeCell ref="I37:J37"/>
    <mergeCell ref="M37:N37"/>
    <mergeCell ref="I38:J38"/>
    <mergeCell ref="M38:N38"/>
    <mergeCell ref="I42:J42"/>
    <mergeCell ref="M42:N42"/>
    <mergeCell ref="I44:J44"/>
    <mergeCell ref="M44:N44"/>
    <mergeCell ref="I39:J39"/>
    <mergeCell ref="M39:N39"/>
    <mergeCell ref="B47:B54"/>
    <mergeCell ref="I48:J48"/>
    <mergeCell ref="M48:N48"/>
    <mergeCell ref="I49:J49"/>
    <mergeCell ref="M49:N49"/>
    <mergeCell ref="I50:J50"/>
    <mergeCell ref="I53:J53"/>
    <mergeCell ref="M53:N53"/>
    <mergeCell ref="M45:N45"/>
    <mergeCell ref="I46:J46"/>
    <mergeCell ref="M46:N46"/>
    <mergeCell ref="M50:N50"/>
    <mergeCell ref="I52:J52"/>
    <mergeCell ref="M52:N52"/>
    <mergeCell ref="B73:G73"/>
    <mergeCell ref="I56:J56"/>
    <mergeCell ref="M56:N56"/>
    <mergeCell ref="I57:J57"/>
    <mergeCell ref="M57:N57"/>
    <mergeCell ref="C61:J61"/>
    <mergeCell ref="C62:J62"/>
    <mergeCell ref="H71:I71"/>
  </mergeCells>
  <conditionalFormatting sqref="A65:A6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{AE91CB30-E787-4329-A72C-EBE59C0F429D}</x14:id>
        </ext>
      </extLst>
    </cfRule>
  </conditionalFormatting>
  <conditionalFormatting sqref="A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{71DFAF39-3434-41A6-8306-E924C2F660FE}</x14:id>
        </ext>
      </extLst>
    </cfRule>
  </conditionalFormatting>
  <conditionalFormatting sqref="A7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{0F3C9BB2-39CB-4064-86A1-4C9E936B26CC}</x14:id>
        </ext>
      </extLst>
    </cfRule>
  </conditionalFormatting>
  <pageMargins left="0.7" right="0.7" top="0.75" bottom="0.75" header="0.3" footer="0.3"/>
  <pageSetup scale="47" fitToHeight="0" orientation="portrait" horizontalDpi="300" verticalDpi="300" r:id="rId1"/>
  <headerFooter>
    <oddHeader>&amp;LKaedah Perbandingan&amp;RVersion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91" r:id="rId4" name="Check Box 7">
              <controlPr defaultSize="0" autoFill="0" autoLine="0" autoPict="0">
                <anchor moveWithCells="1">
                  <from>
                    <xdr:col>1</xdr:col>
                    <xdr:colOff>373380</xdr:colOff>
                    <xdr:row>34</xdr:row>
                    <xdr:rowOff>335280</xdr:rowOff>
                  </from>
                  <to>
                    <xdr:col>2</xdr:col>
                    <xdr:colOff>68580</xdr:colOff>
                    <xdr:row>35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2" r:id="rId5" name="Check Box 8">
              <controlPr defaultSize="0" autoFill="0" autoLine="0" autoPict="0">
                <anchor moveWithCells="1">
                  <from>
                    <xdr:col>1</xdr:col>
                    <xdr:colOff>289560</xdr:colOff>
                    <xdr:row>37</xdr:row>
                    <xdr:rowOff>0</xdr:rowOff>
                  </from>
                  <to>
                    <xdr:col>1</xdr:col>
                    <xdr:colOff>457200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4" r:id="rId6" name="Check Box 10">
              <controlPr defaultSize="0" autoFill="0" autoLine="0" autoPict="0">
                <anchor moveWithCells="1">
                  <from>
                    <xdr:col>8</xdr:col>
                    <xdr:colOff>769620</xdr:colOff>
                    <xdr:row>55</xdr:row>
                    <xdr:rowOff>175260</xdr:rowOff>
                  </from>
                  <to>
                    <xdr:col>9</xdr:col>
                    <xdr:colOff>312420</xdr:colOff>
                    <xdr:row>57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5" r:id="rId7" name="Check Box 11">
              <controlPr defaultSize="0" autoFill="0" autoLine="0" autoPict="0">
                <anchor moveWithCells="1">
                  <from>
                    <xdr:col>12</xdr:col>
                    <xdr:colOff>716280</xdr:colOff>
                    <xdr:row>55</xdr:row>
                    <xdr:rowOff>160020</xdr:rowOff>
                  </from>
                  <to>
                    <xdr:col>13</xdr:col>
                    <xdr:colOff>312420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6" r:id="rId8" name="Check Box 22">
              <controlPr defaultSize="0" autoFill="0" autoLine="0" autoPict="0">
                <anchor moveWithCells="1">
                  <from>
                    <xdr:col>1</xdr:col>
                    <xdr:colOff>373380</xdr:colOff>
                    <xdr:row>36</xdr:row>
                    <xdr:rowOff>342900</xdr:rowOff>
                  </from>
                  <to>
                    <xdr:col>2</xdr:col>
                    <xdr:colOff>68580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7" r:id="rId9" name="Check Box 23">
              <controlPr defaultSize="0" autoFill="0" autoLine="0" autoPict="0">
                <anchor moveWithCells="1">
                  <from>
                    <xdr:col>1</xdr:col>
                    <xdr:colOff>373380</xdr:colOff>
                    <xdr:row>38</xdr:row>
                    <xdr:rowOff>0</xdr:rowOff>
                  </from>
                  <to>
                    <xdr:col>2</xdr:col>
                    <xdr:colOff>68580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0" r:id="rId10" name="Check Box 26">
              <controlPr defaultSize="0" autoFill="0" autoLine="0" autoPict="0">
                <anchor moveWithCells="1">
                  <from>
                    <xdr:col>1</xdr:col>
                    <xdr:colOff>373380</xdr:colOff>
                    <xdr:row>35</xdr:row>
                    <xdr:rowOff>381000</xdr:rowOff>
                  </from>
                  <to>
                    <xdr:col>2</xdr:col>
                    <xdr:colOff>68580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1" r:id="rId11" name="Option Button 27">
              <controlPr defaultSize="0" autoFill="0" autoLine="0" autoPict="0">
                <anchor moveWithCells="1">
                  <from>
                    <xdr:col>3</xdr:col>
                    <xdr:colOff>175260</xdr:colOff>
                    <xdr:row>77</xdr:row>
                    <xdr:rowOff>68580</xdr:rowOff>
                  </from>
                  <to>
                    <xdr:col>3</xdr:col>
                    <xdr:colOff>495300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2" r:id="rId12" name="Option Button 28">
              <controlPr defaultSize="0" autoFill="0" autoLine="0" autoPict="0">
                <anchor moveWithCells="1">
                  <from>
                    <xdr:col>3</xdr:col>
                    <xdr:colOff>845820</xdr:colOff>
                    <xdr:row>77</xdr:row>
                    <xdr:rowOff>68580</xdr:rowOff>
                  </from>
                  <to>
                    <xdr:col>3</xdr:col>
                    <xdr:colOff>1173480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3" r:id="rId13" name="Group Box 29">
              <controlPr defaultSize="0" autoFill="0" autoPict="0">
                <anchor moveWithCells="1">
                  <from>
                    <xdr:col>3</xdr:col>
                    <xdr:colOff>106680</xdr:colOff>
                    <xdr:row>77</xdr:row>
                    <xdr:rowOff>45720</xdr:rowOff>
                  </from>
                  <to>
                    <xdr:col>3</xdr:col>
                    <xdr:colOff>1287780</xdr:colOff>
                    <xdr:row>77</xdr:row>
                    <xdr:rowOff>335280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1CB30-E787-4329-A72C-EBE59C0F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A65:A69</xm:sqref>
        </x14:conditionalFormatting>
        <x14:conditionalFormatting xmlns:xm="http://schemas.microsoft.com/office/excel/2006/main">
          <x14:cfRule type="dataBar" id="{71DFAF39-3434-41A6-8306-E924C2F6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A73</xm:sqref>
        </x14:conditionalFormatting>
        <x14:conditionalFormatting xmlns:xm="http://schemas.microsoft.com/office/excel/2006/main">
          <x14:cfRule type="dataBar" id="{0F3C9BB2-39CB-4064-86A1-4C9E936B2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C5AB62C-5577-448D-BC52-E6328672A87A}">
          <x14:formula1>
            <xm:f>'Item List'!$A$1:$A$7</xm:f>
          </x14:formula1>
          <xm:sqref>I55:J55 M55:N55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6DA01-A007-4EF7-99BA-92A2812ED47E}">
  <sheetPr codeName="Sheet9">
    <tabColor rgb="FFFFC000"/>
    <pageSetUpPr fitToPage="1"/>
  </sheetPr>
  <dimension ref="A1:C8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7" max="7" width="25" customWidth="1"/>
  </cols>
  <sheetData>
    <row r="1" spans="1:3" x14ac:dyDescent="0.3">
      <c r="A1" t="s">
        <v>168</v>
      </c>
      <c r="C1" s="18" t="s">
        <v>461</v>
      </c>
    </row>
    <row r="2" spans="1:3" x14ac:dyDescent="0.3">
      <c r="A2" t="s">
        <v>172</v>
      </c>
      <c r="C2" t="s">
        <v>462</v>
      </c>
    </row>
    <row r="3" spans="1:3" x14ac:dyDescent="0.3">
      <c r="A3" t="s">
        <v>136</v>
      </c>
      <c r="C3" t="s">
        <v>463</v>
      </c>
    </row>
    <row r="4" spans="1:3" x14ac:dyDescent="0.3">
      <c r="A4" t="s">
        <v>165</v>
      </c>
      <c r="C4" t="s">
        <v>464</v>
      </c>
    </row>
    <row r="5" spans="1:3" x14ac:dyDescent="0.3">
      <c r="A5" t="s">
        <v>155</v>
      </c>
      <c r="C5" t="s">
        <v>465</v>
      </c>
    </row>
    <row r="6" spans="1:3" x14ac:dyDescent="0.3">
      <c r="A6" t="s">
        <v>466</v>
      </c>
      <c r="C6" t="s">
        <v>467</v>
      </c>
    </row>
    <row r="7" spans="1:3" x14ac:dyDescent="0.3">
      <c r="A7" t="s">
        <v>468</v>
      </c>
      <c r="C7" t="s">
        <v>469</v>
      </c>
    </row>
    <row r="8" spans="1:3" x14ac:dyDescent="0.3">
      <c r="C8" t="s">
        <v>470</v>
      </c>
    </row>
  </sheetData>
  <pageMargins left="0.7" right="0.7" top="0.75" bottom="0.75" header="0.3" footer="0.3"/>
  <pageSetup fitToHeight="0" orientation="portrait" horizontalDpi="200" verticalDpi="200" r:id="rId1"/>
  <headerFooter>
    <oddHeader>&amp;LKaedah Perbandingan&amp;RVersion 1.2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E673-657B-417B-839C-B1A3A5BA26EA}">
  <sheetPr>
    <tabColor theme="7" tint="0.59999389629810485"/>
    <pageSetUpPr fitToPage="1"/>
  </sheetPr>
  <dimension ref="B1:H79"/>
  <sheetViews>
    <sheetView topLeftCell="A64" zoomScale="85" zoomScaleNormal="85" workbookViewId="0">
      <selection activeCell="F35" sqref="F35"/>
    </sheetView>
  </sheetViews>
  <sheetFormatPr defaultRowHeight="14.4" x14ac:dyDescent="0.3"/>
  <cols>
    <col min="1" max="1" width="2" customWidth="1"/>
    <col min="3" max="3" width="28" customWidth="1"/>
    <col min="4" max="4" width="26.33203125" customWidth="1"/>
    <col min="5" max="5" width="27.44140625" customWidth="1"/>
    <col min="6" max="6" width="29.88671875" customWidth="1"/>
    <col min="7" max="7" width="24.5546875" customWidth="1"/>
  </cols>
  <sheetData>
    <row r="1" spans="2:8" ht="15" thickBot="1" x14ac:dyDescent="0.35"/>
    <row r="2" spans="2:8" ht="15" thickTop="1" x14ac:dyDescent="0.3">
      <c r="B2" s="310"/>
      <c r="C2" s="311" t="s">
        <v>101</v>
      </c>
      <c r="D2" s="311"/>
      <c r="E2" s="311"/>
      <c r="F2" s="311" t="s">
        <v>102</v>
      </c>
      <c r="G2" s="311"/>
      <c r="H2" s="312"/>
    </row>
    <row r="3" spans="2:8" x14ac:dyDescent="0.3">
      <c r="B3" s="313"/>
      <c r="C3" t="s">
        <v>103</v>
      </c>
      <c r="H3" s="314"/>
    </row>
    <row r="4" spans="2:8" x14ac:dyDescent="0.3">
      <c r="B4" s="313"/>
      <c r="C4" s="18" t="s">
        <v>104</v>
      </c>
      <c r="H4" s="314"/>
    </row>
    <row r="5" spans="2:8" x14ac:dyDescent="0.3">
      <c r="B5" s="313"/>
      <c r="C5" s="298" t="s">
        <v>48</v>
      </c>
      <c r="D5" s="298" t="s">
        <v>57</v>
      </c>
      <c r="E5" s="298" t="s">
        <v>75</v>
      </c>
      <c r="F5" s="298" t="s">
        <v>81</v>
      </c>
      <c r="G5" s="298" t="s">
        <v>96</v>
      </c>
      <c r="H5" s="314"/>
    </row>
    <row r="6" spans="2:8" x14ac:dyDescent="0.3">
      <c r="B6" s="313"/>
      <c r="C6" s="520" t="s">
        <v>49</v>
      </c>
      <c r="D6" s="520" t="s">
        <v>58</v>
      </c>
      <c r="E6" s="156" t="s">
        <v>76</v>
      </c>
      <c r="F6" s="156" t="s">
        <v>82</v>
      </c>
      <c r="G6" t="s">
        <v>97</v>
      </c>
      <c r="H6" s="314"/>
    </row>
    <row r="7" spans="2:8" x14ac:dyDescent="0.3">
      <c r="B7" s="313"/>
      <c r="C7" s="520" t="s">
        <v>51</v>
      </c>
      <c r="D7" s="1" t="s">
        <v>59</v>
      </c>
      <c r="E7" s="515" t="s">
        <v>77</v>
      </c>
      <c r="F7" t="s">
        <v>84</v>
      </c>
      <c r="G7" s="515" t="s">
        <v>98</v>
      </c>
      <c r="H7" s="314"/>
    </row>
    <row r="8" spans="2:8" x14ac:dyDescent="0.3">
      <c r="B8" s="313"/>
      <c r="C8" s="520" t="s">
        <v>52</v>
      </c>
      <c r="D8" s="520" t="s">
        <v>60</v>
      </c>
      <c r="E8" s="515" t="s">
        <v>78</v>
      </c>
      <c r="F8" t="s">
        <v>85</v>
      </c>
      <c r="G8" s="515" t="s">
        <v>99</v>
      </c>
      <c r="H8" s="314"/>
    </row>
    <row r="9" spans="2:8" x14ac:dyDescent="0.3">
      <c r="B9" s="313"/>
      <c r="C9" s="520" t="s">
        <v>54</v>
      </c>
      <c r="D9" s="484" t="s">
        <v>62</v>
      </c>
      <c r="E9" t="s">
        <v>79</v>
      </c>
      <c r="F9" s="484" t="s">
        <v>86</v>
      </c>
      <c r="G9" s="515" t="s">
        <v>105</v>
      </c>
      <c r="H9" s="314"/>
    </row>
    <row r="10" spans="2:8" x14ac:dyDescent="0.3">
      <c r="B10" s="313"/>
      <c r="C10" s="520" t="s">
        <v>56</v>
      </c>
      <c r="D10" s="522" t="s">
        <v>64</v>
      </c>
      <c r="F10" s="515" t="s">
        <v>88</v>
      </c>
      <c r="H10" s="314"/>
    </row>
    <row r="11" spans="2:8" x14ac:dyDescent="0.3">
      <c r="B11" s="313"/>
      <c r="D11" s="138" t="s">
        <v>65</v>
      </c>
      <c r="F11" t="s">
        <v>90</v>
      </c>
      <c r="H11" s="314"/>
    </row>
    <row r="12" spans="2:8" x14ac:dyDescent="0.3">
      <c r="B12" s="313"/>
      <c r="D12" s="138" t="s">
        <v>66</v>
      </c>
      <c r="F12" t="s">
        <v>92</v>
      </c>
      <c r="H12" s="314"/>
    </row>
    <row r="13" spans="2:8" ht="28.8" x14ac:dyDescent="0.3">
      <c r="B13" s="313"/>
      <c r="D13" s="524" t="s">
        <v>68</v>
      </c>
      <c r="F13" s="525" t="s">
        <v>94</v>
      </c>
      <c r="H13" s="314"/>
    </row>
    <row r="14" spans="2:8" x14ac:dyDescent="0.3">
      <c r="B14" s="313"/>
      <c r="D14" s="138" t="s">
        <v>70</v>
      </c>
      <c r="F14" s="484" t="s">
        <v>95</v>
      </c>
      <c r="H14" s="314"/>
    </row>
    <row r="15" spans="2:8" x14ac:dyDescent="0.3">
      <c r="B15" s="313"/>
      <c r="D15" s="1" t="s">
        <v>72</v>
      </c>
      <c r="H15" s="314"/>
    </row>
    <row r="16" spans="2:8" x14ac:dyDescent="0.3">
      <c r="B16" s="313"/>
      <c r="D16" s="484" t="s">
        <v>74</v>
      </c>
      <c r="H16" s="314"/>
    </row>
    <row r="17" spans="2:8" x14ac:dyDescent="0.3">
      <c r="B17" s="313"/>
      <c r="H17" s="314"/>
    </row>
    <row r="18" spans="2:8" x14ac:dyDescent="0.3">
      <c r="B18" s="313"/>
      <c r="C18" t="s">
        <v>101</v>
      </c>
      <c r="H18" s="314"/>
    </row>
    <row r="19" spans="2:8" x14ac:dyDescent="0.3">
      <c r="B19" s="313"/>
      <c r="C19" t="s">
        <v>106</v>
      </c>
      <c r="H19" s="314"/>
    </row>
    <row r="20" spans="2:8" x14ac:dyDescent="0.3">
      <c r="B20" s="313"/>
      <c r="C20" s="298" t="s">
        <v>48</v>
      </c>
      <c r="D20" s="298" t="s">
        <v>57</v>
      </c>
      <c r="E20" s="298" t="s">
        <v>75</v>
      </c>
      <c r="F20" s="298" t="s">
        <v>81</v>
      </c>
      <c r="G20" s="298" t="s">
        <v>96</v>
      </c>
      <c r="H20" s="314"/>
    </row>
    <row r="21" spans="2:8" x14ac:dyDescent="0.3">
      <c r="B21" s="313"/>
      <c r="C21" s="521" t="s">
        <v>49</v>
      </c>
      <c r="D21" s="1" t="s">
        <v>58</v>
      </c>
      <c r="E21" t="s">
        <v>76</v>
      </c>
      <c r="F21" t="s">
        <v>82</v>
      </c>
      <c r="G21" t="s">
        <v>97</v>
      </c>
      <c r="H21" s="314"/>
    </row>
    <row r="22" spans="2:8" x14ac:dyDescent="0.3">
      <c r="B22" s="313"/>
      <c r="C22" s="521" t="s">
        <v>51</v>
      </c>
      <c r="D22" s="1" t="s">
        <v>59</v>
      </c>
      <c r="E22" s="515" t="s">
        <v>77</v>
      </c>
      <c r="F22" t="s">
        <v>84</v>
      </c>
      <c r="G22" s="515" t="s">
        <v>98</v>
      </c>
      <c r="H22" s="314"/>
    </row>
    <row r="23" spans="2:8" x14ac:dyDescent="0.3">
      <c r="B23" s="313"/>
      <c r="C23" s="521" t="s">
        <v>52</v>
      </c>
      <c r="D23" s="1" t="s">
        <v>60</v>
      </c>
      <c r="E23" s="515" t="s">
        <v>78</v>
      </c>
      <c r="F23" t="s">
        <v>85</v>
      </c>
      <c r="G23" s="515" t="s">
        <v>99</v>
      </c>
      <c r="H23" s="314"/>
    </row>
    <row r="24" spans="2:8" x14ac:dyDescent="0.3">
      <c r="B24" s="313"/>
      <c r="C24" s="521" t="s">
        <v>54</v>
      </c>
      <c r="D24" s="484" t="s">
        <v>62</v>
      </c>
      <c r="E24" t="s">
        <v>79</v>
      </c>
      <c r="F24" s="484" t="s">
        <v>86</v>
      </c>
      <c r="G24" s="515" t="s">
        <v>105</v>
      </c>
      <c r="H24" s="314"/>
    </row>
    <row r="25" spans="2:8" x14ac:dyDescent="0.3">
      <c r="B25" s="313"/>
      <c r="C25" s="521" t="s">
        <v>56</v>
      </c>
      <c r="D25" s="138" t="s">
        <v>64</v>
      </c>
      <c r="F25" s="515" t="s">
        <v>88</v>
      </c>
      <c r="H25" s="314"/>
    </row>
    <row r="26" spans="2:8" x14ac:dyDescent="0.3">
      <c r="B26" s="313"/>
      <c r="D26" s="138" t="s">
        <v>65</v>
      </c>
      <c r="F26" t="s">
        <v>90</v>
      </c>
      <c r="H26" s="314"/>
    </row>
    <row r="27" spans="2:8" x14ac:dyDescent="0.3">
      <c r="B27" s="313"/>
      <c r="D27" s="138" t="s">
        <v>66</v>
      </c>
      <c r="F27" t="s">
        <v>92</v>
      </c>
      <c r="H27" s="314"/>
    </row>
    <row r="28" spans="2:8" ht="28.8" x14ac:dyDescent="0.3">
      <c r="B28" s="313"/>
      <c r="D28" s="524" t="s">
        <v>68</v>
      </c>
      <c r="F28" s="525" t="s">
        <v>94</v>
      </c>
      <c r="H28" s="314"/>
    </row>
    <row r="29" spans="2:8" x14ac:dyDescent="0.3">
      <c r="B29" s="313"/>
      <c r="D29" s="138" t="s">
        <v>70</v>
      </c>
      <c r="F29" s="484" t="s">
        <v>95</v>
      </c>
      <c r="H29" s="314"/>
    </row>
    <row r="30" spans="2:8" x14ac:dyDescent="0.3">
      <c r="B30" s="313"/>
      <c r="D30" s="1" t="s">
        <v>72</v>
      </c>
      <c r="H30" s="314"/>
    </row>
    <row r="31" spans="2:8" x14ac:dyDescent="0.3">
      <c r="B31" s="313"/>
      <c r="D31" s="484" t="s">
        <v>74</v>
      </c>
      <c r="H31" s="314"/>
    </row>
    <row r="32" spans="2:8" x14ac:dyDescent="0.3">
      <c r="B32" s="313"/>
      <c r="D32" s="484"/>
      <c r="H32" s="314"/>
    </row>
    <row r="33" spans="2:8" x14ac:dyDescent="0.3">
      <c r="B33" s="313"/>
      <c r="D33" s="484"/>
      <c r="H33" s="314"/>
    </row>
    <row r="34" spans="2:8" x14ac:dyDescent="0.3">
      <c r="B34" s="313"/>
      <c r="C34" s="359" t="s">
        <v>107</v>
      </c>
      <c r="D34" s="358" t="s">
        <v>108</v>
      </c>
      <c r="E34" s="358" t="s">
        <v>109</v>
      </c>
      <c r="H34" s="314"/>
    </row>
    <row r="35" spans="2:8" x14ac:dyDescent="0.3">
      <c r="B35" s="313"/>
      <c r="C35" s="501">
        <v>1</v>
      </c>
      <c r="D35" s="502" t="s">
        <v>110</v>
      </c>
      <c r="E35" s="503"/>
      <c r="H35" s="314"/>
    </row>
    <row r="36" spans="2:8" x14ac:dyDescent="0.3">
      <c r="B36" s="313"/>
      <c r="C36" s="501"/>
      <c r="D36" s="502"/>
      <c r="E36" s="504"/>
      <c r="H36" s="314"/>
    </row>
    <row r="37" spans="2:8" x14ac:dyDescent="0.3">
      <c r="B37" s="313"/>
      <c r="C37" s="530" t="s">
        <v>111</v>
      </c>
      <c r="D37" s="3"/>
      <c r="E37" s="143"/>
      <c r="H37" s="314"/>
    </row>
    <row r="38" spans="2:8" x14ac:dyDescent="0.3">
      <c r="B38" s="313"/>
      <c r="D38" s="3"/>
      <c r="E38" s="143"/>
      <c r="H38" s="314"/>
    </row>
    <row r="39" spans="2:8" x14ac:dyDescent="0.3">
      <c r="B39" s="313"/>
      <c r="D39" s="530" t="s">
        <v>112</v>
      </c>
      <c r="E39" s="530" t="s">
        <v>113</v>
      </c>
      <c r="H39" s="314"/>
    </row>
    <row r="40" spans="2:8" x14ac:dyDescent="0.3">
      <c r="B40" s="313"/>
      <c r="D40" s="484"/>
      <c r="H40" s="314"/>
    </row>
    <row r="41" spans="2:8" ht="15" thickBot="1" x14ac:dyDescent="0.35">
      <c r="B41" s="315"/>
      <c r="C41" s="316"/>
      <c r="D41" s="316"/>
      <c r="E41" s="316"/>
      <c r="F41" s="318"/>
      <c r="G41" s="316"/>
      <c r="H41" s="317"/>
    </row>
    <row r="42" spans="2:8" ht="15.6" thickTop="1" thickBot="1" x14ac:dyDescent="0.35">
      <c r="F42" s="308"/>
    </row>
    <row r="43" spans="2:8" ht="15" thickTop="1" x14ac:dyDescent="0.3">
      <c r="B43" s="310"/>
      <c r="C43" s="311" t="s">
        <v>101</v>
      </c>
      <c r="D43" s="311"/>
      <c r="E43" s="311"/>
      <c r="F43" s="311" t="s">
        <v>102</v>
      </c>
      <c r="G43" s="311"/>
      <c r="H43" s="312"/>
    </row>
    <row r="44" spans="2:8" x14ac:dyDescent="0.3">
      <c r="B44" s="313"/>
      <c r="C44" t="s">
        <v>103</v>
      </c>
      <c r="F44" s="308"/>
      <c r="H44" s="314"/>
    </row>
    <row r="45" spans="2:8" x14ac:dyDescent="0.3">
      <c r="B45" s="313"/>
      <c r="C45" s="18" t="s">
        <v>114</v>
      </c>
      <c r="H45" s="314"/>
    </row>
    <row r="46" spans="2:8" x14ac:dyDescent="0.3">
      <c r="B46" s="313"/>
      <c r="C46" s="298" t="s">
        <v>48</v>
      </c>
      <c r="D46" s="298" t="s">
        <v>57</v>
      </c>
      <c r="E46" s="298" t="s">
        <v>75</v>
      </c>
      <c r="F46" s="298" t="s">
        <v>96</v>
      </c>
      <c r="G46" s="298"/>
      <c r="H46" s="314"/>
    </row>
    <row r="47" spans="2:8" x14ac:dyDescent="0.3">
      <c r="B47" s="313"/>
      <c r="C47" s="156" t="s">
        <v>49</v>
      </c>
      <c r="D47" s="299" t="s">
        <v>58</v>
      </c>
      <c r="E47" s="156" t="s">
        <v>76</v>
      </c>
      <c r="F47" t="s">
        <v>97</v>
      </c>
      <c r="H47" s="314"/>
    </row>
    <row r="48" spans="2:8" x14ac:dyDescent="0.3">
      <c r="B48" s="313"/>
      <c r="C48" s="514" t="s">
        <v>51</v>
      </c>
      <c r="D48" s="156" t="s">
        <v>59</v>
      </c>
      <c r="E48" s="514" t="s">
        <v>77</v>
      </c>
      <c r="F48" s="515" t="s">
        <v>98</v>
      </c>
      <c r="H48" s="314"/>
    </row>
    <row r="49" spans="2:8" x14ac:dyDescent="0.3">
      <c r="B49" s="313"/>
      <c r="C49" s="156" t="s">
        <v>52</v>
      </c>
      <c r="D49" s="156" t="s">
        <v>60</v>
      </c>
      <c r="E49" s="515" t="s">
        <v>78</v>
      </c>
      <c r="F49" s="515" t="s">
        <v>99</v>
      </c>
      <c r="H49" s="314"/>
    </row>
    <row r="50" spans="2:8" x14ac:dyDescent="0.3">
      <c r="B50" s="313"/>
      <c r="C50" s="156" t="s">
        <v>54</v>
      </c>
      <c r="D50" s="485" t="s">
        <v>62</v>
      </c>
      <c r="E50" t="s">
        <v>79</v>
      </c>
      <c r="F50" s="515" t="s">
        <v>105</v>
      </c>
      <c r="H50" s="314"/>
    </row>
    <row r="51" spans="2:8" x14ac:dyDescent="0.3">
      <c r="B51" s="313"/>
      <c r="C51" s="156" t="s">
        <v>56</v>
      </c>
      <c r="D51" s="156" t="s">
        <v>64</v>
      </c>
      <c r="H51" s="314"/>
    </row>
    <row r="52" spans="2:8" x14ac:dyDescent="0.3">
      <c r="B52" s="313"/>
      <c r="C52" s="353"/>
      <c r="D52" s="299" t="s">
        <v>65</v>
      </c>
      <c r="H52" s="314"/>
    </row>
    <row r="53" spans="2:8" x14ac:dyDescent="0.3">
      <c r="B53" s="313"/>
      <c r="D53" s="299" t="s">
        <v>66</v>
      </c>
      <c r="H53" s="314"/>
    </row>
    <row r="54" spans="2:8" x14ac:dyDescent="0.3">
      <c r="B54" s="313"/>
      <c r="D54" s="299" t="s">
        <v>70</v>
      </c>
      <c r="H54" s="314"/>
    </row>
    <row r="55" spans="2:8" x14ac:dyDescent="0.3">
      <c r="B55" s="313"/>
      <c r="H55" s="314"/>
    </row>
    <row r="56" spans="2:8" x14ac:dyDescent="0.3">
      <c r="B56" s="313"/>
      <c r="C56" t="s">
        <v>101</v>
      </c>
      <c r="H56" s="314"/>
    </row>
    <row r="57" spans="2:8" x14ac:dyDescent="0.3">
      <c r="B57" s="313"/>
      <c r="C57" t="s">
        <v>106</v>
      </c>
      <c r="H57" s="314"/>
    </row>
    <row r="58" spans="2:8" x14ac:dyDescent="0.3">
      <c r="B58" s="313"/>
      <c r="C58" s="18" t="s">
        <v>114</v>
      </c>
      <c r="H58" s="314"/>
    </row>
    <row r="59" spans="2:8" x14ac:dyDescent="0.3">
      <c r="B59" s="313"/>
      <c r="C59" s="298" t="s">
        <v>48</v>
      </c>
      <c r="D59" s="298" t="s">
        <v>57</v>
      </c>
      <c r="E59" s="298" t="s">
        <v>75</v>
      </c>
      <c r="F59" s="298" t="s">
        <v>96</v>
      </c>
      <c r="G59" s="298"/>
      <c r="H59" s="314"/>
    </row>
    <row r="60" spans="2:8" x14ac:dyDescent="0.3">
      <c r="B60" s="313"/>
      <c r="C60" s="513" t="s">
        <v>49</v>
      </c>
      <c r="D60" s="299" t="s">
        <v>58</v>
      </c>
      <c r="E60" s="156" t="s">
        <v>76</v>
      </c>
      <c r="F60" t="s">
        <v>97</v>
      </c>
      <c r="H60" s="314"/>
    </row>
    <row r="61" spans="2:8" x14ac:dyDescent="0.3">
      <c r="B61" s="313"/>
      <c r="C61" s="514" t="s">
        <v>51</v>
      </c>
      <c r="D61" s="156" t="s">
        <v>59</v>
      </c>
      <c r="E61" s="514" t="s">
        <v>77</v>
      </c>
      <c r="F61" s="515" t="s">
        <v>98</v>
      </c>
      <c r="H61" s="314"/>
    </row>
    <row r="62" spans="2:8" x14ac:dyDescent="0.3">
      <c r="B62" s="313"/>
      <c r="C62" s="156" t="s">
        <v>52</v>
      </c>
      <c r="D62" s="156" t="s">
        <v>60</v>
      </c>
      <c r="E62" s="515" t="s">
        <v>78</v>
      </c>
      <c r="F62" s="515" t="s">
        <v>99</v>
      </c>
      <c r="H62" s="314"/>
    </row>
    <row r="63" spans="2:8" x14ac:dyDescent="0.3">
      <c r="B63" s="313"/>
      <c r="C63" s="156" t="s">
        <v>54</v>
      </c>
      <c r="D63" s="485" t="s">
        <v>62</v>
      </c>
      <c r="E63" t="s">
        <v>79</v>
      </c>
      <c r="F63" s="515" t="s">
        <v>105</v>
      </c>
      <c r="H63" s="314"/>
    </row>
    <row r="64" spans="2:8" x14ac:dyDescent="0.3">
      <c r="B64" s="313"/>
      <c r="C64" s="156" t="s">
        <v>56</v>
      </c>
      <c r="D64" s="156" t="s">
        <v>64</v>
      </c>
      <c r="H64" s="314"/>
    </row>
    <row r="65" spans="2:8" x14ac:dyDescent="0.3">
      <c r="B65" s="313"/>
      <c r="C65" s="299"/>
      <c r="D65" s="299" t="s">
        <v>65</v>
      </c>
      <c r="H65" s="314"/>
    </row>
    <row r="66" spans="2:8" x14ac:dyDescent="0.3">
      <c r="B66" s="313"/>
      <c r="D66" s="299" t="s">
        <v>66</v>
      </c>
      <c r="H66" s="314"/>
    </row>
    <row r="67" spans="2:8" x14ac:dyDescent="0.3">
      <c r="B67" s="313"/>
      <c r="D67" s="299" t="s">
        <v>70</v>
      </c>
      <c r="H67" s="314"/>
    </row>
    <row r="68" spans="2:8" x14ac:dyDescent="0.3">
      <c r="B68" s="313"/>
      <c r="D68" s="18"/>
      <c r="H68" s="314"/>
    </row>
    <row r="69" spans="2:8" x14ac:dyDescent="0.3">
      <c r="B69" s="313"/>
      <c r="D69" s="18"/>
      <c r="H69" s="314"/>
    </row>
    <row r="70" spans="2:8" x14ac:dyDescent="0.3">
      <c r="B70" s="313"/>
      <c r="H70" s="314"/>
    </row>
    <row r="71" spans="2:8" x14ac:dyDescent="0.3">
      <c r="B71" s="313"/>
      <c r="C71" s="359" t="s">
        <v>107</v>
      </c>
      <c r="D71" s="358" t="s">
        <v>108</v>
      </c>
      <c r="E71" s="358" t="s">
        <v>109</v>
      </c>
      <c r="H71" s="314"/>
    </row>
    <row r="72" spans="2:8" x14ac:dyDescent="0.3">
      <c r="B72" s="313"/>
      <c r="C72" s="501">
        <v>1</v>
      </c>
      <c r="D72" s="502" t="s">
        <v>110</v>
      </c>
      <c r="E72" s="503"/>
      <c r="H72" s="314"/>
    </row>
    <row r="73" spans="2:8" x14ac:dyDescent="0.3">
      <c r="B73" s="313"/>
      <c r="C73" s="501"/>
      <c r="D73" s="502"/>
      <c r="E73" s="504"/>
      <c r="H73" s="314"/>
    </row>
    <row r="74" spans="2:8" x14ac:dyDescent="0.3">
      <c r="B74" s="313"/>
      <c r="C74" s="530" t="s">
        <v>111</v>
      </c>
      <c r="D74" s="3"/>
      <c r="E74" s="143"/>
      <c r="H74" s="314"/>
    </row>
    <row r="75" spans="2:8" x14ac:dyDescent="0.3">
      <c r="B75" s="313"/>
      <c r="D75" s="3"/>
      <c r="E75" s="143"/>
      <c r="H75" s="314"/>
    </row>
    <row r="76" spans="2:8" x14ac:dyDescent="0.3">
      <c r="B76" s="313"/>
      <c r="D76" s="530" t="s">
        <v>112</v>
      </c>
      <c r="E76" s="530" t="s">
        <v>113</v>
      </c>
      <c r="H76" s="314"/>
    </row>
    <row r="77" spans="2:8" x14ac:dyDescent="0.3">
      <c r="B77" s="313"/>
      <c r="D77" s="18"/>
      <c r="H77" s="314"/>
    </row>
    <row r="78" spans="2:8" ht="15" thickBot="1" x14ac:dyDescent="0.35">
      <c r="B78" s="315"/>
      <c r="C78" s="316"/>
      <c r="D78" s="316"/>
      <c r="E78" s="316"/>
      <c r="F78" s="316"/>
      <c r="G78" s="316"/>
      <c r="H78" s="317"/>
    </row>
    <row r="79" spans="2:8" ht="15" thickTop="1" x14ac:dyDescent="0.3"/>
  </sheetData>
  <pageMargins left="0.7" right="0.7" top="0.75" bottom="0.75" header="0.3" footer="0.3"/>
  <pageSetup scale="56" fitToHeight="0" orientation="portrait" horizontalDpi="200" verticalDpi="200" r:id="rId1"/>
  <headerFooter>
    <oddHeader>&amp;LKaedah Perbandingan
Kemaskini Faktor Pelarasan&amp;RVersion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83" r:id="rId4" name="Check Box 7">
              <controlPr defaultSize="0" autoFill="0" autoLine="0" autoPict="0">
                <anchor moveWithCells="1">
                  <from>
                    <xdr:col>1</xdr:col>
                    <xdr:colOff>365760</xdr:colOff>
                    <xdr:row>4</xdr:row>
                    <xdr:rowOff>175260</xdr:rowOff>
                  </from>
                  <to>
                    <xdr:col>2</xdr:col>
                    <xdr:colOff>45720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5" name="Check Box 8">
              <controlPr defaultSize="0" autoFill="0" autoLine="0" autoPict="0">
                <anchor moveWithCells="1">
                  <from>
                    <xdr:col>1</xdr:col>
                    <xdr:colOff>365760</xdr:colOff>
                    <xdr:row>5</xdr:row>
                    <xdr:rowOff>160020</xdr:rowOff>
                  </from>
                  <to>
                    <xdr:col>2</xdr:col>
                    <xdr:colOff>45720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6" name="Check Box 9">
              <controlPr defaultSize="0" autoFill="0" autoLine="0" autoPict="0">
                <anchor moveWithCells="1">
                  <from>
                    <xdr:col>1</xdr:col>
                    <xdr:colOff>365760</xdr:colOff>
                    <xdr:row>6</xdr:row>
                    <xdr:rowOff>175260</xdr:rowOff>
                  </from>
                  <to>
                    <xdr:col>2</xdr:col>
                    <xdr:colOff>45720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7" name="Check Box 10">
              <controlPr defaultSize="0" autoFill="0" autoLine="0" autoPict="0">
                <anchor moveWithCells="1">
                  <from>
                    <xdr:col>1</xdr:col>
                    <xdr:colOff>365760</xdr:colOff>
                    <xdr:row>7</xdr:row>
                    <xdr:rowOff>160020</xdr:rowOff>
                  </from>
                  <to>
                    <xdr:col>2</xdr:col>
                    <xdr:colOff>45720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8" name="Check Box 11">
              <controlPr defaultSize="0" autoFill="0" autoLine="0" autoPict="0">
                <anchor moveWithCells="1">
                  <from>
                    <xdr:col>1</xdr:col>
                    <xdr:colOff>365760</xdr:colOff>
                    <xdr:row>8</xdr:row>
                    <xdr:rowOff>175260</xdr:rowOff>
                  </from>
                  <to>
                    <xdr:col>2</xdr:col>
                    <xdr:colOff>45720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9" name="Check Box 13">
              <controlPr defaultSize="0" autoFill="0" autoLine="0" autoPict="0">
                <anchor moveWithCells="1">
                  <from>
                    <xdr:col>2</xdr:col>
                    <xdr:colOff>1630680</xdr:colOff>
                    <xdr:row>5</xdr:row>
                    <xdr:rowOff>7620</xdr:rowOff>
                  </from>
                  <to>
                    <xdr:col>3</xdr:col>
                    <xdr:colOff>45720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0" name="Check Box 14">
              <controlPr defaultSize="0" autoFill="0" autoLine="0" autoPict="0">
                <anchor moveWithCells="1">
                  <from>
                    <xdr:col>2</xdr:col>
                    <xdr:colOff>1630680</xdr:colOff>
                    <xdr:row>6</xdr:row>
                    <xdr:rowOff>0</xdr:rowOff>
                  </from>
                  <to>
                    <xdr:col>3</xdr:col>
                    <xdr:colOff>45720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1" name="Check Box 15">
              <controlPr defaultSize="0" autoFill="0" autoLine="0" autoPict="0">
                <anchor moveWithCells="1">
                  <from>
                    <xdr:col>2</xdr:col>
                    <xdr:colOff>1630680</xdr:colOff>
                    <xdr:row>7</xdr:row>
                    <xdr:rowOff>7620</xdr:rowOff>
                  </from>
                  <to>
                    <xdr:col>3</xdr:col>
                    <xdr:colOff>45720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12" name="Check Box 19">
              <controlPr defaultSize="0" autoFill="0" autoLine="0" autoPict="0">
                <anchor moveWithCells="1">
                  <from>
                    <xdr:col>2</xdr:col>
                    <xdr:colOff>1623060</xdr:colOff>
                    <xdr:row>11</xdr:row>
                    <xdr:rowOff>0</xdr:rowOff>
                  </from>
                  <to>
                    <xdr:col>3</xdr:col>
                    <xdr:colOff>45720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13" name="Check Box 20">
              <controlPr defaultSize="0" autoFill="0" autoLine="0" autoPict="0">
                <anchor moveWithCells="1">
                  <from>
                    <xdr:col>2</xdr:col>
                    <xdr:colOff>1623060</xdr:colOff>
                    <xdr:row>11</xdr:row>
                    <xdr:rowOff>182880</xdr:rowOff>
                  </from>
                  <to>
                    <xdr:col>3</xdr:col>
                    <xdr:colOff>45720</xdr:colOff>
                    <xdr:row>12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14" name="Check Box 21">
              <controlPr defaultSize="0" autoFill="0" autoLine="0" autoPict="0">
                <anchor moveWithCells="1">
                  <from>
                    <xdr:col>2</xdr:col>
                    <xdr:colOff>1623060</xdr:colOff>
                    <xdr:row>13</xdr:row>
                    <xdr:rowOff>0</xdr:rowOff>
                  </from>
                  <to>
                    <xdr:col>3</xdr:col>
                    <xdr:colOff>45720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15" name="Check Box 25">
              <controlPr defaultSize="0" autoFill="0" autoLine="0" autoPict="0">
                <anchor moveWithCells="1">
                  <from>
                    <xdr:col>3</xdr:col>
                    <xdr:colOff>1531620</xdr:colOff>
                    <xdr:row>4</xdr:row>
                    <xdr:rowOff>182880</xdr:rowOff>
                  </from>
                  <to>
                    <xdr:col>4</xdr:col>
                    <xdr:colOff>76200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16" name="Check Box 26">
              <controlPr defaultSize="0" autoFill="0" autoLine="0" autoPict="0">
                <anchor moveWithCells="1">
                  <from>
                    <xdr:col>3</xdr:col>
                    <xdr:colOff>1531620</xdr:colOff>
                    <xdr:row>5</xdr:row>
                    <xdr:rowOff>182880</xdr:rowOff>
                  </from>
                  <to>
                    <xdr:col>4</xdr:col>
                    <xdr:colOff>83820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17" name="Check Box 27">
              <controlPr defaultSize="0" autoFill="0" autoLine="0" autoPict="0">
                <anchor moveWithCells="1">
                  <from>
                    <xdr:col>3</xdr:col>
                    <xdr:colOff>1531620</xdr:colOff>
                    <xdr:row>6</xdr:row>
                    <xdr:rowOff>175260</xdr:rowOff>
                  </from>
                  <to>
                    <xdr:col>4</xdr:col>
                    <xdr:colOff>76200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18" name="Check Box 28">
              <controlPr defaultSize="0" autoFill="0" autoLine="0" autoPict="0">
                <anchor moveWithCells="1">
                  <from>
                    <xdr:col>3</xdr:col>
                    <xdr:colOff>1531620</xdr:colOff>
                    <xdr:row>7</xdr:row>
                    <xdr:rowOff>175260</xdr:rowOff>
                  </from>
                  <to>
                    <xdr:col>4</xdr:col>
                    <xdr:colOff>76200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19" name="Check Box 29">
              <controlPr defaultSize="0" autoFill="0" autoLine="0" autoPict="0">
                <anchor moveWithCells="1">
                  <from>
                    <xdr:col>4</xdr:col>
                    <xdr:colOff>1600200</xdr:colOff>
                    <xdr:row>4</xdr:row>
                    <xdr:rowOff>175260</xdr:rowOff>
                  </from>
                  <to>
                    <xdr:col>5</xdr:col>
                    <xdr:colOff>68580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20" name="Check Box 30">
              <controlPr defaultSize="0" autoFill="0" autoLine="0" autoPict="0">
                <anchor moveWithCells="1">
                  <from>
                    <xdr:col>4</xdr:col>
                    <xdr:colOff>1600200</xdr:colOff>
                    <xdr:row>5</xdr:row>
                    <xdr:rowOff>175260</xdr:rowOff>
                  </from>
                  <to>
                    <xdr:col>5</xdr:col>
                    <xdr:colOff>68580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21" name="Check Box 31">
              <controlPr defaultSize="0" autoFill="0" autoLine="0" autoPict="0">
                <anchor moveWithCells="1">
                  <from>
                    <xdr:col>4</xdr:col>
                    <xdr:colOff>1600200</xdr:colOff>
                    <xdr:row>6</xdr:row>
                    <xdr:rowOff>152400</xdr:rowOff>
                  </from>
                  <to>
                    <xdr:col>5</xdr:col>
                    <xdr:colOff>68580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22" name="Check Box 33">
              <controlPr defaultSize="0" autoFill="0" autoLine="0" autoPict="0">
                <anchor moveWithCells="1">
                  <from>
                    <xdr:col>4</xdr:col>
                    <xdr:colOff>1600200</xdr:colOff>
                    <xdr:row>7</xdr:row>
                    <xdr:rowOff>160020</xdr:rowOff>
                  </from>
                  <to>
                    <xdr:col>5</xdr:col>
                    <xdr:colOff>68580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23" name="Check Box 34">
              <controlPr defaultSize="0" autoFill="0" autoLine="0" autoPict="0">
                <anchor moveWithCells="1">
                  <from>
                    <xdr:col>5</xdr:col>
                    <xdr:colOff>1790700</xdr:colOff>
                    <xdr:row>5</xdr:row>
                    <xdr:rowOff>0</xdr:rowOff>
                  </from>
                  <to>
                    <xdr:col>6</xdr:col>
                    <xdr:colOff>99060</xdr:colOff>
                    <xdr:row>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24" name="Check Box 35">
              <controlPr defaultSize="0" autoFill="0" autoLine="0" autoPict="0">
                <anchor moveWithCells="1">
                  <from>
                    <xdr:col>5</xdr:col>
                    <xdr:colOff>1790700</xdr:colOff>
                    <xdr:row>6</xdr:row>
                    <xdr:rowOff>0</xdr:rowOff>
                  </from>
                  <to>
                    <xdr:col>6</xdr:col>
                    <xdr:colOff>99060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25" name="Check Box 36">
              <controlPr defaultSize="0" autoFill="0" autoLine="0" autoPict="0">
                <anchor moveWithCells="1">
                  <from>
                    <xdr:col>5</xdr:col>
                    <xdr:colOff>1790700</xdr:colOff>
                    <xdr:row>6</xdr:row>
                    <xdr:rowOff>175260</xdr:rowOff>
                  </from>
                  <to>
                    <xdr:col>6</xdr:col>
                    <xdr:colOff>99060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26" name="Check Box 40">
              <controlPr defaultSize="0" autoFill="0" autoLine="0" autoPict="0">
                <anchor moveWithCells="1">
                  <from>
                    <xdr:col>1</xdr:col>
                    <xdr:colOff>411480</xdr:colOff>
                    <xdr:row>46</xdr:row>
                    <xdr:rowOff>7620</xdr:rowOff>
                  </from>
                  <to>
                    <xdr:col>2</xdr:col>
                    <xdr:colOff>99060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27" name="Check Box 41">
              <controlPr defaultSize="0" autoFill="0" autoLine="0" autoPict="0">
                <anchor moveWithCells="1">
                  <from>
                    <xdr:col>1</xdr:col>
                    <xdr:colOff>411480</xdr:colOff>
                    <xdr:row>46</xdr:row>
                    <xdr:rowOff>190500</xdr:rowOff>
                  </from>
                  <to>
                    <xdr:col>2</xdr:col>
                    <xdr:colOff>99060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28" name="Check Box 42">
              <controlPr defaultSize="0" autoFill="0" autoLine="0" autoPict="0">
                <anchor moveWithCells="1">
                  <from>
                    <xdr:col>1</xdr:col>
                    <xdr:colOff>411480</xdr:colOff>
                    <xdr:row>48</xdr:row>
                    <xdr:rowOff>7620</xdr:rowOff>
                  </from>
                  <to>
                    <xdr:col>2</xdr:col>
                    <xdr:colOff>99060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29" name="Check Box 43">
              <controlPr defaultSize="0" autoFill="0" autoLine="0" autoPict="0">
                <anchor moveWithCells="1">
                  <from>
                    <xdr:col>1</xdr:col>
                    <xdr:colOff>411480</xdr:colOff>
                    <xdr:row>48</xdr:row>
                    <xdr:rowOff>190500</xdr:rowOff>
                  </from>
                  <to>
                    <xdr:col>2</xdr:col>
                    <xdr:colOff>99060</xdr:colOff>
                    <xdr:row>50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30" name="Check Box 44">
              <controlPr defaultSize="0" autoFill="0" autoLine="0" autoPict="0">
                <anchor moveWithCells="1">
                  <from>
                    <xdr:col>2</xdr:col>
                    <xdr:colOff>1645920</xdr:colOff>
                    <xdr:row>45</xdr:row>
                    <xdr:rowOff>182880</xdr:rowOff>
                  </from>
                  <to>
                    <xdr:col>3</xdr:col>
                    <xdr:colOff>76200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31" name="Check Box 45">
              <controlPr defaultSize="0" autoFill="0" autoLine="0" autoPict="0">
                <anchor moveWithCells="1">
                  <from>
                    <xdr:col>2</xdr:col>
                    <xdr:colOff>1645920</xdr:colOff>
                    <xdr:row>46</xdr:row>
                    <xdr:rowOff>175260</xdr:rowOff>
                  </from>
                  <to>
                    <xdr:col>3</xdr:col>
                    <xdr:colOff>76200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32" name="Check Box 46">
              <controlPr defaultSize="0" autoFill="0" autoLine="0" autoPict="0">
                <anchor moveWithCells="1">
                  <from>
                    <xdr:col>2</xdr:col>
                    <xdr:colOff>1645920</xdr:colOff>
                    <xdr:row>47</xdr:row>
                    <xdr:rowOff>182880</xdr:rowOff>
                  </from>
                  <to>
                    <xdr:col>3</xdr:col>
                    <xdr:colOff>76200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33" name="Check Box 48">
              <controlPr defaultSize="0" autoFill="0" autoLine="0" autoPict="0">
                <anchor moveWithCells="1">
                  <from>
                    <xdr:col>3</xdr:col>
                    <xdr:colOff>1516380</xdr:colOff>
                    <xdr:row>46</xdr:row>
                    <xdr:rowOff>0</xdr:rowOff>
                  </from>
                  <to>
                    <xdr:col>4</xdr:col>
                    <xdr:colOff>60960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34" name="Check Box 49">
              <controlPr defaultSize="0" autoFill="0" autoLine="0" autoPict="0">
                <anchor moveWithCells="1">
                  <from>
                    <xdr:col>3</xdr:col>
                    <xdr:colOff>1516380</xdr:colOff>
                    <xdr:row>46</xdr:row>
                    <xdr:rowOff>182880</xdr:rowOff>
                  </from>
                  <to>
                    <xdr:col>4</xdr:col>
                    <xdr:colOff>60960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35" name="Check Box 50">
              <controlPr defaultSize="0" autoFill="0" autoLine="0" autoPict="0">
                <anchor moveWithCells="1">
                  <from>
                    <xdr:col>3</xdr:col>
                    <xdr:colOff>1516380</xdr:colOff>
                    <xdr:row>48</xdr:row>
                    <xdr:rowOff>0</xdr:rowOff>
                  </from>
                  <to>
                    <xdr:col>4</xdr:col>
                    <xdr:colOff>60960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36" name="Check Box 51">
              <controlPr defaultSize="0" autoFill="0" autoLine="0" autoPict="0">
                <anchor moveWithCells="1">
                  <from>
                    <xdr:col>3</xdr:col>
                    <xdr:colOff>1516380</xdr:colOff>
                    <xdr:row>48</xdr:row>
                    <xdr:rowOff>182880</xdr:rowOff>
                  </from>
                  <to>
                    <xdr:col>4</xdr:col>
                    <xdr:colOff>60960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0" r:id="rId37" name="Check Box 64">
              <controlPr defaultSize="0" autoFill="0" autoLine="0" autoPict="0">
                <anchor moveWithCells="1">
                  <from>
                    <xdr:col>2</xdr:col>
                    <xdr:colOff>1661160</xdr:colOff>
                    <xdr:row>49</xdr:row>
                    <xdr:rowOff>182880</xdr:rowOff>
                  </from>
                  <to>
                    <xdr:col>3</xdr:col>
                    <xdr:colOff>83820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1" r:id="rId38" name="Check Box 65">
              <controlPr defaultSize="0" autoFill="0" autoLine="0" autoPict="0">
                <anchor moveWithCells="1">
                  <from>
                    <xdr:col>2</xdr:col>
                    <xdr:colOff>1638300</xdr:colOff>
                    <xdr:row>50</xdr:row>
                    <xdr:rowOff>182880</xdr:rowOff>
                  </from>
                  <to>
                    <xdr:col>3</xdr:col>
                    <xdr:colOff>68580</xdr:colOff>
                    <xdr:row>52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2" r:id="rId39" name="Check Box 66">
              <controlPr defaultSize="0" autoFill="0" autoLine="0" autoPict="0">
                <anchor moveWithCells="1">
                  <from>
                    <xdr:col>2</xdr:col>
                    <xdr:colOff>1638300</xdr:colOff>
                    <xdr:row>51</xdr:row>
                    <xdr:rowOff>190500</xdr:rowOff>
                  </from>
                  <to>
                    <xdr:col>3</xdr:col>
                    <xdr:colOff>68580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3" r:id="rId40" name="Check Box 67">
              <controlPr defaultSize="0" autoFill="0" autoLine="0" autoPict="0">
                <anchor moveWithCells="1">
                  <from>
                    <xdr:col>2</xdr:col>
                    <xdr:colOff>1638300</xdr:colOff>
                    <xdr:row>52</xdr:row>
                    <xdr:rowOff>182880</xdr:rowOff>
                  </from>
                  <to>
                    <xdr:col>3</xdr:col>
                    <xdr:colOff>68580</xdr:colOff>
                    <xdr:row>54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4" r:id="rId41" name="Check Box 68">
              <controlPr defaultSize="0" autoFill="0" autoLine="0" autoPict="0">
                <anchor moveWithCells="1">
                  <from>
                    <xdr:col>1</xdr:col>
                    <xdr:colOff>411480</xdr:colOff>
                    <xdr:row>49</xdr:row>
                    <xdr:rowOff>182880</xdr:rowOff>
                  </from>
                  <to>
                    <xdr:col>2</xdr:col>
                    <xdr:colOff>99060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1" r:id="rId42" name="Check Box 85">
              <controlPr defaultSize="0" autoFill="0" autoLine="0" autoPict="0">
                <anchor moveWithCells="1">
                  <from>
                    <xdr:col>4</xdr:col>
                    <xdr:colOff>1600200</xdr:colOff>
                    <xdr:row>8</xdr:row>
                    <xdr:rowOff>160020</xdr:rowOff>
                  </from>
                  <to>
                    <xdr:col>5</xdr:col>
                    <xdr:colOff>68580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4" r:id="rId43" name="Check Box 88">
              <controlPr defaultSize="0" autoFill="0" autoLine="0" autoPict="0">
                <anchor moveWithCells="1">
                  <from>
                    <xdr:col>4</xdr:col>
                    <xdr:colOff>1600200</xdr:colOff>
                    <xdr:row>9</xdr:row>
                    <xdr:rowOff>160020</xdr:rowOff>
                  </from>
                  <to>
                    <xdr:col>5</xdr:col>
                    <xdr:colOff>68580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6" r:id="rId44" name="Check Box 90">
              <controlPr defaultSize="0" autoFill="0" autoLine="0" autoPict="0">
                <anchor moveWithCells="1">
                  <from>
                    <xdr:col>1</xdr:col>
                    <xdr:colOff>365760</xdr:colOff>
                    <xdr:row>19</xdr:row>
                    <xdr:rowOff>175260</xdr:rowOff>
                  </from>
                  <to>
                    <xdr:col>2</xdr:col>
                    <xdr:colOff>45720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7" r:id="rId45" name="Check Box 91">
              <controlPr defaultSize="0" autoFill="0" autoLine="0" autoPict="0">
                <anchor moveWithCells="1">
                  <from>
                    <xdr:col>1</xdr:col>
                    <xdr:colOff>365760</xdr:colOff>
                    <xdr:row>20</xdr:row>
                    <xdr:rowOff>160020</xdr:rowOff>
                  </from>
                  <to>
                    <xdr:col>2</xdr:col>
                    <xdr:colOff>45720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8" r:id="rId46" name="Check Box 92">
              <controlPr defaultSize="0" autoFill="0" autoLine="0" autoPict="0">
                <anchor moveWithCells="1">
                  <from>
                    <xdr:col>1</xdr:col>
                    <xdr:colOff>365760</xdr:colOff>
                    <xdr:row>21</xdr:row>
                    <xdr:rowOff>175260</xdr:rowOff>
                  </from>
                  <to>
                    <xdr:col>2</xdr:col>
                    <xdr:colOff>45720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9" r:id="rId47" name="Check Box 93">
              <controlPr defaultSize="0" autoFill="0" autoLine="0" autoPict="0">
                <anchor moveWithCells="1">
                  <from>
                    <xdr:col>1</xdr:col>
                    <xdr:colOff>365760</xdr:colOff>
                    <xdr:row>22</xdr:row>
                    <xdr:rowOff>160020</xdr:rowOff>
                  </from>
                  <to>
                    <xdr:col>2</xdr:col>
                    <xdr:colOff>45720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0" r:id="rId48" name="Check Box 94">
              <controlPr defaultSize="0" autoFill="0" autoLine="0" autoPict="0">
                <anchor moveWithCells="1">
                  <from>
                    <xdr:col>1</xdr:col>
                    <xdr:colOff>365760</xdr:colOff>
                    <xdr:row>23</xdr:row>
                    <xdr:rowOff>175260</xdr:rowOff>
                  </from>
                  <to>
                    <xdr:col>2</xdr:col>
                    <xdr:colOff>45720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2" r:id="rId49" name="Check Box 96">
              <controlPr defaultSize="0" autoFill="0" autoLine="0" autoPict="0">
                <anchor moveWithCells="1">
                  <from>
                    <xdr:col>2</xdr:col>
                    <xdr:colOff>1623060</xdr:colOff>
                    <xdr:row>20</xdr:row>
                    <xdr:rowOff>0</xdr:rowOff>
                  </from>
                  <to>
                    <xdr:col>3</xdr:col>
                    <xdr:colOff>45720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3" r:id="rId50" name="Check Box 97">
              <controlPr defaultSize="0" autoFill="0" autoLine="0" autoPict="0">
                <anchor moveWithCells="1">
                  <from>
                    <xdr:col>2</xdr:col>
                    <xdr:colOff>1623060</xdr:colOff>
                    <xdr:row>20</xdr:row>
                    <xdr:rowOff>182880</xdr:rowOff>
                  </from>
                  <to>
                    <xdr:col>3</xdr:col>
                    <xdr:colOff>45720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4" r:id="rId51" name="Check Box 98">
              <controlPr defaultSize="0" autoFill="0" autoLine="0" autoPict="0">
                <anchor moveWithCells="1">
                  <from>
                    <xdr:col>2</xdr:col>
                    <xdr:colOff>1623060</xdr:colOff>
                    <xdr:row>22</xdr:row>
                    <xdr:rowOff>0</xdr:rowOff>
                  </from>
                  <to>
                    <xdr:col>3</xdr:col>
                    <xdr:colOff>45720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8" r:id="rId52" name="Check Box 102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0</xdr:rowOff>
                  </from>
                  <to>
                    <xdr:col>3</xdr:col>
                    <xdr:colOff>45720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9" r:id="rId53" name="Check Box 103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182880</xdr:rowOff>
                  </from>
                  <to>
                    <xdr:col>3</xdr:col>
                    <xdr:colOff>45720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0" r:id="rId54" name="Check Box 104">
              <controlPr defaultSize="0" autoFill="0" autoLine="0" autoPict="0">
                <anchor moveWithCells="1">
                  <from>
                    <xdr:col>2</xdr:col>
                    <xdr:colOff>1623060</xdr:colOff>
                    <xdr:row>28</xdr:row>
                    <xdr:rowOff>0</xdr:rowOff>
                  </from>
                  <to>
                    <xdr:col>3</xdr:col>
                    <xdr:colOff>45720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1" r:id="rId55" name="Check Box 105">
              <controlPr defaultSize="0" autoFill="0" autoLine="0" autoPict="0">
                <anchor moveWithCells="1">
                  <from>
                    <xdr:col>3</xdr:col>
                    <xdr:colOff>1531620</xdr:colOff>
                    <xdr:row>19</xdr:row>
                    <xdr:rowOff>182880</xdr:rowOff>
                  </from>
                  <to>
                    <xdr:col>4</xdr:col>
                    <xdr:colOff>76200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2" r:id="rId56" name="Check Box 106">
              <controlPr defaultSize="0" autoFill="0" autoLine="0" autoPict="0">
                <anchor moveWithCells="1">
                  <from>
                    <xdr:col>3</xdr:col>
                    <xdr:colOff>1531620</xdr:colOff>
                    <xdr:row>20</xdr:row>
                    <xdr:rowOff>182880</xdr:rowOff>
                  </from>
                  <to>
                    <xdr:col>4</xdr:col>
                    <xdr:colOff>83820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3" r:id="rId57" name="Check Box 107">
              <controlPr defaultSize="0" autoFill="0" autoLine="0" autoPict="0">
                <anchor moveWithCells="1">
                  <from>
                    <xdr:col>3</xdr:col>
                    <xdr:colOff>1531620</xdr:colOff>
                    <xdr:row>21</xdr:row>
                    <xdr:rowOff>175260</xdr:rowOff>
                  </from>
                  <to>
                    <xdr:col>4</xdr:col>
                    <xdr:colOff>76200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4" r:id="rId58" name="Check Box 108">
              <controlPr defaultSize="0" autoFill="0" autoLine="0" autoPict="0">
                <anchor moveWithCells="1">
                  <from>
                    <xdr:col>3</xdr:col>
                    <xdr:colOff>1531620</xdr:colOff>
                    <xdr:row>22</xdr:row>
                    <xdr:rowOff>175260</xdr:rowOff>
                  </from>
                  <to>
                    <xdr:col>4</xdr:col>
                    <xdr:colOff>76200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5" r:id="rId59" name="Check Box 109">
              <controlPr defaultSize="0" autoFill="0" autoLine="0" autoPict="0">
                <anchor moveWithCells="1">
                  <from>
                    <xdr:col>4</xdr:col>
                    <xdr:colOff>1600200</xdr:colOff>
                    <xdr:row>19</xdr:row>
                    <xdr:rowOff>175260</xdr:rowOff>
                  </from>
                  <to>
                    <xdr:col>5</xdr:col>
                    <xdr:colOff>68580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6" r:id="rId60" name="Check Box 110">
              <controlPr defaultSize="0" autoFill="0" autoLine="0" autoPict="0">
                <anchor moveWithCells="1">
                  <from>
                    <xdr:col>4</xdr:col>
                    <xdr:colOff>1600200</xdr:colOff>
                    <xdr:row>20</xdr:row>
                    <xdr:rowOff>175260</xdr:rowOff>
                  </from>
                  <to>
                    <xdr:col>5</xdr:col>
                    <xdr:colOff>68580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7" r:id="rId61" name="Check Box 111">
              <controlPr defaultSize="0" autoFill="0" autoLine="0" autoPict="0">
                <anchor moveWithCells="1">
                  <from>
                    <xdr:col>4</xdr:col>
                    <xdr:colOff>1600200</xdr:colOff>
                    <xdr:row>21</xdr:row>
                    <xdr:rowOff>152400</xdr:rowOff>
                  </from>
                  <to>
                    <xdr:col>5</xdr:col>
                    <xdr:colOff>68580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8" r:id="rId62" name="Check Box 112">
              <controlPr defaultSize="0" autoFill="0" autoLine="0" autoPict="0">
                <anchor moveWithCells="1">
                  <from>
                    <xdr:col>4</xdr:col>
                    <xdr:colOff>1600200</xdr:colOff>
                    <xdr:row>22</xdr:row>
                    <xdr:rowOff>160020</xdr:rowOff>
                  </from>
                  <to>
                    <xdr:col>5</xdr:col>
                    <xdr:colOff>68580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9" r:id="rId63" name="Check Box 113">
              <controlPr defaultSize="0" autoFill="0" autoLine="0" autoPict="0">
                <anchor moveWithCells="1">
                  <from>
                    <xdr:col>5</xdr:col>
                    <xdr:colOff>1790700</xdr:colOff>
                    <xdr:row>20</xdr:row>
                    <xdr:rowOff>0</xdr:rowOff>
                  </from>
                  <to>
                    <xdr:col>6</xdr:col>
                    <xdr:colOff>99060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0" r:id="rId64" name="Check Box 114">
              <controlPr defaultSize="0" autoFill="0" autoLine="0" autoPict="0">
                <anchor moveWithCells="1">
                  <from>
                    <xdr:col>5</xdr:col>
                    <xdr:colOff>1790700</xdr:colOff>
                    <xdr:row>21</xdr:row>
                    <xdr:rowOff>0</xdr:rowOff>
                  </from>
                  <to>
                    <xdr:col>6</xdr:col>
                    <xdr:colOff>99060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1" r:id="rId65" name="Check Box 115">
              <controlPr defaultSize="0" autoFill="0" autoLine="0" autoPict="0">
                <anchor moveWithCells="1">
                  <from>
                    <xdr:col>5</xdr:col>
                    <xdr:colOff>1790700</xdr:colOff>
                    <xdr:row>21</xdr:row>
                    <xdr:rowOff>175260</xdr:rowOff>
                  </from>
                  <to>
                    <xdr:col>6</xdr:col>
                    <xdr:colOff>99060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2" r:id="rId66" name="Check Box 116">
              <controlPr defaultSize="0" autoFill="0" autoLine="0" autoPict="0">
                <anchor moveWithCells="1">
                  <from>
                    <xdr:col>4</xdr:col>
                    <xdr:colOff>1600200</xdr:colOff>
                    <xdr:row>23</xdr:row>
                    <xdr:rowOff>160020</xdr:rowOff>
                  </from>
                  <to>
                    <xdr:col>5</xdr:col>
                    <xdr:colOff>68580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5" r:id="rId67" name="Check Box 119">
              <controlPr defaultSize="0" autoFill="0" autoLine="0" autoPict="0">
                <anchor moveWithCells="1">
                  <from>
                    <xdr:col>4</xdr:col>
                    <xdr:colOff>1600200</xdr:colOff>
                    <xdr:row>24</xdr:row>
                    <xdr:rowOff>160020</xdr:rowOff>
                  </from>
                  <to>
                    <xdr:col>5</xdr:col>
                    <xdr:colOff>68580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6" r:id="rId68" name="Check Box 150">
              <controlPr defaultSize="0" autoFill="0" autoLine="0" autoPict="0">
                <anchor moveWithCells="1">
                  <from>
                    <xdr:col>1</xdr:col>
                    <xdr:colOff>411480</xdr:colOff>
                    <xdr:row>59</xdr:row>
                    <xdr:rowOff>7620</xdr:rowOff>
                  </from>
                  <to>
                    <xdr:col>2</xdr:col>
                    <xdr:colOff>99060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7" r:id="rId69" name="Check Box 151">
              <controlPr defaultSize="0" autoFill="0" autoLine="0" autoPict="0">
                <anchor moveWithCells="1">
                  <from>
                    <xdr:col>1</xdr:col>
                    <xdr:colOff>411480</xdr:colOff>
                    <xdr:row>59</xdr:row>
                    <xdr:rowOff>190500</xdr:rowOff>
                  </from>
                  <to>
                    <xdr:col>2</xdr:col>
                    <xdr:colOff>99060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8" r:id="rId70" name="Check Box 152">
              <controlPr defaultSize="0" autoFill="0" autoLine="0" autoPict="0">
                <anchor moveWithCells="1">
                  <from>
                    <xdr:col>1</xdr:col>
                    <xdr:colOff>411480</xdr:colOff>
                    <xdr:row>61</xdr:row>
                    <xdr:rowOff>7620</xdr:rowOff>
                  </from>
                  <to>
                    <xdr:col>2</xdr:col>
                    <xdr:colOff>99060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9" r:id="rId71" name="Check Box 153">
              <controlPr defaultSize="0" autoFill="0" autoLine="0" autoPict="0">
                <anchor moveWithCells="1">
                  <from>
                    <xdr:col>1</xdr:col>
                    <xdr:colOff>411480</xdr:colOff>
                    <xdr:row>61</xdr:row>
                    <xdr:rowOff>190500</xdr:rowOff>
                  </from>
                  <to>
                    <xdr:col>2</xdr:col>
                    <xdr:colOff>99060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0" r:id="rId72" name="Check Box 154">
              <controlPr defaultSize="0" autoFill="0" autoLine="0" autoPict="0">
                <anchor moveWithCells="1">
                  <from>
                    <xdr:col>2</xdr:col>
                    <xdr:colOff>1645920</xdr:colOff>
                    <xdr:row>58</xdr:row>
                    <xdr:rowOff>182880</xdr:rowOff>
                  </from>
                  <to>
                    <xdr:col>3</xdr:col>
                    <xdr:colOff>76200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1" r:id="rId73" name="Check Box 155">
              <controlPr defaultSize="0" autoFill="0" autoLine="0" autoPict="0">
                <anchor moveWithCells="1">
                  <from>
                    <xdr:col>2</xdr:col>
                    <xdr:colOff>1645920</xdr:colOff>
                    <xdr:row>59</xdr:row>
                    <xdr:rowOff>175260</xdr:rowOff>
                  </from>
                  <to>
                    <xdr:col>3</xdr:col>
                    <xdr:colOff>76200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2" r:id="rId74" name="Check Box 156">
              <controlPr defaultSize="0" autoFill="0" autoLine="0" autoPict="0">
                <anchor moveWithCells="1">
                  <from>
                    <xdr:col>2</xdr:col>
                    <xdr:colOff>1645920</xdr:colOff>
                    <xdr:row>60</xdr:row>
                    <xdr:rowOff>182880</xdr:rowOff>
                  </from>
                  <to>
                    <xdr:col>3</xdr:col>
                    <xdr:colOff>76200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3" r:id="rId75" name="Check Box 157">
              <controlPr defaultSize="0" autoFill="0" autoLine="0" autoPict="0">
                <anchor moveWithCells="1">
                  <from>
                    <xdr:col>2</xdr:col>
                    <xdr:colOff>1645920</xdr:colOff>
                    <xdr:row>61</xdr:row>
                    <xdr:rowOff>175260</xdr:rowOff>
                  </from>
                  <to>
                    <xdr:col>3</xdr:col>
                    <xdr:colOff>76200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5" r:id="rId76" name="Check Box 159">
              <controlPr defaultSize="0" autoFill="0" autoLine="0" autoPict="0">
                <anchor moveWithCells="1">
                  <from>
                    <xdr:col>3</xdr:col>
                    <xdr:colOff>1516380</xdr:colOff>
                    <xdr:row>59</xdr:row>
                    <xdr:rowOff>182880</xdr:rowOff>
                  </from>
                  <to>
                    <xdr:col>4</xdr:col>
                    <xdr:colOff>60960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7" r:id="rId77" name="Check Box 161">
              <controlPr defaultSize="0" autoFill="0" autoLine="0" autoPict="0">
                <anchor moveWithCells="1">
                  <from>
                    <xdr:col>3</xdr:col>
                    <xdr:colOff>1516380</xdr:colOff>
                    <xdr:row>61</xdr:row>
                    <xdr:rowOff>182880</xdr:rowOff>
                  </from>
                  <to>
                    <xdr:col>4</xdr:col>
                    <xdr:colOff>60960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6" r:id="rId78" name="Check Box 170">
              <controlPr defaultSize="0" autoFill="0" autoLine="0" autoPict="0">
                <anchor moveWithCells="1">
                  <from>
                    <xdr:col>2</xdr:col>
                    <xdr:colOff>1661160</xdr:colOff>
                    <xdr:row>62</xdr:row>
                    <xdr:rowOff>182880</xdr:rowOff>
                  </from>
                  <to>
                    <xdr:col>3</xdr:col>
                    <xdr:colOff>83820</xdr:colOff>
                    <xdr:row>64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7" r:id="rId79" name="Check Box 171">
              <controlPr defaultSize="0" autoFill="0" autoLine="0" autoPict="0">
                <anchor moveWithCells="1">
                  <from>
                    <xdr:col>2</xdr:col>
                    <xdr:colOff>1661160</xdr:colOff>
                    <xdr:row>63</xdr:row>
                    <xdr:rowOff>175260</xdr:rowOff>
                  </from>
                  <to>
                    <xdr:col>3</xdr:col>
                    <xdr:colOff>83820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8" r:id="rId80" name="Check Box 172">
              <controlPr defaultSize="0" autoFill="0" autoLine="0" autoPict="0">
                <anchor moveWithCells="1">
                  <from>
                    <xdr:col>2</xdr:col>
                    <xdr:colOff>1661160</xdr:colOff>
                    <xdr:row>64</xdr:row>
                    <xdr:rowOff>182880</xdr:rowOff>
                  </from>
                  <to>
                    <xdr:col>3</xdr:col>
                    <xdr:colOff>83820</xdr:colOff>
                    <xdr:row>66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9" r:id="rId81" name="Check Box 173">
              <controlPr defaultSize="0" autoFill="0" autoLine="0" autoPict="0">
                <anchor moveWithCells="1">
                  <from>
                    <xdr:col>2</xdr:col>
                    <xdr:colOff>1661160</xdr:colOff>
                    <xdr:row>65</xdr:row>
                    <xdr:rowOff>175260</xdr:rowOff>
                  </from>
                  <to>
                    <xdr:col>3</xdr:col>
                    <xdr:colOff>83820</xdr:colOff>
                    <xdr:row>67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0" r:id="rId82" name="Check Box 174">
              <controlPr defaultSize="0" autoFill="0" autoLine="0" autoPict="0">
                <anchor moveWithCells="1">
                  <from>
                    <xdr:col>1</xdr:col>
                    <xdr:colOff>411480</xdr:colOff>
                    <xdr:row>62</xdr:row>
                    <xdr:rowOff>182880</xdr:rowOff>
                  </from>
                  <to>
                    <xdr:col>2</xdr:col>
                    <xdr:colOff>99060</xdr:colOff>
                    <xdr:row>64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5" r:id="rId83" name="Check Box 179">
              <controlPr defaultSize="0" autoFill="0" autoLine="0" autoPict="0">
                <anchor moveWithCells="1">
                  <from>
                    <xdr:col>3</xdr:col>
                    <xdr:colOff>1516380</xdr:colOff>
                    <xdr:row>60</xdr:row>
                    <xdr:rowOff>182880</xdr:rowOff>
                  </from>
                  <to>
                    <xdr:col>4</xdr:col>
                    <xdr:colOff>68580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6" r:id="rId84" name="Check Box 180">
              <controlPr defaultSize="0" autoFill="0" autoLine="0" autoPict="0">
                <anchor moveWithCells="1">
                  <from>
                    <xdr:col>3</xdr:col>
                    <xdr:colOff>1516380</xdr:colOff>
                    <xdr:row>58</xdr:row>
                    <xdr:rowOff>175260</xdr:rowOff>
                  </from>
                  <to>
                    <xdr:col>4</xdr:col>
                    <xdr:colOff>68580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9" r:id="rId85" name="Check Box 183">
              <controlPr defaultSize="0" autoFill="0" autoLine="0" autoPict="0">
                <anchor moveWithCells="1">
                  <from>
                    <xdr:col>2</xdr:col>
                    <xdr:colOff>1661160</xdr:colOff>
                    <xdr:row>48</xdr:row>
                    <xdr:rowOff>182880</xdr:rowOff>
                  </from>
                  <to>
                    <xdr:col>3</xdr:col>
                    <xdr:colOff>83820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4" r:id="rId86" name="Check Box 188">
              <controlPr defaultSize="0" autoFill="0" autoLine="0" autoPict="0">
                <anchor moveWithCells="1">
                  <from>
                    <xdr:col>2</xdr:col>
                    <xdr:colOff>1630680</xdr:colOff>
                    <xdr:row>8</xdr:row>
                    <xdr:rowOff>7620</xdr:rowOff>
                  </from>
                  <to>
                    <xdr:col>3</xdr:col>
                    <xdr:colOff>45720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1" r:id="rId87" name="Check Box 195">
              <controlPr defaultSize="0" autoFill="0" autoLine="0" autoPict="0">
                <anchor moveWithCells="1">
                  <from>
                    <xdr:col>2</xdr:col>
                    <xdr:colOff>1623060</xdr:colOff>
                    <xdr:row>23</xdr:row>
                    <xdr:rowOff>0</xdr:rowOff>
                  </from>
                  <to>
                    <xdr:col>3</xdr:col>
                    <xdr:colOff>45720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1" r:id="rId88" name="Check Box 205">
              <controlPr defaultSize="0" autoFill="0" autoLine="0" autoPict="0">
                <anchor moveWithCells="1">
                  <from>
                    <xdr:col>2</xdr:col>
                    <xdr:colOff>1623060</xdr:colOff>
                    <xdr:row>10</xdr:row>
                    <xdr:rowOff>0</xdr:rowOff>
                  </from>
                  <to>
                    <xdr:col>3</xdr:col>
                    <xdr:colOff>45720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2" r:id="rId89" name="Check Box 206">
              <controlPr defaultSize="0" autoFill="0" autoLine="0" autoPict="0">
                <anchor moveWithCells="1">
                  <from>
                    <xdr:col>2</xdr:col>
                    <xdr:colOff>1630680</xdr:colOff>
                    <xdr:row>9</xdr:row>
                    <xdr:rowOff>0</xdr:rowOff>
                  </from>
                  <to>
                    <xdr:col>3</xdr:col>
                    <xdr:colOff>45720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3" r:id="rId90" name="Check Box 207">
              <controlPr defaultSize="0" autoFill="0" autoLine="0" autoPict="0">
                <anchor moveWithCells="1">
                  <from>
                    <xdr:col>2</xdr:col>
                    <xdr:colOff>1623060</xdr:colOff>
                    <xdr:row>23</xdr:row>
                    <xdr:rowOff>182880</xdr:rowOff>
                  </from>
                  <to>
                    <xdr:col>3</xdr:col>
                    <xdr:colOff>45720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4" r:id="rId91" name="Check Box 208">
              <controlPr defaultSize="0" autoFill="0" autoLine="0" autoPict="0">
                <anchor moveWithCells="1">
                  <from>
                    <xdr:col>2</xdr:col>
                    <xdr:colOff>1623060</xdr:colOff>
                    <xdr:row>25</xdr:row>
                    <xdr:rowOff>0</xdr:rowOff>
                  </from>
                  <to>
                    <xdr:col>3</xdr:col>
                    <xdr:colOff>45720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5" r:id="rId92" name="Check Box 209">
              <controlPr defaultSize="0" autoFill="0" autoLine="0" autoPict="0">
                <anchor moveWithCells="1">
                  <from>
                    <xdr:col>4</xdr:col>
                    <xdr:colOff>1607820</xdr:colOff>
                    <xdr:row>46</xdr:row>
                    <xdr:rowOff>0</xdr:rowOff>
                  </from>
                  <to>
                    <xdr:col>5</xdr:col>
                    <xdr:colOff>76200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6" r:id="rId93" name="Check Box 210">
              <controlPr defaultSize="0" autoFill="0" autoLine="0" autoPict="0">
                <anchor moveWithCells="1">
                  <from>
                    <xdr:col>4</xdr:col>
                    <xdr:colOff>1607820</xdr:colOff>
                    <xdr:row>47</xdr:row>
                    <xdr:rowOff>0</xdr:rowOff>
                  </from>
                  <to>
                    <xdr:col>5</xdr:col>
                    <xdr:colOff>76200</xdr:colOff>
                    <xdr:row>48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7" r:id="rId94" name="Check Box 211">
              <controlPr defaultSize="0" autoFill="0" autoLine="0" autoPict="0">
                <anchor moveWithCells="1">
                  <from>
                    <xdr:col>4</xdr:col>
                    <xdr:colOff>1607820</xdr:colOff>
                    <xdr:row>47</xdr:row>
                    <xdr:rowOff>175260</xdr:rowOff>
                  </from>
                  <to>
                    <xdr:col>5</xdr:col>
                    <xdr:colOff>76200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8" r:id="rId95" name="Check Box 212">
              <controlPr defaultSize="0" autoFill="0" autoLine="0" autoPict="0">
                <anchor moveWithCells="1">
                  <from>
                    <xdr:col>4</xdr:col>
                    <xdr:colOff>1607820</xdr:colOff>
                    <xdr:row>59</xdr:row>
                    <xdr:rowOff>0</xdr:rowOff>
                  </from>
                  <to>
                    <xdr:col>5</xdr:col>
                    <xdr:colOff>76200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9" r:id="rId96" name="Check Box 213">
              <controlPr defaultSize="0" autoFill="0" autoLine="0" autoPict="0">
                <anchor moveWithCells="1">
                  <from>
                    <xdr:col>4</xdr:col>
                    <xdr:colOff>1607820</xdr:colOff>
                    <xdr:row>60</xdr:row>
                    <xdr:rowOff>0</xdr:rowOff>
                  </from>
                  <to>
                    <xdr:col>5</xdr:col>
                    <xdr:colOff>76200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0" r:id="rId97" name="Check Box 214">
              <controlPr defaultSize="0" autoFill="0" autoLine="0" autoPict="0">
                <anchor moveWithCells="1">
                  <from>
                    <xdr:col>4</xdr:col>
                    <xdr:colOff>1607820</xdr:colOff>
                    <xdr:row>60</xdr:row>
                    <xdr:rowOff>175260</xdr:rowOff>
                  </from>
                  <to>
                    <xdr:col>5</xdr:col>
                    <xdr:colOff>76200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1" r:id="rId98" name="Check Box 215">
              <controlPr defaultSize="0" autoFill="0" autoLine="0" autoPict="0">
                <anchor moveWithCells="1">
                  <from>
                    <xdr:col>2</xdr:col>
                    <xdr:colOff>1600200</xdr:colOff>
                    <xdr:row>29</xdr:row>
                    <xdr:rowOff>0</xdr:rowOff>
                  </from>
                  <to>
                    <xdr:col>3</xdr:col>
                    <xdr:colOff>30480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2" r:id="rId99" name="Check Box 216">
              <controlPr defaultSize="0" autoFill="0" autoLine="0" autoPict="0">
                <anchor moveWithCells="1">
                  <from>
                    <xdr:col>2</xdr:col>
                    <xdr:colOff>1600200</xdr:colOff>
                    <xdr:row>14</xdr:row>
                    <xdr:rowOff>0</xdr:rowOff>
                  </from>
                  <to>
                    <xdr:col>3</xdr:col>
                    <xdr:colOff>30480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3" r:id="rId100" name="Check Box 217">
              <controlPr defaultSize="0" autoFill="0" autoLine="0" autoPict="0">
                <anchor moveWithCells="1">
                  <from>
                    <xdr:col>2</xdr:col>
                    <xdr:colOff>1607820</xdr:colOff>
                    <xdr:row>14</xdr:row>
                    <xdr:rowOff>182880</xdr:rowOff>
                  </from>
                  <to>
                    <xdr:col>3</xdr:col>
                    <xdr:colOff>38100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4" r:id="rId101" name="Check Box 218">
              <controlPr defaultSize="0" autoFill="0" autoLine="0" autoPict="0">
                <anchor moveWithCells="1">
                  <from>
                    <xdr:col>4</xdr:col>
                    <xdr:colOff>1607820</xdr:colOff>
                    <xdr:row>10</xdr:row>
                    <xdr:rowOff>182880</xdr:rowOff>
                  </from>
                  <to>
                    <xdr:col>5</xdr:col>
                    <xdr:colOff>76200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7" r:id="rId102" name="Check Box 221">
              <controlPr defaultSize="0" autoFill="0" autoLine="0" autoPict="0">
                <anchor moveWithCells="1">
                  <from>
                    <xdr:col>4</xdr:col>
                    <xdr:colOff>1607820</xdr:colOff>
                    <xdr:row>11</xdr:row>
                    <xdr:rowOff>190500</xdr:rowOff>
                  </from>
                  <to>
                    <xdr:col>5</xdr:col>
                    <xdr:colOff>76200</xdr:colOff>
                    <xdr:row>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4" r:id="rId103" name="Check Box 258">
              <controlPr defaultSize="0" autoFill="0" autoLine="0" autoPict="0">
                <anchor moveWithCells="1">
                  <from>
                    <xdr:col>4</xdr:col>
                    <xdr:colOff>1607820</xdr:colOff>
                    <xdr:row>25</xdr:row>
                    <xdr:rowOff>175260</xdr:rowOff>
                  </from>
                  <to>
                    <xdr:col>5</xdr:col>
                    <xdr:colOff>76200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5" r:id="rId104" name="Check Box 259">
              <controlPr defaultSize="0" autoFill="0" autoLine="0" autoPict="0">
                <anchor moveWithCells="1">
                  <from>
                    <xdr:col>4</xdr:col>
                    <xdr:colOff>1607820</xdr:colOff>
                    <xdr:row>26</xdr:row>
                    <xdr:rowOff>182880</xdr:rowOff>
                  </from>
                  <to>
                    <xdr:col>5</xdr:col>
                    <xdr:colOff>76200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6" r:id="rId105" name="Check Box 260">
              <controlPr defaultSize="0" autoFill="0" autoLine="0" autoPict="0">
                <anchor moveWithCells="1">
                  <from>
                    <xdr:col>2</xdr:col>
                    <xdr:colOff>1607820</xdr:colOff>
                    <xdr:row>29</xdr:row>
                    <xdr:rowOff>182880</xdr:rowOff>
                  </from>
                  <to>
                    <xdr:col>3</xdr:col>
                    <xdr:colOff>38100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0" r:id="rId106" name="Check Box 264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0</xdr:rowOff>
                  </from>
                  <to>
                    <xdr:col>3</xdr:col>
                    <xdr:colOff>45720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1" r:id="rId107" name="Check Box 265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182880</xdr:rowOff>
                  </from>
                  <to>
                    <xdr:col>3</xdr:col>
                    <xdr:colOff>45720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2" r:id="rId108" name="Check Box 266">
              <controlPr defaultSize="0" autoFill="0" autoLine="0" autoPict="0">
                <anchor moveWithCells="1">
                  <from>
                    <xdr:col>2</xdr:col>
                    <xdr:colOff>1623060</xdr:colOff>
                    <xdr:row>28</xdr:row>
                    <xdr:rowOff>0</xdr:rowOff>
                  </from>
                  <to>
                    <xdr:col>3</xdr:col>
                    <xdr:colOff>45720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3" r:id="rId109" name="Check Box 267">
              <controlPr defaultSize="0" autoFill="0" autoLine="0" autoPict="0">
                <anchor moveWithCells="1">
                  <from>
                    <xdr:col>3</xdr:col>
                    <xdr:colOff>1531620</xdr:colOff>
                    <xdr:row>19</xdr:row>
                    <xdr:rowOff>182880</xdr:rowOff>
                  </from>
                  <to>
                    <xdr:col>4</xdr:col>
                    <xdr:colOff>76200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4" r:id="rId110" name="Check Box 268">
              <controlPr defaultSize="0" autoFill="0" autoLine="0" autoPict="0">
                <anchor moveWithCells="1">
                  <from>
                    <xdr:col>3</xdr:col>
                    <xdr:colOff>1531620</xdr:colOff>
                    <xdr:row>20</xdr:row>
                    <xdr:rowOff>182880</xdr:rowOff>
                  </from>
                  <to>
                    <xdr:col>4</xdr:col>
                    <xdr:colOff>83820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5" r:id="rId111" name="Check Box 269">
              <controlPr defaultSize="0" autoFill="0" autoLine="0" autoPict="0">
                <anchor moveWithCells="1">
                  <from>
                    <xdr:col>3</xdr:col>
                    <xdr:colOff>1531620</xdr:colOff>
                    <xdr:row>21</xdr:row>
                    <xdr:rowOff>175260</xdr:rowOff>
                  </from>
                  <to>
                    <xdr:col>4</xdr:col>
                    <xdr:colOff>76200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6" r:id="rId112" name="Check Box 270">
              <controlPr defaultSize="0" autoFill="0" autoLine="0" autoPict="0">
                <anchor moveWithCells="1">
                  <from>
                    <xdr:col>3</xdr:col>
                    <xdr:colOff>1531620</xdr:colOff>
                    <xdr:row>22</xdr:row>
                    <xdr:rowOff>175260</xdr:rowOff>
                  </from>
                  <to>
                    <xdr:col>4</xdr:col>
                    <xdr:colOff>76200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9" r:id="rId113" name="Check Box 273">
              <controlPr defaultSize="0" autoFill="0" autoLine="0" autoPict="0">
                <anchor moveWithCells="1">
                  <from>
                    <xdr:col>2</xdr:col>
                    <xdr:colOff>1623060</xdr:colOff>
                    <xdr:row>25</xdr:row>
                    <xdr:rowOff>0</xdr:rowOff>
                  </from>
                  <to>
                    <xdr:col>3</xdr:col>
                    <xdr:colOff>45720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1" r:id="rId114" name="Check Box 275">
              <controlPr defaultSize="0" autoFill="0" autoLine="0" autoPict="0">
                <anchor moveWithCells="1">
                  <from>
                    <xdr:col>2</xdr:col>
                    <xdr:colOff>1600200</xdr:colOff>
                    <xdr:row>29</xdr:row>
                    <xdr:rowOff>0</xdr:rowOff>
                  </from>
                  <to>
                    <xdr:col>3</xdr:col>
                    <xdr:colOff>30480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2" r:id="rId115" name="Check Box 276">
              <controlPr defaultSize="0" autoFill="0" autoLine="0" autoPict="0">
                <anchor moveWithCells="1">
                  <from>
                    <xdr:col>2</xdr:col>
                    <xdr:colOff>1607820</xdr:colOff>
                    <xdr:row>29</xdr:row>
                    <xdr:rowOff>182880</xdr:rowOff>
                  </from>
                  <to>
                    <xdr:col>3</xdr:col>
                    <xdr:colOff>38100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3" r:id="rId116" name="Check Box 277">
              <controlPr defaultSize="0" autoFill="0" autoLine="0" autoPict="0">
                <anchor moveWithCells="1">
                  <from>
                    <xdr:col>1</xdr:col>
                    <xdr:colOff>365760</xdr:colOff>
                    <xdr:row>19</xdr:row>
                    <xdr:rowOff>175260</xdr:rowOff>
                  </from>
                  <to>
                    <xdr:col>2</xdr:col>
                    <xdr:colOff>45720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4" r:id="rId117" name="Check Box 278">
              <controlPr defaultSize="0" autoFill="0" autoLine="0" autoPict="0">
                <anchor moveWithCells="1">
                  <from>
                    <xdr:col>1</xdr:col>
                    <xdr:colOff>365760</xdr:colOff>
                    <xdr:row>20</xdr:row>
                    <xdr:rowOff>160020</xdr:rowOff>
                  </from>
                  <to>
                    <xdr:col>2</xdr:col>
                    <xdr:colOff>45720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5" r:id="rId118" name="Check Box 279">
              <controlPr defaultSize="0" autoFill="0" autoLine="0" autoPict="0">
                <anchor moveWithCells="1">
                  <from>
                    <xdr:col>1</xdr:col>
                    <xdr:colOff>365760</xdr:colOff>
                    <xdr:row>21</xdr:row>
                    <xdr:rowOff>175260</xdr:rowOff>
                  </from>
                  <to>
                    <xdr:col>2</xdr:col>
                    <xdr:colOff>45720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6" r:id="rId119" name="Check Box 280">
              <controlPr defaultSize="0" autoFill="0" autoLine="0" autoPict="0">
                <anchor moveWithCells="1">
                  <from>
                    <xdr:col>1</xdr:col>
                    <xdr:colOff>365760</xdr:colOff>
                    <xdr:row>22</xdr:row>
                    <xdr:rowOff>160020</xdr:rowOff>
                  </from>
                  <to>
                    <xdr:col>2</xdr:col>
                    <xdr:colOff>45720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7" r:id="rId120" name="Check Box 281">
              <controlPr defaultSize="0" autoFill="0" autoLine="0" autoPict="0">
                <anchor moveWithCells="1">
                  <from>
                    <xdr:col>1</xdr:col>
                    <xdr:colOff>365760</xdr:colOff>
                    <xdr:row>23</xdr:row>
                    <xdr:rowOff>175260</xdr:rowOff>
                  </from>
                  <to>
                    <xdr:col>2</xdr:col>
                    <xdr:colOff>45720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4" r:id="rId121" name="Check Box 288">
              <controlPr defaultSize="0" autoFill="0" autoLine="0" autoPict="0">
                <anchor moveWithCells="1">
                  <from>
                    <xdr:col>5</xdr:col>
                    <xdr:colOff>1790700</xdr:colOff>
                    <xdr:row>7</xdr:row>
                    <xdr:rowOff>175260</xdr:rowOff>
                  </from>
                  <to>
                    <xdr:col>6</xdr:col>
                    <xdr:colOff>99060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5" r:id="rId122" name="Check Box 289">
              <controlPr defaultSize="0" autoFill="0" autoLine="0" autoPict="0">
                <anchor moveWithCells="1">
                  <from>
                    <xdr:col>5</xdr:col>
                    <xdr:colOff>1790700</xdr:colOff>
                    <xdr:row>22</xdr:row>
                    <xdr:rowOff>175260</xdr:rowOff>
                  </from>
                  <to>
                    <xdr:col>6</xdr:col>
                    <xdr:colOff>99060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6" r:id="rId123" name="Check Box 290">
              <controlPr defaultSize="0" autoFill="0" autoLine="0" autoPict="0">
                <anchor moveWithCells="1">
                  <from>
                    <xdr:col>4</xdr:col>
                    <xdr:colOff>1623060</xdr:colOff>
                    <xdr:row>48</xdr:row>
                    <xdr:rowOff>182880</xdr:rowOff>
                  </from>
                  <to>
                    <xdr:col>5</xdr:col>
                    <xdr:colOff>83820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7" r:id="rId124" name="Check Box 291">
              <controlPr defaultSize="0" autoFill="0" autoLine="0" autoPict="0">
                <anchor moveWithCells="1">
                  <from>
                    <xdr:col>4</xdr:col>
                    <xdr:colOff>1623060</xdr:colOff>
                    <xdr:row>61</xdr:row>
                    <xdr:rowOff>175260</xdr:rowOff>
                  </from>
                  <to>
                    <xdr:col>5</xdr:col>
                    <xdr:colOff>83820</xdr:colOff>
                    <xdr:row>63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8" r:id="rId125" name="Check Box 292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0</xdr:rowOff>
                  </from>
                  <to>
                    <xdr:col>3</xdr:col>
                    <xdr:colOff>45720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9" r:id="rId126" name="Check Box 293">
              <controlPr defaultSize="0" autoFill="0" autoLine="0" autoPict="0">
                <anchor moveWithCells="1">
                  <from>
                    <xdr:col>2</xdr:col>
                    <xdr:colOff>1623060</xdr:colOff>
                    <xdr:row>26</xdr:row>
                    <xdr:rowOff>182880</xdr:rowOff>
                  </from>
                  <to>
                    <xdr:col>3</xdr:col>
                    <xdr:colOff>45720</xdr:colOff>
                    <xdr:row>27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4" r:id="rId127" name="Check Box 298">
              <controlPr defaultSize="0" autoFill="0" autoLine="0" autoPict="0">
                <anchor moveWithCells="1">
                  <from>
                    <xdr:col>4</xdr:col>
                    <xdr:colOff>1623060</xdr:colOff>
                    <xdr:row>27</xdr:row>
                    <xdr:rowOff>365760</xdr:rowOff>
                  </from>
                  <to>
                    <xdr:col>5</xdr:col>
                    <xdr:colOff>83820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5" r:id="rId128" name="Check Box 299">
              <controlPr defaultSize="0" autoFill="0" autoLine="0" autoPict="0">
                <anchor moveWithCells="1">
                  <from>
                    <xdr:col>4</xdr:col>
                    <xdr:colOff>1623060</xdr:colOff>
                    <xdr:row>12</xdr:row>
                    <xdr:rowOff>365760</xdr:rowOff>
                  </from>
                  <to>
                    <xdr:col>5</xdr:col>
                    <xdr:colOff>83820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6" r:id="rId129" name="Option Button 300">
              <controlPr defaultSize="0" autoFill="0" autoLine="0" autoPict="0">
                <anchor moveWithCells="1">
                  <from>
                    <xdr:col>4</xdr:col>
                    <xdr:colOff>182880</xdr:colOff>
                    <xdr:row>70</xdr:row>
                    <xdr:rowOff>182880</xdr:rowOff>
                  </from>
                  <to>
                    <xdr:col>4</xdr:col>
                    <xdr:colOff>502920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7" r:id="rId130" name="Option Button 301">
              <controlPr defaultSize="0" autoFill="0" autoLine="0" autoPict="0">
                <anchor moveWithCells="1">
                  <from>
                    <xdr:col>4</xdr:col>
                    <xdr:colOff>792480</xdr:colOff>
                    <xdr:row>70</xdr:row>
                    <xdr:rowOff>182880</xdr:rowOff>
                  </from>
                  <to>
                    <xdr:col>4</xdr:col>
                    <xdr:colOff>1112520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8" r:id="rId131" name="Group Box 302">
              <controlPr defaultSize="0" autoFill="0" autoPict="0">
                <anchor moveWithCells="1">
                  <from>
                    <xdr:col>4</xdr:col>
                    <xdr:colOff>106680</xdr:colOff>
                    <xdr:row>71</xdr:row>
                    <xdr:rowOff>22860</xdr:rowOff>
                  </from>
                  <to>
                    <xdr:col>4</xdr:col>
                    <xdr:colOff>1127760</xdr:colOff>
                    <xdr:row>72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0" r:id="rId132" name="Option Button 304">
              <controlPr defaultSize="0" autoFill="0" autoLine="0" autoPict="0">
                <anchor moveWithCells="1">
                  <from>
                    <xdr:col>4</xdr:col>
                    <xdr:colOff>182880</xdr:colOff>
                    <xdr:row>33</xdr:row>
                    <xdr:rowOff>182880</xdr:rowOff>
                  </from>
                  <to>
                    <xdr:col>4</xdr:col>
                    <xdr:colOff>502920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1" r:id="rId133" name="Option Button 305">
              <controlPr defaultSize="0" autoFill="0" autoLine="0" autoPict="0">
                <anchor moveWithCells="1">
                  <from>
                    <xdr:col>4</xdr:col>
                    <xdr:colOff>792480</xdr:colOff>
                    <xdr:row>33</xdr:row>
                    <xdr:rowOff>182880</xdr:rowOff>
                  </from>
                  <to>
                    <xdr:col>4</xdr:col>
                    <xdr:colOff>1112520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2" r:id="rId134" name="Group Box 306">
              <controlPr defaultSize="0" autoFill="0" autoPict="0">
                <anchor moveWithCells="1">
                  <from>
                    <xdr:col>4</xdr:col>
                    <xdr:colOff>106680</xdr:colOff>
                    <xdr:row>34</xdr:row>
                    <xdr:rowOff>22860</xdr:rowOff>
                  </from>
                  <to>
                    <xdr:col>4</xdr:col>
                    <xdr:colOff>1127760</xdr:colOff>
                    <xdr:row>35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E555-1EB8-40E4-B824-B474CB6C480D}">
  <sheetPr>
    <tabColor theme="8" tint="0.39997558519241921"/>
    <pageSetUpPr fitToPage="1"/>
  </sheetPr>
  <dimension ref="B1:K28"/>
  <sheetViews>
    <sheetView zoomScale="85" zoomScaleNormal="85" workbookViewId="0">
      <selection activeCell="I27" sqref="I27"/>
    </sheetView>
  </sheetViews>
  <sheetFormatPr defaultRowHeight="14.4" x14ac:dyDescent="0.3"/>
  <cols>
    <col min="1" max="2" width="6.5546875" customWidth="1"/>
    <col min="3" max="3" width="11" style="2" customWidth="1"/>
    <col min="4" max="4" width="27.109375" customWidth="1"/>
    <col min="5" max="5" width="16" customWidth="1"/>
    <col min="6" max="6" width="11" customWidth="1"/>
    <col min="7" max="7" width="13.5546875" customWidth="1"/>
    <col min="8" max="8" width="13" customWidth="1"/>
    <col min="9" max="10" width="17.109375" customWidth="1"/>
    <col min="11" max="11" width="12" customWidth="1"/>
  </cols>
  <sheetData>
    <row r="1" spans="2:11" x14ac:dyDescent="0.3">
      <c r="C1" s="50"/>
    </row>
    <row r="2" spans="2:11" x14ac:dyDescent="0.3">
      <c r="C2" s="51" t="s">
        <v>115</v>
      </c>
      <c r="D2" s="20"/>
      <c r="E2" s="18"/>
      <c r="F2" s="424"/>
    </row>
    <row r="3" spans="2:11" x14ac:dyDescent="0.3">
      <c r="C3" s="512" t="s">
        <v>116</v>
      </c>
      <c r="D3" s="20"/>
      <c r="E3" s="18"/>
      <c r="F3" s="424"/>
    </row>
    <row r="4" spans="2:11" ht="19.5" customHeight="1" thickBot="1" x14ac:dyDescent="0.35">
      <c r="G4" s="20"/>
      <c r="H4" s="13"/>
      <c r="I4" s="13"/>
      <c r="J4" s="13"/>
    </row>
    <row r="5" spans="2:11" ht="18" customHeight="1" x14ac:dyDescent="0.3">
      <c r="B5" s="61" t="s">
        <v>117</v>
      </c>
      <c r="C5" s="496"/>
      <c r="D5" s="54"/>
      <c r="E5" s="54"/>
      <c r="F5" s="54"/>
      <c r="G5" s="54"/>
      <c r="H5" s="54"/>
      <c r="I5" s="54"/>
      <c r="J5" s="54"/>
      <c r="K5" s="40"/>
    </row>
    <row r="6" spans="2:11" ht="13.5" customHeight="1" x14ac:dyDescent="0.3">
      <c r="B6" s="72"/>
      <c r="K6" s="26"/>
    </row>
    <row r="7" spans="2:11" x14ac:dyDescent="0.3">
      <c r="B7" s="63"/>
      <c r="K7" s="26"/>
    </row>
    <row r="8" spans="2:11" ht="28.8" x14ac:dyDescent="0.3">
      <c r="B8" s="508"/>
      <c r="C8" s="56" t="s">
        <v>118</v>
      </c>
      <c r="D8" s="56" t="s">
        <v>119</v>
      </c>
      <c r="E8" s="56" t="s">
        <v>82</v>
      </c>
      <c r="F8" s="56" t="s">
        <v>120</v>
      </c>
      <c r="G8" s="56"/>
      <c r="H8" s="426" t="str">
        <f>IF(F9="mp",CONCATENATE("Kadar Nilai (RM s",LOWER(F9),")"),CONCATENATE("Kadar Nilai (RM se",LOWER(F9),")"))</f>
        <v>Kadar Nilai (RM smp)</v>
      </c>
      <c r="I8" s="56"/>
      <c r="J8" s="56" t="s">
        <v>121</v>
      </c>
      <c r="K8" s="26"/>
    </row>
    <row r="9" spans="2:11" x14ac:dyDescent="0.3">
      <c r="B9" s="508"/>
      <c r="C9" s="2">
        <v>1</v>
      </c>
      <c r="D9" t="s">
        <v>122</v>
      </c>
      <c r="E9" s="57">
        <v>200</v>
      </c>
      <c r="F9" t="s">
        <v>123</v>
      </c>
      <c r="G9" s="58" t="s">
        <v>124</v>
      </c>
      <c r="H9" s="57">
        <v>1500</v>
      </c>
      <c r="J9" s="57">
        <f>Table13415[[#This Row],[Luas Tanah]]*Table13415[[#This Row],[Column1]]</f>
        <v>300000</v>
      </c>
      <c r="K9" s="26"/>
    </row>
    <row r="10" spans="2:11" x14ac:dyDescent="0.3">
      <c r="B10" s="508"/>
      <c r="C10" s="2">
        <v>2</v>
      </c>
      <c r="D10" t="s">
        <v>125</v>
      </c>
      <c r="E10" s="57">
        <v>50</v>
      </c>
      <c r="F10" t="s">
        <v>123</v>
      </c>
      <c r="G10" s="2" t="s">
        <v>124</v>
      </c>
      <c r="H10" s="57">
        <v>750</v>
      </c>
      <c r="J10" s="57">
        <f>Table13415[[#This Row],[Luas Tanah]]*Table13415[[#This Row],[Column1]]</f>
        <v>37500</v>
      </c>
      <c r="K10" s="26"/>
    </row>
    <row r="11" spans="2:11" x14ac:dyDescent="0.3">
      <c r="B11" s="63"/>
      <c r="K11" s="26"/>
    </row>
    <row r="12" spans="2:11" x14ac:dyDescent="0.3">
      <c r="B12" s="63"/>
      <c r="K12" s="26"/>
    </row>
    <row r="13" spans="2:11" x14ac:dyDescent="0.3">
      <c r="B13" s="508"/>
      <c r="C13" s="5" t="s">
        <v>126</v>
      </c>
      <c r="J13" s="511">
        <f>SUM(J9:J10)</f>
        <v>337500</v>
      </c>
      <c r="K13" s="26"/>
    </row>
    <row r="14" spans="2:11" x14ac:dyDescent="0.3">
      <c r="B14" s="508"/>
      <c r="K14" s="26"/>
    </row>
    <row r="15" spans="2:11" x14ac:dyDescent="0.3">
      <c r="B15" s="508"/>
      <c r="C15" s="5" t="s">
        <v>127</v>
      </c>
      <c r="E15" s="511">
        <v>10</v>
      </c>
      <c r="F15" t="s">
        <v>128</v>
      </c>
      <c r="J15" s="511">
        <f>E15/100*J13</f>
        <v>33750</v>
      </c>
      <c r="K15" s="26"/>
    </row>
    <row r="16" spans="2:11" x14ac:dyDescent="0.3">
      <c r="B16" s="508"/>
      <c r="K16" s="26"/>
    </row>
    <row r="17" spans="2:11" x14ac:dyDescent="0.3">
      <c r="B17" s="508"/>
      <c r="C17" s="5" t="s">
        <v>129</v>
      </c>
      <c r="E17" s="511">
        <v>5</v>
      </c>
      <c r="F17" t="s">
        <v>128</v>
      </c>
      <c r="J17" s="511">
        <f>E17/100*J13</f>
        <v>16875</v>
      </c>
      <c r="K17" s="26"/>
    </row>
    <row r="18" spans="2:11" x14ac:dyDescent="0.3">
      <c r="B18" s="508"/>
      <c r="K18" s="26"/>
    </row>
    <row r="19" spans="2:11" x14ac:dyDescent="0.3">
      <c r="B19" s="508"/>
      <c r="C19" s="5" t="s">
        <v>130</v>
      </c>
      <c r="E19" s="511">
        <v>10</v>
      </c>
      <c r="F19" t="s">
        <v>131</v>
      </c>
      <c r="G19" s="511">
        <v>2</v>
      </c>
      <c r="H19" t="s">
        <v>132</v>
      </c>
      <c r="J19" s="511">
        <f>(((1+E19/100)^G19)-1)*SUM(J13:J17)</f>
        <v>81506.250000000073</v>
      </c>
      <c r="K19" s="26"/>
    </row>
    <row r="20" spans="2:11" x14ac:dyDescent="0.3">
      <c r="B20" s="508"/>
      <c r="K20" s="26"/>
    </row>
    <row r="21" spans="2:11" x14ac:dyDescent="0.3">
      <c r="B21" s="508"/>
      <c r="C21" s="5" t="s">
        <v>133</v>
      </c>
      <c r="J21" s="511">
        <f>SUM(J13:J19)</f>
        <v>469631.25000000006</v>
      </c>
      <c r="K21" s="26"/>
    </row>
    <row r="22" spans="2:11" ht="15" thickBot="1" x14ac:dyDescent="0.35">
      <c r="B22" s="510"/>
      <c r="C22" s="509"/>
      <c r="D22" s="46"/>
      <c r="E22" s="46"/>
      <c r="F22" s="46"/>
      <c r="G22" s="46"/>
      <c r="H22" s="46"/>
      <c r="I22" s="46"/>
      <c r="J22" s="46"/>
      <c r="K22" s="36"/>
    </row>
    <row r="23" spans="2:11" x14ac:dyDescent="0.3">
      <c r="B23" s="508"/>
      <c r="G23" s="494"/>
      <c r="H23" s="13"/>
      <c r="I23" s="13"/>
      <c r="J23" s="13"/>
      <c r="K23" s="59"/>
    </row>
    <row r="24" spans="2:11" x14ac:dyDescent="0.3">
      <c r="B24" s="508"/>
      <c r="D24" s="15"/>
      <c r="G24" s="494"/>
      <c r="H24" s="13"/>
      <c r="I24" s="13"/>
      <c r="J24" s="13"/>
      <c r="K24" s="59"/>
    </row>
    <row r="25" spans="2:11" x14ac:dyDescent="0.3">
      <c r="B25" s="508"/>
      <c r="H25" s="589" t="s">
        <v>134</v>
      </c>
      <c r="I25" s="589"/>
      <c r="J25" s="526">
        <f>SUM(J21)</f>
        <v>469631.25000000006</v>
      </c>
      <c r="K25" s="60"/>
    </row>
    <row r="26" spans="2:11" x14ac:dyDescent="0.3">
      <c r="B26" s="508"/>
      <c r="I26" s="495" t="s">
        <v>135</v>
      </c>
      <c r="J26" s="58" t="s">
        <v>136</v>
      </c>
      <c r="K26" s="59"/>
    </row>
    <row r="27" spans="2:11" x14ac:dyDescent="0.3">
      <c r="B27" s="508"/>
      <c r="I27" s="20" t="s">
        <v>137</v>
      </c>
      <c r="J27" s="526">
        <f>IF(J26 = "TIADA",J25, IF(J26="PULUH",ROUND(J25,-1),IF(J26="RATUS",ROUND(J25,-2),IF(J26="RIBU",ROUND(J25,-3),IF(J26="PULUH RIBU",ROUND(J25,-4),IF(J26="RATUS RIBU",ROUND(J25,-5),IF(J26="JUTA",ROUND(J25,-6))))))))</f>
        <v>469600</v>
      </c>
      <c r="K27" s="26"/>
    </row>
    <row r="28" spans="2:11" ht="15" thickBot="1" x14ac:dyDescent="0.35">
      <c r="B28" s="510"/>
      <c r="C28" s="509"/>
      <c r="D28" s="46"/>
      <c r="E28" s="46"/>
      <c r="F28" s="46"/>
      <c r="G28" s="46"/>
      <c r="H28" s="46"/>
      <c r="I28" s="46"/>
      <c r="J28" s="46"/>
      <c r="K28" s="36"/>
    </row>
  </sheetData>
  <mergeCells count="1">
    <mergeCell ref="H25:I25"/>
  </mergeCells>
  <dataValidations count="1">
    <dataValidation type="list" allowBlank="1" showInputMessage="1" showErrorMessage="1" sqref="F9:F10" xr:uid="{AE4BA15A-5E87-4917-B616-3F4E91C44387}">
      <formula1>"mp"</formula1>
    </dataValidation>
  </dataValidations>
  <pageMargins left="0.7" right="0.7" top="0.75" bottom="0.75" header="0.3" footer="0.3"/>
  <pageSetup paperSize="9" scale="57" fitToHeight="0" orientation="portrait" horizontalDpi="300" verticalDpi="300" r:id="rId1"/>
  <headerFooter>
    <oddHeader>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0</xdr:col>
                    <xdr:colOff>220980</xdr:colOff>
                    <xdr:row>3</xdr:row>
                    <xdr:rowOff>7620</xdr:rowOff>
                  </from>
                  <to>
                    <xdr:col>3</xdr:col>
                    <xdr:colOff>182880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6BC9E3-0C58-45D6-BF6E-E38612116F5D}">
          <x14:formula1>
            <xm:f>'Item List'!$A$1:$A$7</xm:f>
          </x14:formula1>
          <xm:sqref>J26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6098-D189-41E2-BCBA-17592A5ED3C8}">
  <sheetPr>
    <tabColor theme="7" tint="0.59999389629810485"/>
    <pageSetUpPr fitToPage="1"/>
  </sheetPr>
  <dimension ref="B1:J128"/>
  <sheetViews>
    <sheetView topLeftCell="A103" zoomScale="70" zoomScaleNormal="70" workbookViewId="0">
      <selection activeCell="H22" sqref="H22"/>
    </sheetView>
  </sheetViews>
  <sheetFormatPr defaultRowHeight="14.4" x14ac:dyDescent="0.3"/>
  <cols>
    <col min="1" max="1" width="6.5546875" customWidth="1"/>
    <col min="2" max="2" width="11" style="2" customWidth="1"/>
    <col min="3" max="3" width="30.44140625" customWidth="1"/>
    <col min="4" max="4" width="11" customWidth="1"/>
    <col min="5" max="5" width="14.6640625" customWidth="1"/>
    <col min="6" max="7" width="11" customWidth="1"/>
    <col min="8" max="8" width="18.88671875" customWidth="1"/>
    <col min="9" max="9" width="17.109375" customWidth="1"/>
    <col min="10" max="10" width="12" customWidth="1"/>
  </cols>
  <sheetData>
    <row r="1" spans="2:10" x14ac:dyDescent="0.3">
      <c r="B1" s="50" t="s">
        <v>138</v>
      </c>
    </row>
    <row r="2" spans="2:10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0" x14ac:dyDescent="0.3">
      <c r="B4" s="458" t="s">
        <v>142</v>
      </c>
      <c r="C4" s="43"/>
    </row>
    <row r="8" spans="2:10" ht="25.2" x14ac:dyDescent="0.6">
      <c r="G8" s="14"/>
    </row>
    <row r="9" spans="2:10" ht="17.25" customHeight="1" thickBot="1" x14ac:dyDescent="0.65">
      <c r="G9" s="14"/>
    </row>
    <row r="10" spans="2:10" ht="21.75" customHeight="1" x14ac:dyDescent="0.6">
      <c r="B10" s="61" t="s">
        <v>114</v>
      </c>
      <c r="C10" s="54"/>
      <c r="D10" s="54"/>
      <c r="E10" s="54"/>
      <c r="F10" s="54"/>
      <c r="G10" s="55"/>
      <c r="H10" s="54"/>
      <c r="I10" s="54"/>
      <c r="J10" s="40"/>
    </row>
    <row r="11" spans="2:10" ht="15.75" customHeight="1" x14ac:dyDescent="0.6">
      <c r="B11" s="72"/>
      <c r="G11" s="14"/>
      <c r="J11" s="26"/>
    </row>
    <row r="12" spans="2:10" x14ac:dyDescent="0.3">
      <c r="B12" s="62" t="s">
        <v>143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">
      <c r="B13" s="63"/>
      <c r="I13" s="283" t="s">
        <v>144</v>
      </c>
      <c r="J13" s="26"/>
    </row>
    <row r="14" spans="2:10" x14ac:dyDescent="0.3">
      <c r="B14" s="412" t="s">
        <v>118</v>
      </c>
      <c r="C14" s="413" t="s">
        <v>119</v>
      </c>
      <c r="D14" s="413" t="s">
        <v>52</v>
      </c>
      <c r="E14" s="413" t="s">
        <v>120</v>
      </c>
      <c r="F14" s="413"/>
      <c r="G14" s="413" t="str">
        <f>IF(E15="mp",CONCATENATE("Kadar Nilai (RM s",LOWER(E15),")"),CONCATENATE("Kadar Nilai (RM se",LOWER(E15),")"))</f>
        <v>Kadar Nilai (RM smp)</v>
      </c>
      <c r="H14" s="413"/>
      <c r="I14" s="413" t="s">
        <v>121</v>
      </c>
      <c r="J14" s="26"/>
    </row>
    <row r="15" spans="2:10" x14ac:dyDescent="0.3">
      <c r="B15" s="63">
        <v>1</v>
      </c>
      <c r="C15" s="15" t="s">
        <v>145</v>
      </c>
      <c r="D15" s="57">
        <v>12057</v>
      </c>
      <c r="E15" t="s">
        <v>123</v>
      </c>
      <c r="F15" s="58" t="s">
        <v>124</v>
      </c>
      <c r="G15" s="57">
        <f>'VP Tanah'!D75</f>
        <v>3500</v>
      </c>
      <c r="H15" s="530" t="s">
        <v>146</v>
      </c>
      <c r="I15" s="57">
        <f>Table113[[#This Row],[Luas Tanah]]*Table113[[#This Row],[Column1]]</f>
        <v>42199500</v>
      </c>
      <c r="J15" s="26"/>
    </row>
    <row r="16" spans="2:10" ht="21" customHeight="1" x14ac:dyDescent="0.3">
      <c r="B16" s="63">
        <v>2</v>
      </c>
      <c r="C16" t="s">
        <v>147</v>
      </c>
      <c r="D16" s="57"/>
      <c r="E16" t="s">
        <v>123</v>
      </c>
      <c r="F16" s="58"/>
      <c r="G16" s="57"/>
      <c r="I16" s="57"/>
      <c r="J16" s="59"/>
    </row>
    <row r="17" spans="2:10" x14ac:dyDescent="0.3">
      <c r="B17" s="63"/>
      <c r="D17" s="57"/>
      <c r="F17" s="58"/>
      <c r="G17" s="57"/>
      <c r="I17" s="57"/>
      <c r="J17" s="59"/>
    </row>
    <row r="18" spans="2:10" x14ac:dyDescent="0.3">
      <c r="B18" s="62" t="s">
        <v>148</v>
      </c>
      <c r="C18" s="43"/>
      <c r="D18" s="560"/>
      <c r="E18" s="43"/>
      <c r="F18" s="561"/>
      <c r="G18" s="560"/>
      <c r="H18" s="43"/>
      <c r="I18" s="560"/>
      <c r="J18" s="562"/>
    </row>
    <row r="19" spans="2:10" x14ac:dyDescent="0.3">
      <c r="B19" s="432" t="s">
        <v>111</v>
      </c>
      <c r="H19" s="530" t="s">
        <v>149</v>
      </c>
      <c r="J19" s="26"/>
    </row>
    <row r="20" spans="2:10" x14ac:dyDescent="0.3">
      <c r="B20" s="556">
        <v>1</v>
      </c>
      <c r="C20" s="550" t="s">
        <v>150</v>
      </c>
      <c r="D20" s="550"/>
      <c r="E20" s="550"/>
      <c r="F20" s="550"/>
      <c r="G20" s="550"/>
      <c r="H20" s="550"/>
      <c r="I20" s="559">
        <v>0</v>
      </c>
      <c r="J20" s="26"/>
    </row>
    <row r="21" spans="2:10" x14ac:dyDescent="0.3">
      <c r="B21" s="63"/>
      <c r="C21" s="299"/>
      <c r="J21" s="26"/>
    </row>
    <row r="22" spans="2:10" x14ac:dyDescent="0.3">
      <c r="B22" s="551" t="s">
        <v>151</v>
      </c>
      <c r="C22" s="299"/>
      <c r="D22" s="299"/>
      <c r="E22" s="299"/>
      <c r="F22" s="299"/>
      <c r="G22" s="299"/>
      <c r="H22" s="530" t="s">
        <v>149</v>
      </c>
      <c r="I22" s="299"/>
      <c r="J22" s="26"/>
    </row>
    <row r="23" spans="2:10" x14ac:dyDescent="0.3">
      <c r="B23" s="556">
        <v>1</v>
      </c>
      <c r="C23" s="550" t="s">
        <v>150</v>
      </c>
      <c r="D23" s="550"/>
      <c r="E23" s="550"/>
      <c r="F23" s="550"/>
      <c r="G23" s="550"/>
      <c r="H23" s="550"/>
      <c r="I23" s="559">
        <v>0</v>
      </c>
      <c r="J23" s="26"/>
    </row>
    <row r="24" spans="2:10" x14ac:dyDescent="0.3">
      <c r="B24" s="552"/>
      <c r="C24" s="299"/>
      <c r="D24" s="299"/>
      <c r="E24" s="299"/>
      <c r="F24" s="299"/>
      <c r="G24" s="299"/>
      <c r="H24" s="299"/>
      <c r="I24" s="299"/>
      <c r="J24" s="26"/>
    </row>
    <row r="25" spans="2:10" x14ac:dyDescent="0.3">
      <c r="B25" s="63"/>
      <c r="G25" s="591" t="s">
        <v>152</v>
      </c>
      <c r="H25" s="591"/>
      <c r="I25" s="526">
        <f>SUM(I15:I16)+I20-I23</f>
        <v>42199500</v>
      </c>
      <c r="J25" s="59"/>
    </row>
    <row r="26" spans="2:10" x14ac:dyDescent="0.3">
      <c r="B26" s="63"/>
      <c r="G26" s="592" t="s">
        <v>135</v>
      </c>
      <c r="H26" s="592"/>
      <c r="I26" s="58" t="s">
        <v>136</v>
      </c>
      <c r="J26" s="60"/>
    </row>
    <row r="27" spans="2:10" x14ac:dyDescent="0.3">
      <c r="B27" s="63"/>
      <c r="G27" s="589" t="s">
        <v>137</v>
      </c>
      <c r="H27" s="589"/>
      <c r="I27" s="526">
        <f>IF(I26 = "TIADA",I25, IF(I26="PULUH",ROUND(I25,-1),IF(I26="RATUS",ROUND(I25,-2),IF(I26="RIBU",ROUND(I25,-3),IF(I26="PULUH RIBU",ROUND(I25,-4),IF(I26="RATUS RIBU",ROUND(I25,-5),IF(I26="JUTA",ROUND(I25,-6))))))))</f>
        <v>42199500</v>
      </c>
      <c r="J27" s="60"/>
    </row>
    <row r="28" spans="2:10" ht="18" customHeight="1" x14ac:dyDescent="0.3">
      <c r="B28" s="63"/>
      <c r="F28" s="589" t="str">
        <f>CONCATENATE("Jumlah Nilai Mengikut Syer (",E2,F2,G2,") (RM)")</f>
        <v>Jumlah Nilai Mengikut Syer (1/1) (RM)</v>
      </c>
      <c r="G28" s="589"/>
      <c r="H28" s="589"/>
      <c r="I28" s="528">
        <f>I27*(E2/G2)</f>
        <v>42199500</v>
      </c>
      <c r="J28" s="59"/>
    </row>
    <row r="29" spans="2:10" x14ac:dyDescent="0.3">
      <c r="B29" s="63"/>
      <c r="J29" s="26"/>
    </row>
    <row r="30" spans="2:10" x14ac:dyDescent="0.3">
      <c r="B30" s="63"/>
      <c r="I30" s="283" t="s">
        <v>153</v>
      </c>
      <c r="J30" s="26"/>
    </row>
    <row r="31" spans="2:10" x14ac:dyDescent="0.3">
      <c r="B31" s="412" t="s">
        <v>118</v>
      </c>
      <c r="C31" s="413" t="s">
        <v>119</v>
      </c>
      <c r="D31" s="413" t="s">
        <v>52</v>
      </c>
      <c r="E31" s="413" t="s">
        <v>120</v>
      </c>
      <c r="F31" s="413"/>
      <c r="G31" s="413" t="str">
        <f>IF(E32="mp",CONCATENATE("Kadar Nilai (RM s",LOWER(E32),")"),CONCATENATE("Kadar Nilai (RM se",LOWER(E32),")"))</f>
        <v>Kadar Nilai (RM smp)</v>
      </c>
      <c r="H31" s="413"/>
      <c r="I31" s="413" t="s">
        <v>121</v>
      </c>
      <c r="J31" s="26"/>
    </row>
    <row r="32" spans="2:10" x14ac:dyDescent="0.3">
      <c r="B32" s="63">
        <v>1</v>
      </c>
      <c r="C32" s="15" t="s">
        <v>145</v>
      </c>
      <c r="D32" s="57">
        <v>12057</v>
      </c>
      <c r="E32" t="s">
        <v>123</v>
      </c>
      <c r="F32" s="58" t="s">
        <v>124</v>
      </c>
      <c r="G32" s="57">
        <f>'VP Tanah'!D75</f>
        <v>3500</v>
      </c>
      <c r="H32" s="530" t="s">
        <v>146</v>
      </c>
      <c r="I32" s="57">
        <f>Table11118[[#This Row],[Luas Tanah]]*Table11118[[#This Row],[Column1]]</f>
        <v>42199500</v>
      </c>
      <c r="J32" s="26"/>
    </row>
    <row r="33" spans="2:10" ht="21" customHeight="1" x14ac:dyDescent="0.3">
      <c r="B33" s="63">
        <v>2</v>
      </c>
      <c r="C33" t="s">
        <v>147</v>
      </c>
      <c r="D33" s="57"/>
      <c r="E33" t="s">
        <v>123</v>
      </c>
      <c r="F33" s="58"/>
      <c r="G33" s="57"/>
      <c r="I33" s="57">
        <v>0</v>
      </c>
      <c r="J33" s="59"/>
    </row>
    <row r="34" spans="2:10" ht="21" customHeight="1" x14ac:dyDescent="0.3">
      <c r="B34" s="63"/>
      <c r="D34" s="57"/>
      <c r="F34" s="58"/>
      <c r="G34" s="57"/>
      <c r="I34" s="57"/>
      <c r="J34" s="59"/>
    </row>
    <row r="35" spans="2:10" x14ac:dyDescent="0.3">
      <c r="B35" s="62" t="s">
        <v>148</v>
      </c>
      <c r="C35" s="43"/>
      <c r="D35" s="560"/>
      <c r="E35" s="43"/>
      <c r="F35" s="561"/>
      <c r="G35" s="560"/>
      <c r="H35" s="43"/>
      <c r="I35" s="560"/>
      <c r="J35" s="562"/>
    </row>
    <row r="36" spans="2:10" x14ac:dyDescent="0.3">
      <c r="B36" s="432" t="s">
        <v>111</v>
      </c>
      <c r="D36" s="57"/>
      <c r="F36" s="58"/>
      <c r="G36" s="57"/>
      <c r="H36" s="530" t="s">
        <v>149</v>
      </c>
      <c r="I36" s="57"/>
      <c r="J36" s="59"/>
    </row>
    <row r="37" spans="2:10" x14ac:dyDescent="0.3">
      <c r="B37" s="556">
        <v>1</v>
      </c>
      <c r="C37" s="550" t="s">
        <v>150</v>
      </c>
      <c r="D37" s="550"/>
      <c r="E37" s="550"/>
      <c r="F37" s="550"/>
      <c r="G37" s="550"/>
      <c r="H37" s="550"/>
      <c r="I37" s="559">
        <v>0</v>
      </c>
      <c r="J37" s="59"/>
    </row>
    <row r="38" spans="2:10" x14ac:dyDescent="0.3">
      <c r="B38" s="564"/>
      <c r="C38" s="299"/>
      <c r="D38" s="299"/>
      <c r="E38" s="299"/>
      <c r="F38" s="299"/>
      <c r="G38" s="299"/>
      <c r="H38" s="553"/>
      <c r="I38" s="299"/>
      <c r="J38" s="59"/>
    </row>
    <row r="39" spans="2:10" x14ac:dyDescent="0.3">
      <c r="B39" s="551" t="s">
        <v>151</v>
      </c>
      <c r="C39" s="299"/>
      <c r="D39" s="554"/>
      <c r="E39" s="299"/>
      <c r="F39" s="555"/>
      <c r="G39" s="554"/>
      <c r="H39" s="530" t="s">
        <v>149</v>
      </c>
      <c r="I39" s="554"/>
      <c r="J39" s="59"/>
    </row>
    <row r="40" spans="2:10" x14ac:dyDescent="0.3">
      <c r="B40" s="556">
        <v>1</v>
      </c>
      <c r="C40" s="550" t="s">
        <v>154</v>
      </c>
      <c r="D40" s="557"/>
      <c r="E40" s="550"/>
      <c r="F40" s="558"/>
      <c r="G40" s="557"/>
      <c r="H40" s="557"/>
      <c r="I40" s="557">
        <v>1000000</v>
      </c>
      <c r="J40" s="59"/>
    </row>
    <row r="41" spans="2:10" x14ac:dyDescent="0.3">
      <c r="B41" s="552"/>
      <c r="C41" s="299"/>
      <c r="D41" s="299"/>
      <c r="E41" s="299"/>
      <c r="F41" s="299"/>
      <c r="G41" s="299"/>
      <c r="H41" s="299"/>
      <c r="I41" s="299"/>
      <c r="J41" s="26"/>
    </row>
    <row r="42" spans="2:10" x14ac:dyDescent="0.3">
      <c r="B42" s="63"/>
      <c r="G42" s="591" t="s">
        <v>152</v>
      </c>
      <c r="H42" s="591"/>
      <c r="I42" s="526">
        <f>SUM(I32:I33)+I37-I40</f>
        <v>41199500</v>
      </c>
      <c r="J42" s="59"/>
    </row>
    <row r="43" spans="2:10" x14ac:dyDescent="0.3">
      <c r="B43" s="63"/>
      <c r="G43" s="592" t="s">
        <v>135</v>
      </c>
      <c r="H43" s="592"/>
      <c r="I43" s="58" t="s">
        <v>155</v>
      </c>
      <c r="J43" s="60"/>
    </row>
    <row r="44" spans="2:10" x14ac:dyDescent="0.3">
      <c r="B44" s="63"/>
      <c r="G44" s="589" t="s">
        <v>137</v>
      </c>
      <c r="H44" s="589"/>
      <c r="I44" s="526">
        <f>IF(I43 = "TIADA",I42, IF(I43="PULUH",ROUND(I42,-1),IF(I43="RATUS",ROUND(I42,-2),IF(I43="RIBU",ROUND(I42,-3),IF(I43="PULUH RIBU",ROUND(I42,-4),IF(I43="RATUS RIBU",ROUND(I42,-5),IF(I43="JUTA",ROUND(I42,-6))))))))</f>
        <v>41200000</v>
      </c>
      <c r="J44" s="60"/>
    </row>
    <row r="45" spans="2:10" ht="18" customHeight="1" x14ac:dyDescent="0.3">
      <c r="B45" s="63"/>
      <c r="F45" s="589" t="str">
        <f>CONCATENATE("Jumlah Nilai Mengikut Syer (",E2,F2,G2,") (RM)")</f>
        <v>Jumlah Nilai Mengikut Syer (1/1) (RM)</v>
      </c>
      <c r="G45" s="589"/>
      <c r="H45" s="589"/>
      <c r="I45" s="528">
        <f>I44*(E2/G2)</f>
        <v>41200000</v>
      </c>
      <c r="J45" s="59"/>
    </row>
    <row r="46" spans="2:10" x14ac:dyDescent="0.3">
      <c r="B46" s="63"/>
      <c r="J46" s="26"/>
    </row>
    <row r="47" spans="2:10" x14ac:dyDescent="0.3">
      <c r="B47" s="63"/>
      <c r="C47" s="530" t="s">
        <v>156</v>
      </c>
      <c r="D47" s="530" t="s">
        <v>157</v>
      </c>
      <c r="E47" s="531" t="s">
        <v>158</v>
      </c>
      <c r="J47" s="26"/>
    </row>
    <row r="48" spans="2:10" ht="15" thickBot="1" x14ac:dyDescent="0.35">
      <c r="B48" s="65"/>
      <c r="C48" s="46"/>
      <c r="D48" s="46"/>
      <c r="E48" s="46"/>
      <c r="F48" s="46"/>
      <c r="G48" s="46"/>
      <c r="H48" s="46"/>
      <c r="I48" s="46"/>
      <c r="J48" s="36"/>
    </row>
    <row r="49" spans="2:10" ht="15" thickBot="1" x14ac:dyDescent="0.35"/>
    <row r="50" spans="2:10" ht="21.75" customHeight="1" x14ac:dyDescent="0.6">
      <c r="B50" s="61" t="s">
        <v>159</v>
      </c>
      <c r="C50" s="54"/>
      <c r="D50" s="54"/>
      <c r="E50" s="54"/>
      <c r="F50" s="54"/>
      <c r="G50" s="55"/>
      <c r="H50" s="54"/>
      <c r="I50" s="54"/>
      <c r="J50" s="40"/>
    </row>
    <row r="51" spans="2:10" ht="8.25" customHeight="1" x14ac:dyDescent="0.6">
      <c r="B51" s="72"/>
      <c r="G51" s="14"/>
      <c r="J51" s="26"/>
    </row>
    <row r="52" spans="2:10" x14ac:dyDescent="0.3">
      <c r="B52" s="62" t="s">
        <v>143</v>
      </c>
      <c r="C52" s="43"/>
      <c r="D52" s="43"/>
      <c r="E52" s="43"/>
      <c r="F52" s="43"/>
      <c r="G52" s="43"/>
      <c r="H52" s="43"/>
      <c r="I52" s="43"/>
      <c r="J52" s="44"/>
    </row>
    <row r="53" spans="2:10" x14ac:dyDescent="0.3">
      <c r="B53" s="63"/>
      <c r="I53" s="283"/>
      <c r="J53" s="26"/>
    </row>
    <row r="54" spans="2:10" x14ac:dyDescent="0.3">
      <c r="B54" s="412" t="s">
        <v>118</v>
      </c>
      <c r="C54" s="413" t="s">
        <v>119</v>
      </c>
      <c r="D54" s="413" t="s">
        <v>52</v>
      </c>
      <c r="E54" s="413" t="s">
        <v>120</v>
      </c>
      <c r="F54" s="413"/>
      <c r="G54" s="413" t="str">
        <f>IF(E55="mp",CONCATENATE("Kadar Nilai (RM s",LOWER(E55),")"),CONCATENATE("Kadar Nilai (RM se",LOWER(E55),")"))</f>
        <v>Kadar Nilai (RM smp)</v>
      </c>
      <c r="H54" s="413"/>
      <c r="I54" s="413" t="s">
        <v>121</v>
      </c>
      <c r="J54" s="26"/>
    </row>
    <row r="55" spans="2:10" x14ac:dyDescent="0.3">
      <c r="B55" s="63">
        <v>1</v>
      </c>
      <c r="C55" s="15" t="s">
        <v>145</v>
      </c>
      <c r="D55" s="57">
        <v>130</v>
      </c>
      <c r="E55" t="s">
        <v>123</v>
      </c>
      <c r="F55" s="58" t="s">
        <v>124</v>
      </c>
      <c r="G55" s="57">
        <v>1900</v>
      </c>
      <c r="H55" s="530" t="s">
        <v>146</v>
      </c>
      <c r="I55" s="57">
        <f>Table11620[[#This Row],[Luas Tanah]]*Table11620[[#This Row],[Column1]]</f>
        <v>247000</v>
      </c>
      <c r="J55" s="26"/>
    </row>
    <row r="56" spans="2:10" x14ac:dyDescent="0.3">
      <c r="B56" s="63">
        <v>2</v>
      </c>
      <c r="C56" t="s">
        <v>147</v>
      </c>
      <c r="D56" s="57"/>
      <c r="E56" t="s">
        <v>123</v>
      </c>
      <c r="F56" s="58"/>
      <c r="G56" s="57"/>
      <c r="I56" s="57">
        <v>0</v>
      </c>
      <c r="J56" s="59"/>
    </row>
    <row r="57" spans="2:10" x14ac:dyDescent="0.3">
      <c r="B57" s="63"/>
      <c r="H57" s="20" t="s">
        <v>160</v>
      </c>
      <c r="I57" s="57">
        <f>SUM(I55:I56)</f>
        <v>247000</v>
      </c>
      <c r="J57" s="26"/>
    </row>
    <row r="58" spans="2:10" x14ac:dyDescent="0.3">
      <c r="B58" s="62" t="s">
        <v>161</v>
      </c>
      <c r="C58" s="43"/>
      <c r="D58" s="43"/>
      <c r="E58" s="43"/>
      <c r="F58" s="43"/>
      <c r="G58" s="43"/>
      <c r="H58" s="43"/>
      <c r="I58" s="43"/>
      <c r="J58" s="44"/>
    </row>
    <row r="59" spans="2:10" x14ac:dyDescent="0.3">
      <c r="B59" s="63"/>
      <c r="I59" s="283"/>
      <c r="J59" s="26"/>
    </row>
    <row r="60" spans="2:10" ht="28.8" x14ac:dyDescent="0.3">
      <c r="B60" s="474" t="s">
        <v>118</v>
      </c>
      <c r="C60" s="475" t="s">
        <v>119</v>
      </c>
      <c r="D60" s="475" t="s">
        <v>162</v>
      </c>
      <c r="E60" s="475" t="s">
        <v>120</v>
      </c>
      <c r="F60" s="475"/>
      <c r="G60" s="476" t="str">
        <f>IF(E61="mp",CONCATENATE("Kadar Nilai (RM s",LOWER(E61),")"),CONCATENATE("Kadar Nilai (RM se",LOWER(E61),")"))</f>
        <v>Kadar Nilai (RM smp)</v>
      </c>
      <c r="H60" s="475"/>
      <c r="I60" s="475" t="s">
        <v>121</v>
      </c>
      <c r="J60" s="26"/>
    </row>
    <row r="61" spans="2:10" x14ac:dyDescent="0.3">
      <c r="B61" s="63">
        <v>1</v>
      </c>
      <c r="C61" s="15" t="s">
        <v>122</v>
      </c>
      <c r="D61" s="57">
        <v>140</v>
      </c>
      <c r="E61" t="s">
        <v>123</v>
      </c>
      <c r="F61" s="58" t="s">
        <v>124</v>
      </c>
      <c r="G61" s="57">
        <v>2200</v>
      </c>
      <c r="H61" s="530" t="s">
        <v>146</v>
      </c>
      <c r="I61" s="57">
        <f>Table1111921[[#This Row],[Luas Tanah]]*Table1111921[[#This Row],[Column1]]</f>
        <v>308000</v>
      </c>
      <c r="J61" s="26"/>
    </row>
    <row r="62" spans="2:10" x14ac:dyDescent="0.3">
      <c r="B62" s="63">
        <v>2</v>
      </c>
      <c r="C62" t="s">
        <v>163</v>
      </c>
      <c r="D62">
        <v>30</v>
      </c>
      <c r="E62" t="s">
        <v>123</v>
      </c>
      <c r="F62" s="2" t="s">
        <v>124</v>
      </c>
      <c r="G62" s="57">
        <v>1100</v>
      </c>
      <c r="I62" s="57">
        <f>Table1111921[[#This Row],[Luas Tanah]]*Table1111921[[#This Row],[Column1]]</f>
        <v>33000</v>
      </c>
      <c r="J62" s="26"/>
    </row>
    <row r="63" spans="2:10" x14ac:dyDescent="0.3">
      <c r="B63" s="63">
        <v>3</v>
      </c>
      <c r="C63" t="s">
        <v>164</v>
      </c>
      <c r="F63" s="2"/>
      <c r="G63" s="57"/>
      <c r="I63" s="57"/>
      <c r="J63" s="26"/>
    </row>
    <row r="64" spans="2:10" x14ac:dyDescent="0.3">
      <c r="B64" s="552"/>
      <c r="C64" s="299"/>
      <c r="D64" s="299"/>
      <c r="E64" s="299"/>
      <c r="F64" s="563"/>
      <c r="G64" s="554"/>
      <c r="H64" s="586" t="s">
        <v>160</v>
      </c>
      <c r="I64" s="554">
        <f>SUM(I61:I62)</f>
        <v>341000</v>
      </c>
      <c r="J64" s="26"/>
    </row>
    <row r="65" spans="2:10" x14ac:dyDescent="0.3">
      <c r="B65" s="63"/>
      <c r="F65" s="2"/>
      <c r="G65" s="57"/>
      <c r="I65" s="57"/>
      <c r="J65" s="26"/>
    </row>
    <row r="66" spans="2:10" x14ac:dyDescent="0.3">
      <c r="B66" s="62" t="s">
        <v>148</v>
      </c>
      <c r="C66" s="43"/>
      <c r="D66" s="560"/>
      <c r="E66" s="43"/>
      <c r="F66" s="561"/>
      <c r="G66" s="560"/>
      <c r="H66" s="43"/>
      <c r="I66" s="560"/>
      <c r="J66" s="562"/>
    </row>
    <row r="67" spans="2:10" x14ac:dyDescent="0.3">
      <c r="B67" s="551" t="s">
        <v>111</v>
      </c>
      <c r="C67" s="299"/>
      <c r="D67" s="299"/>
      <c r="E67" s="299"/>
      <c r="F67" s="299"/>
      <c r="G67" s="299"/>
      <c r="H67" s="530" t="s">
        <v>149</v>
      </c>
      <c r="I67" s="299"/>
      <c r="J67" s="26"/>
    </row>
    <row r="68" spans="2:10" x14ac:dyDescent="0.3">
      <c r="B68" s="556">
        <v>1</v>
      </c>
      <c r="C68" s="550" t="s">
        <v>150</v>
      </c>
      <c r="D68" s="550"/>
      <c r="E68" s="550"/>
      <c r="F68" s="550"/>
      <c r="G68" s="550"/>
      <c r="H68" s="550"/>
      <c r="I68" s="559">
        <v>0</v>
      </c>
      <c r="J68" s="59"/>
    </row>
    <row r="69" spans="2:10" x14ac:dyDescent="0.3">
      <c r="B69" s="552"/>
      <c r="C69" s="299"/>
      <c r="D69" s="299"/>
      <c r="E69" s="299"/>
      <c r="F69" s="299"/>
      <c r="G69" s="299"/>
      <c r="H69" s="299"/>
      <c r="I69" s="299"/>
      <c r="J69" s="26"/>
    </row>
    <row r="70" spans="2:10" x14ac:dyDescent="0.3">
      <c r="B70" s="551" t="s">
        <v>151</v>
      </c>
      <c r="C70" s="299"/>
      <c r="D70" s="299"/>
      <c r="E70" s="299"/>
      <c r="F70" s="299"/>
      <c r="G70" s="299"/>
      <c r="H70" s="530" t="s">
        <v>149</v>
      </c>
      <c r="I70" s="299"/>
      <c r="J70" s="26"/>
    </row>
    <row r="71" spans="2:10" x14ac:dyDescent="0.3">
      <c r="B71" s="556">
        <v>1</v>
      </c>
      <c r="C71" s="550" t="s">
        <v>150</v>
      </c>
      <c r="D71" s="550"/>
      <c r="E71" s="550"/>
      <c r="F71" s="550"/>
      <c r="G71" s="550"/>
      <c r="H71" s="550"/>
      <c r="I71" s="559">
        <v>0</v>
      </c>
      <c r="J71" s="26"/>
    </row>
    <row r="72" spans="2:10" x14ac:dyDescent="0.3">
      <c r="B72" s="552"/>
      <c r="C72" s="299"/>
      <c r="D72" s="299"/>
      <c r="E72" s="299"/>
      <c r="F72" s="299"/>
      <c r="G72" s="299"/>
      <c r="H72" s="299"/>
      <c r="I72" s="299"/>
      <c r="J72" s="26"/>
    </row>
    <row r="73" spans="2:10" x14ac:dyDescent="0.3">
      <c r="B73" s="552"/>
      <c r="C73" s="299"/>
      <c r="D73" s="299"/>
      <c r="E73" s="299"/>
      <c r="F73" s="299"/>
      <c r="G73" s="299"/>
      <c r="I73" s="299"/>
      <c r="J73" s="26"/>
    </row>
    <row r="74" spans="2:10" x14ac:dyDescent="0.3">
      <c r="B74" s="63"/>
      <c r="J74" s="26"/>
    </row>
    <row r="75" spans="2:10" x14ac:dyDescent="0.3">
      <c r="B75" s="63"/>
      <c r="G75" s="593" t="s">
        <v>152</v>
      </c>
      <c r="H75" s="593"/>
      <c r="I75" s="527">
        <f>SUM(I57,I64)+I68-I71</f>
        <v>588000</v>
      </c>
      <c r="J75" s="59"/>
    </row>
    <row r="76" spans="2:10" x14ac:dyDescent="0.3">
      <c r="B76" s="63"/>
      <c r="G76" s="592" t="s">
        <v>135</v>
      </c>
      <c r="H76" s="592"/>
      <c r="I76" s="58" t="s">
        <v>165</v>
      </c>
      <c r="J76" s="60"/>
    </row>
    <row r="77" spans="2:10" x14ac:dyDescent="0.3">
      <c r="B77" s="63"/>
      <c r="G77" s="589" t="s">
        <v>137</v>
      </c>
      <c r="H77" s="589"/>
      <c r="I77" s="526">
        <f>IF(I76 = "TIADA",I75, IF(I76="PULUH",ROUND(I75,-1),IF(I76="RATUS",ROUND(I75,-2),IF(I76="RIBU",ROUND(I75,-3),IF(I76="PULUH RIBU",ROUND(I75,-4),IF(I76="RATUS RIBU",ROUND(I75,-5),IF(I76="JUTA",ROUND(I75,-6))))))))</f>
        <v>588000</v>
      </c>
      <c r="J77" s="60"/>
    </row>
    <row r="78" spans="2:10" ht="18" customHeight="1" x14ac:dyDescent="0.3">
      <c r="B78" s="63"/>
      <c r="F78" s="589" t="str">
        <f>CONCATENATE("Jumlah Nilai Mengikut Syer (",E2,F2,G2,") (RM)")</f>
        <v>Jumlah Nilai Mengikut Syer (1/1) (RM)</v>
      </c>
      <c r="G78" s="589"/>
      <c r="H78" s="589"/>
      <c r="I78" s="528">
        <f>I77*(E2/G2)</f>
        <v>588000</v>
      </c>
      <c r="J78" s="59"/>
    </row>
    <row r="79" spans="2:10" x14ac:dyDescent="0.3">
      <c r="B79" s="63"/>
      <c r="J79" s="26"/>
    </row>
    <row r="80" spans="2:10" x14ac:dyDescent="0.3">
      <c r="B80" s="63"/>
      <c r="C80" s="530" t="s">
        <v>156</v>
      </c>
      <c r="D80" s="530" t="s">
        <v>157</v>
      </c>
      <c r="E80" s="531" t="s">
        <v>158</v>
      </c>
      <c r="J80" s="26"/>
    </row>
    <row r="81" spans="2:10" ht="15" thickBot="1" x14ac:dyDescent="0.35">
      <c r="B81" s="65"/>
      <c r="C81" s="46"/>
      <c r="D81" s="46"/>
      <c r="E81" s="46"/>
      <c r="F81" s="46"/>
      <c r="G81" s="46"/>
      <c r="H81" s="46"/>
      <c r="I81" s="46"/>
      <c r="J81" s="36"/>
    </row>
    <row r="82" spans="2:10" ht="15" thickBot="1" x14ac:dyDescent="0.35"/>
    <row r="83" spans="2:10" ht="18.75" customHeight="1" x14ac:dyDescent="0.3">
      <c r="B83" s="61" t="s">
        <v>166</v>
      </c>
      <c r="C83" s="54"/>
      <c r="D83" s="54"/>
      <c r="E83" s="54"/>
      <c r="F83" s="54"/>
      <c r="G83" s="54"/>
      <c r="H83" s="54"/>
      <c r="I83" s="54"/>
      <c r="J83" s="40"/>
    </row>
    <row r="84" spans="2:10" ht="14.25" customHeight="1" x14ac:dyDescent="0.3">
      <c r="B84" s="72"/>
      <c r="J84" s="26"/>
    </row>
    <row r="85" spans="2:10" ht="18" customHeight="1" x14ac:dyDescent="0.3">
      <c r="B85" s="62" t="s">
        <v>167</v>
      </c>
      <c r="C85" s="43"/>
      <c r="D85" s="43"/>
      <c r="E85" s="43"/>
      <c r="F85" s="43"/>
      <c r="G85" s="43"/>
      <c r="H85" s="43"/>
      <c r="I85" s="43"/>
      <c r="J85" s="44"/>
    </row>
    <row r="86" spans="2:10" x14ac:dyDescent="0.3">
      <c r="B86" s="63"/>
      <c r="J86" s="26"/>
    </row>
    <row r="87" spans="2:10" x14ac:dyDescent="0.3">
      <c r="B87" s="64" t="s">
        <v>118</v>
      </c>
      <c r="C87" s="56" t="s">
        <v>119</v>
      </c>
      <c r="D87" s="56" t="s">
        <v>52</v>
      </c>
      <c r="E87" s="56" t="s">
        <v>120</v>
      </c>
      <c r="F87" s="56"/>
      <c r="G87" s="56" t="str">
        <f>IF(E88="mp",CONCATENATE("Kadar Nilai (RM s",LOWER(E88),")"),CONCATENATE("Kadar Nilai (RM se",LOWER(E88),")"))</f>
        <v>Kadar Nilai (RM smp)</v>
      </c>
      <c r="H87" s="56"/>
      <c r="I87" s="56" t="s">
        <v>121</v>
      </c>
      <c r="J87" s="26"/>
    </row>
    <row r="88" spans="2:10" ht="24.75" customHeight="1" x14ac:dyDescent="0.3">
      <c r="B88" s="63">
        <v>1</v>
      </c>
      <c r="C88" t="s">
        <v>52</v>
      </c>
      <c r="D88" s="57">
        <f>'VP Keseluruhan Tanah'!D17</f>
        <v>121</v>
      </c>
      <c r="E88" t="s">
        <v>123</v>
      </c>
      <c r="F88" s="58" t="s">
        <v>124</v>
      </c>
      <c r="G88" s="57">
        <f>'VP Keseluruhan Tanah'!D87</f>
        <v>8000</v>
      </c>
      <c r="H88" s="530" t="s">
        <v>146</v>
      </c>
      <c r="I88" s="57">
        <f>Table1314[[#This Row],[Luas Tanah]]*Table1314[[#This Row],[Column1]]</f>
        <v>968000</v>
      </c>
      <c r="J88" s="26"/>
    </row>
    <row r="89" spans="2:10" x14ac:dyDescent="0.3">
      <c r="B89" s="63"/>
      <c r="J89" s="26"/>
    </row>
    <row r="90" spans="2:10" x14ac:dyDescent="0.3">
      <c r="B90" s="63"/>
      <c r="J90" s="26"/>
    </row>
    <row r="91" spans="2:10" x14ac:dyDescent="0.3">
      <c r="B91" s="62" t="s">
        <v>148</v>
      </c>
      <c r="C91" s="43"/>
      <c r="D91" s="560"/>
      <c r="E91" s="43"/>
      <c r="F91" s="561"/>
      <c r="G91" s="560"/>
      <c r="H91" s="43"/>
      <c r="I91" s="560"/>
      <c r="J91" s="562"/>
    </row>
    <row r="92" spans="2:10" x14ac:dyDescent="0.3">
      <c r="B92" s="432" t="s">
        <v>111</v>
      </c>
      <c r="D92" s="57"/>
      <c r="F92" s="58"/>
      <c r="G92" s="57"/>
      <c r="H92" s="530" t="s">
        <v>149</v>
      </c>
      <c r="I92" s="57"/>
      <c r="J92" s="26"/>
    </row>
    <row r="93" spans="2:10" x14ac:dyDescent="0.3">
      <c r="B93" s="556">
        <v>1</v>
      </c>
      <c r="C93" s="550" t="s">
        <v>150</v>
      </c>
      <c r="D93" s="550"/>
      <c r="E93" s="550"/>
      <c r="F93" s="550"/>
      <c r="G93" s="550"/>
      <c r="H93" s="550"/>
      <c r="I93" s="559">
        <v>0</v>
      </c>
      <c r="J93" s="26"/>
    </row>
    <row r="94" spans="2:10" x14ac:dyDescent="0.3">
      <c r="B94" s="551"/>
      <c r="C94" s="299"/>
      <c r="D94" s="299"/>
      <c r="E94" s="299"/>
      <c r="F94" s="299"/>
      <c r="G94" s="299"/>
      <c r="H94" s="553"/>
      <c r="I94" s="299"/>
      <c r="J94" s="26"/>
    </row>
    <row r="95" spans="2:10" x14ac:dyDescent="0.3">
      <c r="B95" s="551" t="s">
        <v>151</v>
      </c>
      <c r="C95" s="299"/>
      <c r="D95" s="554"/>
      <c r="E95" s="299"/>
      <c r="F95" s="555"/>
      <c r="G95" s="554"/>
      <c r="H95" s="530" t="s">
        <v>149</v>
      </c>
      <c r="I95" s="554"/>
      <c r="J95" s="26"/>
    </row>
    <row r="96" spans="2:10" x14ac:dyDescent="0.3">
      <c r="B96" s="556">
        <v>1</v>
      </c>
      <c r="C96" s="550" t="s">
        <v>150</v>
      </c>
      <c r="D96" s="557"/>
      <c r="E96" s="550"/>
      <c r="F96" s="558"/>
      <c r="G96" s="557"/>
      <c r="H96" s="557"/>
      <c r="I96" s="559">
        <v>0</v>
      </c>
      <c r="J96" s="26"/>
    </row>
    <row r="97" spans="2:10" x14ac:dyDescent="0.3">
      <c r="B97" s="552"/>
      <c r="C97" s="299"/>
      <c r="D97" s="299"/>
      <c r="E97" s="299"/>
      <c r="F97" s="299"/>
      <c r="G97" s="299"/>
      <c r="H97" s="299"/>
      <c r="I97" s="299"/>
      <c r="J97" s="26"/>
    </row>
    <row r="98" spans="2:10" ht="15" customHeight="1" x14ac:dyDescent="0.3">
      <c r="B98" s="63"/>
      <c r="G98" s="591" t="s">
        <v>152</v>
      </c>
      <c r="H98" s="591"/>
      <c r="I98" s="526">
        <f>SUM(I88:I89)+I93-I96</f>
        <v>968000</v>
      </c>
      <c r="J98" s="59"/>
    </row>
    <row r="99" spans="2:10" x14ac:dyDescent="0.3">
      <c r="B99" s="63"/>
      <c r="G99" s="592" t="s">
        <v>135</v>
      </c>
      <c r="H99" s="592"/>
      <c r="I99" s="58" t="s">
        <v>168</v>
      </c>
      <c r="J99" s="60"/>
    </row>
    <row r="100" spans="2:10" x14ac:dyDescent="0.3">
      <c r="B100" s="63"/>
      <c r="G100" s="589" t="s">
        <v>137</v>
      </c>
      <c r="H100" s="589"/>
      <c r="I100" s="526">
        <f>IF(I99 = "TIADA",I98, IF(I99="PULUH",ROUND(I98,-1),IF(I99="RATUS",ROUND(I98,-2),IF(I99="RIBU",ROUND(I98,-3),IF(I99="PULUH RIBU",ROUND(I98,-4),IF(I99="RATUS RIBU",ROUND(I98,-5),IF(I99="JUTA",ROUND(I98,-6))))))))</f>
        <v>968000</v>
      </c>
      <c r="J100" s="59"/>
    </row>
    <row r="101" spans="2:10" ht="20.25" customHeight="1" x14ac:dyDescent="0.3">
      <c r="B101" s="63"/>
      <c r="F101" s="589" t="str">
        <f>CONCATENATE("Jumlah Nilai Mengikut Syer (",E2,F2,G2,") (RM)")</f>
        <v>Jumlah Nilai Mengikut Syer (1/1) (RM)</v>
      </c>
      <c r="G101" s="589"/>
      <c r="H101" s="589"/>
      <c r="I101" s="528">
        <f>I100*(E2/G2)</f>
        <v>968000</v>
      </c>
      <c r="J101" s="26"/>
    </row>
    <row r="102" spans="2:10" s="67" customFormat="1" ht="19.5" customHeight="1" x14ac:dyDescent="0.3">
      <c r="B102" s="69"/>
      <c r="G102" s="590"/>
      <c r="H102" s="590"/>
      <c r="I102" s="68"/>
      <c r="J102" s="70"/>
    </row>
    <row r="103" spans="2:10" s="67" customFormat="1" ht="19.5" customHeight="1" x14ac:dyDescent="0.3">
      <c r="B103" s="69"/>
      <c r="C103" s="530" t="s">
        <v>156</v>
      </c>
      <c r="D103" s="530" t="s">
        <v>157</v>
      </c>
      <c r="E103" s="531" t="s">
        <v>158</v>
      </c>
      <c r="G103" s="379"/>
      <c r="H103" s="379"/>
      <c r="I103" s="68"/>
      <c r="J103" s="70"/>
    </row>
    <row r="104" spans="2:10" ht="19.5" customHeight="1" thickBot="1" x14ac:dyDescent="0.35">
      <c r="B104" s="65"/>
      <c r="C104" s="46"/>
      <c r="D104" s="46"/>
      <c r="E104" s="46"/>
      <c r="F104" s="46"/>
      <c r="G104" s="71"/>
      <c r="H104" s="71"/>
      <c r="I104" s="66"/>
      <c r="J104" s="36"/>
    </row>
    <row r="105" spans="2:10" ht="19.5" customHeight="1" thickBot="1" x14ac:dyDescent="0.35">
      <c r="G105" s="20"/>
      <c r="H105" s="20"/>
      <c r="I105" s="13"/>
    </row>
    <row r="106" spans="2:10" ht="18" customHeight="1" x14ac:dyDescent="0.3">
      <c r="B106" s="61" t="s">
        <v>169</v>
      </c>
      <c r="C106" s="54"/>
      <c r="D106" s="54"/>
      <c r="E106" s="54"/>
      <c r="F106" s="54"/>
      <c r="G106" s="54"/>
      <c r="H106" s="54"/>
      <c r="I106" s="54"/>
      <c r="J106" s="40"/>
    </row>
    <row r="107" spans="2:10" ht="13.5" customHeight="1" x14ac:dyDescent="0.3">
      <c r="B107" s="72"/>
      <c r="J107" s="26"/>
    </row>
    <row r="108" spans="2:10" x14ac:dyDescent="0.3">
      <c r="B108" s="62" t="s">
        <v>170</v>
      </c>
      <c r="C108" s="43"/>
      <c r="D108" s="43"/>
      <c r="E108" s="43"/>
      <c r="F108" s="43"/>
      <c r="G108" s="43"/>
      <c r="H108" s="43"/>
      <c r="I108" s="43"/>
      <c r="J108" s="44"/>
    </row>
    <row r="109" spans="2:10" x14ac:dyDescent="0.3">
      <c r="B109" s="63"/>
      <c r="J109" s="26"/>
    </row>
    <row r="110" spans="2:10" x14ac:dyDescent="0.3">
      <c r="B110" s="63"/>
      <c r="J110" s="26"/>
    </row>
    <row r="111" spans="2:10" ht="28.8" x14ac:dyDescent="0.3">
      <c r="B111" s="64" t="s">
        <v>118</v>
      </c>
      <c r="C111" s="56" t="s">
        <v>119</v>
      </c>
      <c r="D111" s="56" t="s">
        <v>162</v>
      </c>
      <c r="E111" s="56" t="s">
        <v>120</v>
      </c>
      <c r="F111" s="56"/>
      <c r="G111" s="426" t="str">
        <f>IF(E112="mp",CONCATENATE("Kadar Nilai (RM s",LOWER(E112),")"),CONCATENATE("Kadar Nilai (RM se",LOWER(E112),")"))</f>
        <v>Kadar Nilai (RM smp)</v>
      </c>
      <c r="H111" s="56"/>
      <c r="I111" s="56" t="s">
        <v>121</v>
      </c>
      <c r="J111" s="26"/>
    </row>
    <row r="112" spans="2:10" x14ac:dyDescent="0.3">
      <c r="B112" s="63">
        <v>1</v>
      </c>
      <c r="C112" s="15" t="s">
        <v>171</v>
      </c>
      <c r="D112" s="57">
        <f>'VP Keseluruhan Bangunan'!D17</f>
        <v>97</v>
      </c>
      <c r="E112" t="s">
        <v>123</v>
      </c>
      <c r="F112" s="58" t="s">
        <v>124</v>
      </c>
      <c r="G112" s="57">
        <f>'VP Keseluruhan Bangunan'!D87</f>
        <v>7730</v>
      </c>
      <c r="H112" s="530" t="s">
        <v>146</v>
      </c>
      <c r="I112" s="57">
        <f>Table13417[[#This Row],[Luas Tanah]]*Table13417[[#This Row],[Column1]]</f>
        <v>749810</v>
      </c>
      <c r="J112" s="26"/>
    </row>
    <row r="113" spans="2:10" x14ac:dyDescent="0.3">
      <c r="B113" s="63">
        <v>2</v>
      </c>
      <c r="C113" t="s">
        <v>164</v>
      </c>
      <c r="J113" s="26"/>
    </row>
    <row r="114" spans="2:10" x14ac:dyDescent="0.3">
      <c r="B114" s="63"/>
      <c r="J114" s="26"/>
    </row>
    <row r="115" spans="2:10" x14ac:dyDescent="0.3">
      <c r="B115" s="62" t="s">
        <v>148</v>
      </c>
      <c r="C115" s="43"/>
      <c r="D115" s="560"/>
      <c r="E115" s="43"/>
      <c r="F115" s="561"/>
      <c r="G115" s="560"/>
      <c r="H115" s="43"/>
      <c r="I115" s="560"/>
      <c r="J115" s="562"/>
    </row>
    <row r="116" spans="2:10" x14ac:dyDescent="0.3">
      <c r="B116" s="432" t="s">
        <v>111</v>
      </c>
      <c r="D116" s="57"/>
      <c r="F116" s="58"/>
      <c r="G116" s="57"/>
      <c r="I116" s="57"/>
      <c r="J116" s="59"/>
    </row>
    <row r="117" spans="2:10" x14ac:dyDescent="0.3">
      <c r="B117" s="556">
        <v>1</v>
      </c>
      <c r="C117" s="550" t="s">
        <v>150</v>
      </c>
      <c r="D117" s="550"/>
      <c r="E117" s="550"/>
      <c r="F117" s="550"/>
      <c r="G117" s="550"/>
      <c r="H117" s="530" t="s">
        <v>149</v>
      </c>
      <c r="I117" s="559">
        <v>0</v>
      </c>
      <c r="J117" s="59"/>
    </row>
    <row r="118" spans="2:10" x14ac:dyDescent="0.3">
      <c r="B118" s="551"/>
      <c r="C118" s="299"/>
      <c r="D118" s="299"/>
      <c r="E118" s="299"/>
      <c r="F118" s="299"/>
      <c r="G118" s="299"/>
      <c r="H118" s="553"/>
      <c r="I118" s="299"/>
      <c r="J118" s="59"/>
    </row>
    <row r="119" spans="2:10" x14ac:dyDescent="0.3">
      <c r="B119" s="551" t="s">
        <v>151</v>
      </c>
      <c r="C119" s="299"/>
      <c r="D119" s="554"/>
      <c r="E119" s="299"/>
      <c r="F119" s="555"/>
      <c r="G119" s="554"/>
      <c r="H119" s="299"/>
      <c r="I119" s="554"/>
      <c r="J119" s="59"/>
    </row>
    <row r="120" spans="2:10" x14ac:dyDescent="0.3">
      <c r="B120" s="556">
        <v>1</v>
      </c>
      <c r="C120" s="550" t="s">
        <v>150</v>
      </c>
      <c r="D120" s="557"/>
      <c r="E120" s="550"/>
      <c r="F120" s="558"/>
      <c r="G120" s="557"/>
      <c r="H120" s="530" t="s">
        <v>149</v>
      </c>
      <c r="I120" s="559">
        <v>0</v>
      </c>
      <c r="J120" s="59"/>
    </row>
    <row r="121" spans="2:10" x14ac:dyDescent="0.3">
      <c r="B121" s="552"/>
      <c r="C121" s="299"/>
      <c r="D121" s="299"/>
      <c r="E121" s="299"/>
      <c r="F121" s="299"/>
      <c r="G121" s="299"/>
      <c r="H121" s="299"/>
      <c r="I121" s="299"/>
      <c r="J121" s="59"/>
    </row>
    <row r="122" spans="2:10" x14ac:dyDescent="0.3">
      <c r="B122" s="63"/>
      <c r="G122" s="591" t="s">
        <v>152</v>
      </c>
      <c r="H122" s="591"/>
      <c r="I122" s="526">
        <f>SUM(I112:I113)+I117-I120</f>
        <v>749810</v>
      </c>
      <c r="J122" s="60"/>
    </row>
    <row r="123" spans="2:10" x14ac:dyDescent="0.3">
      <c r="B123" s="63"/>
      <c r="G123" s="592" t="s">
        <v>135</v>
      </c>
      <c r="H123" s="592"/>
      <c r="I123" s="58" t="s">
        <v>172</v>
      </c>
      <c r="J123" s="59"/>
    </row>
    <row r="124" spans="2:10" ht="20.25" customHeight="1" x14ac:dyDescent="0.3">
      <c r="B124" s="63"/>
      <c r="G124" s="589" t="s">
        <v>137</v>
      </c>
      <c r="H124" s="589"/>
      <c r="I124" s="526">
        <f>IF(I123 = "TIADA",I122, IF(I123="PULUH",ROUND(I122,-1),IF(I123="RATUS",ROUND(I122,-2),IF(I123="RIBU",ROUND(I122,-3),IF(I123="PULUH RIBU",ROUND(I122,-4),IF(I123="RATUS RIBU",ROUND(I122,-5),IF(I123="JUTA",ROUND(I122,-6))))))))</f>
        <v>749810</v>
      </c>
      <c r="J124" s="26"/>
    </row>
    <row r="125" spans="2:10" ht="19.5" customHeight="1" x14ac:dyDescent="0.3">
      <c r="B125" s="63"/>
      <c r="F125" s="589" t="str">
        <f>CONCATENATE("Jumlah Nilai Mengikut Syer (",E2,F2,G2,") (RM)")</f>
        <v>Jumlah Nilai Mengikut Syer (1/1) (RM)</v>
      </c>
      <c r="G125" s="589"/>
      <c r="H125" s="589"/>
      <c r="I125" s="528">
        <f>I124*(E2/G2)</f>
        <v>749810</v>
      </c>
      <c r="J125" s="26"/>
    </row>
    <row r="126" spans="2:10" ht="19.5" customHeight="1" x14ac:dyDescent="0.3">
      <c r="B126" s="63"/>
      <c r="F126" s="20"/>
      <c r="G126" s="20"/>
      <c r="H126" s="20"/>
      <c r="I126" s="528"/>
      <c r="J126" s="26"/>
    </row>
    <row r="127" spans="2:10" ht="19.5" customHeight="1" x14ac:dyDescent="0.3">
      <c r="B127" s="63"/>
      <c r="C127" s="530" t="s">
        <v>156</v>
      </c>
      <c r="D127" s="530" t="s">
        <v>157</v>
      </c>
      <c r="E127" s="531" t="s">
        <v>158</v>
      </c>
      <c r="G127" s="20"/>
      <c r="H127" s="20"/>
      <c r="I127" s="528"/>
      <c r="J127" s="26"/>
    </row>
    <row r="128" spans="2:10" ht="15" thickBot="1" x14ac:dyDescent="0.35">
      <c r="B128" s="65"/>
      <c r="C128" s="46"/>
      <c r="D128" s="46"/>
      <c r="E128" s="46"/>
      <c r="F128" s="46"/>
      <c r="G128" s="46"/>
      <c r="H128" s="46"/>
      <c r="I128" s="46"/>
      <c r="J128" s="36"/>
    </row>
  </sheetData>
  <mergeCells count="21">
    <mergeCell ref="G43:H43"/>
    <mergeCell ref="G25:H25"/>
    <mergeCell ref="G26:H26"/>
    <mergeCell ref="G27:H27"/>
    <mergeCell ref="F28:H28"/>
    <mergeCell ref="G42:H42"/>
    <mergeCell ref="F101:H101"/>
    <mergeCell ref="G75:H75"/>
    <mergeCell ref="G76:H76"/>
    <mergeCell ref="G77:H77"/>
    <mergeCell ref="F78:H78"/>
    <mergeCell ref="G44:H44"/>
    <mergeCell ref="F45:H45"/>
    <mergeCell ref="G98:H98"/>
    <mergeCell ref="G99:H99"/>
    <mergeCell ref="G100:H100"/>
    <mergeCell ref="G102:H102"/>
    <mergeCell ref="G122:H122"/>
    <mergeCell ref="G123:H123"/>
    <mergeCell ref="G124:H124"/>
    <mergeCell ref="F125:H125"/>
  </mergeCells>
  <dataValidations count="2">
    <dataValidation type="list" allowBlank="1" showInputMessage="1" showErrorMessage="1" sqref="E112 E61" xr:uid="{FE0D7162-6118-4085-B350-625DDE8A2CDA}">
      <formula1>"mp"</formula1>
    </dataValidation>
    <dataValidation type="list" allowBlank="1" showInputMessage="1" showErrorMessage="1" sqref="E15:E18 E88 E55:E56 E39:E40 E91:E92 E95:E96 E115:E116 E119:E120 E32:E36 E66" xr:uid="{41E629EB-C7AE-4555-95C9-01B7AD861897}">
      <formula1>"hektar,mp"</formula1>
    </dataValidation>
  </dataValidations>
  <pageMargins left="0.7" right="0.7" top="0.75" bottom="0.75" header="0.3" footer="0.3"/>
  <pageSetup paperSize="9" scale="60" fitToHeight="0" orientation="portrait" r:id="rId1"/>
  <headerFooter>
    <oddHeader>&amp;RVersion 1.2</oddHeader>
    <oddFooter>Page &amp;P of &amp;N</oddFooter>
  </headerFooter>
  <rowBreaks count="2" manualBreakCount="2">
    <brk id="48" max="16383" man="1"/>
    <brk id="10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4" name="Option Button 1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99060</xdr:rowOff>
                  </from>
                  <to>
                    <xdr:col>3</xdr:col>
                    <xdr:colOff>723900</xdr:colOff>
                    <xdr:row>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r:id="rId5" name="Option Button 2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7620</xdr:rowOff>
                  </from>
                  <to>
                    <xdr:col>3</xdr:col>
                    <xdr:colOff>335280</xdr:colOff>
                    <xdr:row>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5" r:id="rId6" name="Option Button 3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182880</xdr:rowOff>
                  </from>
                  <to>
                    <xdr:col>3</xdr:col>
                    <xdr:colOff>304800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6" r:id="rId7" name="Check Box 4">
              <controlPr defaultSize="0" autoFill="0" autoLine="0" autoPict="0">
                <anchor moveWithCells="1">
                  <from>
                    <xdr:col>7</xdr:col>
                    <xdr:colOff>22860</xdr:colOff>
                    <xdr:row>11</xdr:row>
                    <xdr:rowOff>175260</xdr:rowOff>
                  </from>
                  <to>
                    <xdr:col>7</xdr:col>
                    <xdr:colOff>312420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7" r:id="rId8" name="Check Box 5">
              <controlPr defaultSize="0" autoFill="0" autoLine="0" autoPict="0">
                <anchor moveWithCells="1">
                  <from>
                    <xdr:col>6</xdr:col>
                    <xdr:colOff>304800</xdr:colOff>
                    <xdr:row>28</xdr:row>
                    <xdr:rowOff>182880</xdr:rowOff>
                  </from>
                  <to>
                    <xdr:col>6</xdr:col>
                    <xdr:colOff>601980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8" r:id="rId9" name="Option Button 6">
              <controlPr defaultSize="0" autoFill="0" autoLine="0" autoPict="0">
                <anchor moveWithCells="1">
                  <from>
                    <xdr:col>1</xdr:col>
                    <xdr:colOff>99060</xdr:colOff>
                    <xdr:row>4</xdr:row>
                    <xdr:rowOff>160020</xdr:rowOff>
                  </from>
                  <to>
                    <xdr:col>3</xdr:col>
                    <xdr:colOff>342900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6"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B3588D-AC3D-4793-BBCE-6F6AE5C1EC34}">
          <x14:formula1>
            <xm:f>'Item List'!$A$1:$A$7</xm:f>
          </x14:formula1>
          <xm:sqref>I99 I26 I123 I43 I76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9E5D-E264-472F-8667-F3C2942782C2}">
  <sheetPr codeName="Sheet1">
    <tabColor theme="7" tint="0.59999389629810485"/>
    <pageSetUpPr fitToPage="1"/>
  </sheetPr>
  <dimension ref="B1:J69"/>
  <sheetViews>
    <sheetView topLeftCell="A37" zoomScale="70" zoomScaleNormal="70" workbookViewId="0">
      <selection activeCell="N65" sqref="N48:N65"/>
    </sheetView>
  </sheetViews>
  <sheetFormatPr defaultRowHeight="14.4" x14ac:dyDescent="0.3"/>
  <cols>
    <col min="1" max="1" width="6.5546875" customWidth="1"/>
    <col min="2" max="2" width="11" style="2" customWidth="1"/>
    <col min="3" max="3" width="30.44140625" customWidth="1"/>
    <col min="4" max="4" width="11" customWidth="1"/>
    <col min="5" max="5" width="14.6640625" customWidth="1"/>
    <col min="6" max="7" width="11" customWidth="1"/>
    <col min="8" max="8" width="18.88671875" customWidth="1"/>
    <col min="9" max="9" width="17.109375" customWidth="1"/>
    <col min="10" max="10" width="12" customWidth="1"/>
  </cols>
  <sheetData>
    <row r="1" spans="2:10" x14ac:dyDescent="0.3">
      <c r="B1" s="50" t="s">
        <v>138</v>
      </c>
    </row>
    <row r="2" spans="2:10" x14ac:dyDescent="0.3">
      <c r="B2" s="51" t="s">
        <v>139</v>
      </c>
      <c r="D2" s="546" t="s">
        <v>140</v>
      </c>
      <c r="E2" s="547">
        <v>1</v>
      </c>
      <c r="F2" s="548" t="s">
        <v>141</v>
      </c>
      <c r="G2" s="549">
        <v>1</v>
      </c>
    </row>
    <row r="4" spans="2:10" x14ac:dyDescent="0.3">
      <c r="B4" s="458" t="s">
        <v>142</v>
      </c>
      <c r="C4" s="43"/>
    </row>
    <row r="8" spans="2:10" ht="25.2" x14ac:dyDescent="0.6">
      <c r="G8" s="14"/>
    </row>
    <row r="9" spans="2:10" ht="17.25" customHeight="1" thickBot="1" x14ac:dyDescent="0.65">
      <c r="G9" s="14"/>
    </row>
    <row r="10" spans="2:10" ht="21.75" customHeight="1" x14ac:dyDescent="0.6">
      <c r="B10" s="61" t="s">
        <v>114</v>
      </c>
      <c r="C10" s="54"/>
      <c r="D10" s="54"/>
      <c r="E10" s="54"/>
      <c r="F10" s="54"/>
      <c r="G10" s="55"/>
      <c r="H10" s="54"/>
      <c r="I10" s="54"/>
      <c r="J10" s="40"/>
    </row>
    <row r="11" spans="2:10" ht="15.75" customHeight="1" x14ac:dyDescent="0.6">
      <c r="B11" s="72"/>
      <c r="G11" s="14"/>
      <c r="J11" s="26"/>
    </row>
    <row r="12" spans="2:10" x14ac:dyDescent="0.3">
      <c r="B12" s="62" t="s">
        <v>143</v>
      </c>
      <c r="C12" s="43"/>
      <c r="D12" s="43"/>
      <c r="E12" s="43"/>
      <c r="F12" s="43"/>
      <c r="G12" s="43"/>
      <c r="H12" s="43"/>
      <c r="I12" s="43"/>
      <c r="J12" s="44"/>
    </row>
    <row r="13" spans="2:10" x14ac:dyDescent="0.3">
      <c r="B13" s="63"/>
      <c r="I13" s="283" t="s">
        <v>144</v>
      </c>
      <c r="J13" s="26"/>
    </row>
    <row r="14" spans="2:10" x14ac:dyDescent="0.3">
      <c r="B14" s="412" t="s">
        <v>118</v>
      </c>
      <c r="C14" s="413" t="s">
        <v>119</v>
      </c>
      <c r="D14" s="413" t="s">
        <v>52</v>
      </c>
      <c r="E14" s="413" t="s">
        <v>120</v>
      </c>
      <c r="F14" s="413"/>
      <c r="G14" s="413" t="str">
        <f>IF(E15="mp",CONCATENATE("Kadar Nilai (RM s",LOWER(E15),")"),CONCATENATE("Kadar Nilai (RM se",LOWER(E15),")"))</f>
        <v>Kadar Nilai (RM smp)</v>
      </c>
      <c r="H14" s="413"/>
      <c r="I14" s="413" t="s">
        <v>121</v>
      </c>
      <c r="J14" s="26"/>
    </row>
    <row r="15" spans="2:10" x14ac:dyDescent="0.3">
      <c r="B15" s="63">
        <v>1</v>
      </c>
      <c r="C15" s="15" t="s">
        <v>145</v>
      </c>
      <c r="D15" s="57">
        <v>12057</v>
      </c>
      <c r="E15" t="s">
        <v>123</v>
      </c>
      <c r="F15" s="58" t="s">
        <v>124</v>
      </c>
      <c r="G15" s="57">
        <f>'VP Tanah'!D75</f>
        <v>3500</v>
      </c>
      <c r="H15" s="530" t="s">
        <v>146</v>
      </c>
      <c r="I15" s="57">
        <f>Table1[[#This Row],[Luas Tanah]]*Table1[[#This Row],[Column1]]</f>
        <v>42199500</v>
      </c>
      <c r="J15" s="26"/>
    </row>
    <row r="16" spans="2:10" ht="21" customHeight="1" x14ac:dyDescent="0.3">
      <c r="B16" s="63">
        <v>2</v>
      </c>
      <c r="C16" t="s">
        <v>147</v>
      </c>
      <c r="D16" s="57"/>
      <c r="E16" t="s">
        <v>123</v>
      </c>
      <c r="F16" s="58"/>
      <c r="G16" s="57"/>
      <c r="I16" s="57"/>
      <c r="J16" s="59"/>
    </row>
    <row r="17" spans="2:10" x14ac:dyDescent="0.3">
      <c r="B17" s="63"/>
      <c r="J17" s="26"/>
    </row>
    <row r="18" spans="2:10" x14ac:dyDescent="0.3">
      <c r="B18" s="63"/>
      <c r="G18" s="591" t="s">
        <v>152</v>
      </c>
      <c r="H18" s="591"/>
      <c r="I18" s="526">
        <f>SUM(I15:I16)</f>
        <v>42199500</v>
      </c>
      <c r="J18" s="59"/>
    </row>
    <row r="19" spans="2:10" x14ac:dyDescent="0.3">
      <c r="B19" s="63"/>
      <c r="G19" s="592" t="s">
        <v>135</v>
      </c>
      <c r="H19" s="592"/>
      <c r="I19" s="58" t="s">
        <v>136</v>
      </c>
      <c r="J19" s="60"/>
    </row>
    <row r="20" spans="2:10" x14ac:dyDescent="0.3">
      <c r="B20" s="63"/>
      <c r="G20" s="589" t="s">
        <v>137</v>
      </c>
      <c r="H20" s="589"/>
      <c r="I20" s="526">
        <f>IF(I19 = "TIADA",I18, IF(I19="PULUH",ROUND(I18,-1),IF(I19="RATUS",ROUND(I18,-2),IF(I19="RIBU",ROUND(I18,-3),IF(I19="PULUH RIBU",ROUND(I18,-4),IF(I19="RATUS RIBU",ROUND(I18,-5),IF(I19="JUTA",ROUND(I18,-6))))))))</f>
        <v>42199500</v>
      </c>
      <c r="J20" s="60"/>
    </row>
    <row r="21" spans="2:10" ht="18" customHeight="1" x14ac:dyDescent="0.3">
      <c r="B21" s="63"/>
      <c r="F21" s="589" t="str">
        <f>CONCATENATE("Jumlah Nilai Mengikut Syer (",E2,F2,G2,") (RM)")</f>
        <v>Jumlah Nilai Mengikut Syer (1/1) (RM)</v>
      </c>
      <c r="G21" s="589"/>
      <c r="H21" s="589"/>
      <c r="I21" s="528">
        <f>I20*(E2/G2)</f>
        <v>42199500</v>
      </c>
      <c r="J21" s="59"/>
    </row>
    <row r="22" spans="2:10" x14ac:dyDescent="0.3">
      <c r="B22" s="63"/>
      <c r="J22" s="26"/>
    </row>
    <row r="23" spans="2:10" x14ac:dyDescent="0.3">
      <c r="B23" s="63"/>
      <c r="I23" s="283" t="s">
        <v>153</v>
      </c>
      <c r="J23" s="26"/>
    </row>
    <row r="24" spans="2:10" x14ac:dyDescent="0.3">
      <c r="B24" s="412" t="s">
        <v>118</v>
      </c>
      <c r="C24" s="413" t="s">
        <v>119</v>
      </c>
      <c r="D24" s="413" t="s">
        <v>52</v>
      </c>
      <c r="E24" s="413" t="s">
        <v>120</v>
      </c>
      <c r="F24" s="413"/>
      <c r="G24" s="413" t="str">
        <f>IF(E25="mp",CONCATENATE("Kadar Nilai (RM s",LOWER(E25),")"),CONCATENATE("Kadar Nilai (RM se",LOWER(E25),")"))</f>
        <v>Kadar Nilai (RM smp)</v>
      </c>
      <c r="H24" s="413"/>
      <c r="I24" s="413" t="s">
        <v>121</v>
      </c>
      <c r="J24" s="26"/>
    </row>
    <row r="25" spans="2:10" x14ac:dyDescent="0.3">
      <c r="B25" s="63">
        <v>1</v>
      </c>
      <c r="C25" s="15" t="s">
        <v>145</v>
      </c>
      <c r="D25" s="57">
        <v>12057</v>
      </c>
      <c r="E25" t="s">
        <v>123</v>
      </c>
      <c r="F25" s="58" t="s">
        <v>124</v>
      </c>
      <c r="G25" s="57">
        <f>'VP Tanah'!D75</f>
        <v>3500</v>
      </c>
      <c r="H25" s="530" t="s">
        <v>146</v>
      </c>
      <c r="I25" s="57">
        <f>Table111[[#This Row],[Luas Tanah]]*Table111[[#This Row],[Column1]]</f>
        <v>42199500</v>
      </c>
      <c r="J25" s="26"/>
    </row>
    <row r="26" spans="2:10" ht="21" customHeight="1" x14ac:dyDescent="0.3">
      <c r="B26" s="63">
        <v>2</v>
      </c>
      <c r="C26" t="s">
        <v>147</v>
      </c>
      <c r="D26" s="57"/>
      <c r="E26" t="s">
        <v>123</v>
      </c>
      <c r="F26" s="58"/>
      <c r="G26" s="57"/>
      <c r="I26" s="57"/>
      <c r="J26" s="59"/>
    </row>
    <row r="27" spans="2:10" ht="21" customHeight="1" x14ac:dyDescent="0.3">
      <c r="B27" s="432" t="s">
        <v>151</v>
      </c>
      <c r="D27" s="57"/>
      <c r="F27" s="58"/>
      <c r="G27" s="57"/>
      <c r="I27" s="57"/>
      <c r="J27" s="59"/>
    </row>
    <row r="28" spans="2:10" ht="21" customHeight="1" x14ac:dyDescent="0.3">
      <c r="B28" s="63">
        <v>1</v>
      </c>
      <c r="C28" t="s">
        <v>154</v>
      </c>
      <c r="D28" s="57"/>
      <c r="F28" s="58"/>
      <c r="G28" s="57"/>
      <c r="H28" s="530" t="s">
        <v>149</v>
      </c>
      <c r="I28" s="57">
        <v>1000000</v>
      </c>
      <c r="J28" s="59"/>
    </row>
    <row r="29" spans="2:10" x14ac:dyDescent="0.3">
      <c r="B29" s="63"/>
      <c r="J29" s="26"/>
    </row>
    <row r="30" spans="2:10" x14ac:dyDescent="0.3">
      <c r="B30" s="63"/>
      <c r="C30" s="530" t="s">
        <v>111</v>
      </c>
      <c r="G30" s="591" t="s">
        <v>152</v>
      </c>
      <c r="H30" s="591"/>
      <c r="I30" s="526">
        <f>SUM(I25:I26)-I28</f>
        <v>41199500</v>
      </c>
      <c r="J30" s="59"/>
    </row>
    <row r="31" spans="2:10" x14ac:dyDescent="0.3">
      <c r="B31" s="63"/>
      <c r="G31" s="592" t="s">
        <v>135</v>
      </c>
      <c r="H31" s="592"/>
      <c r="I31" s="58" t="s">
        <v>155</v>
      </c>
      <c r="J31" s="60"/>
    </row>
    <row r="32" spans="2:10" x14ac:dyDescent="0.3">
      <c r="B32" s="63"/>
      <c r="G32" s="589" t="s">
        <v>137</v>
      </c>
      <c r="H32" s="589"/>
      <c r="I32" s="526">
        <f>IF(I31 = "TIADA",I30, IF(I31="PULUH",ROUND(I30,-1),IF(I31="RATUS",ROUND(I30,-2),IF(I31="RIBU",ROUND(I30,-3),IF(I31="PULUH RIBU",ROUND(I30,-4),IF(I31="RATUS RIBU",ROUND(I30,-5),IF(I31="JUTA",ROUND(I30,-6))))))))</f>
        <v>41200000</v>
      </c>
      <c r="J32" s="60"/>
    </row>
    <row r="33" spans="2:10" ht="18" customHeight="1" x14ac:dyDescent="0.3">
      <c r="B33" s="63"/>
      <c r="F33" s="589" t="str">
        <f>CONCATENATE("Jumlah Nilai Mengikut Syer (",E2,F2,G2,") (RM)")</f>
        <v>Jumlah Nilai Mengikut Syer (1/1) (RM)</v>
      </c>
      <c r="G33" s="589"/>
      <c r="H33" s="589"/>
      <c r="I33" s="528">
        <f>I32*(E2/G2)</f>
        <v>41200000</v>
      </c>
      <c r="J33" s="59"/>
    </row>
    <row r="34" spans="2:10" x14ac:dyDescent="0.3">
      <c r="B34" s="63"/>
      <c r="J34" s="26"/>
    </row>
    <row r="35" spans="2:10" x14ac:dyDescent="0.3">
      <c r="B35" s="63"/>
      <c r="C35" s="530" t="s">
        <v>156</v>
      </c>
      <c r="D35" s="530" t="s">
        <v>157</v>
      </c>
      <c r="E35" s="531" t="s">
        <v>158</v>
      </c>
      <c r="J35" s="26"/>
    </row>
    <row r="36" spans="2:10" ht="15" thickBot="1" x14ac:dyDescent="0.35">
      <c r="B36" s="65"/>
      <c r="C36" s="46"/>
      <c r="D36" s="46"/>
      <c r="E36" s="46"/>
      <c r="F36" s="46"/>
      <c r="G36" s="46"/>
      <c r="H36" s="46"/>
      <c r="I36" s="46"/>
      <c r="J36" s="36"/>
    </row>
    <row r="37" spans="2:10" ht="15" thickBot="1" x14ac:dyDescent="0.35"/>
    <row r="38" spans="2:10" ht="18.75" customHeight="1" x14ac:dyDescent="0.3">
      <c r="B38" s="61" t="s">
        <v>166</v>
      </c>
      <c r="C38" s="54"/>
      <c r="D38" s="54"/>
      <c r="E38" s="54"/>
      <c r="F38" s="54"/>
      <c r="G38" s="54"/>
      <c r="H38" s="54"/>
      <c r="I38" s="54"/>
      <c r="J38" s="40"/>
    </row>
    <row r="39" spans="2:10" ht="14.25" customHeight="1" x14ac:dyDescent="0.3">
      <c r="B39" s="72"/>
      <c r="J39" s="26"/>
    </row>
    <row r="40" spans="2:10" ht="18" customHeight="1" x14ac:dyDescent="0.3">
      <c r="B40" s="62" t="s">
        <v>167</v>
      </c>
      <c r="C40" s="43"/>
      <c r="D40" s="43"/>
      <c r="E40" s="43"/>
      <c r="F40" s="43"/>
      <c r="G40" s="43"/>
      <c r="H40" s="43"/>
      <c r="I40" s="43"/>
      <c r="J40" s="44"/>
    </row>
    <row r="41" spans="2:10" x14ac:dyDescent="0.3">
      <c r="B41" s="63"/>
      <c r="J41" s="26"/>
    </row>
    <row r="42" spans="2:10" x14ac:dyDescent="0.3">
      <c r="B42" s="64" t="s">
        <v>118</v>
      </c>
      <c r="C42" s="56" t="s">
        <v>119</v>
      </c>
      <c r="D42" s="56" t="s">
        <v>52</v>
      </c>
      <c r="E42" s="56" t="s">
        <v>120</v>
      </c>
      <c r="F42" s="56"/>
      <c r="G42" s="56" t="str">
        <f>IF(E43="mp",CONCATENATE("Kadar Nilai (RM s",LOWER(E43),")"),CONCATENATE("Kadar Nilai (RM se",LOWER(E43),")"))</f>
        <v>Kadar Nilai (RM smp)</v>
      </c>
      <c r="H42" s="56"/>
      <c r="I42" s="56" t="s">
        <v>121</v>
      </c>
      <c r="J42" s="26"/>
    </row>
    <row r="43" spans="2:10" ht="24.75" customHeight="1" x14ac:dyDescent="0.3">
      <c r="B43" s="63">
        <v>1</v>
      </c>
      <c r="C43" t="s">
        <v>52</v>
      </c>
      <c r="D43" s="57">
        <f>'VP Keseluruhan Tanah'!D17</f>
        <v>121</v>
      </c>
      <c r="E43" t="s">
        <v>123</v>
      </c>
      <c r="F43" s="58" t="s">
        <v>124</v>
      </c>
      <c r="G43" s="57">
        <f>'VP Keseluruhan Tanah'!D87</f>
        <v>8000</v>
      </c>
      <c r="H43" s="530" t="s">
        <v>146</v>
      </c>
      <c r="I43" s="57">
        <f>Table13[[#This Row],[Luas Tanah]]*Table13[[#This Row],[Column1]]</f>
        <v>968000</v>
      </c>
      <c r="J43" s="26"/>
    </row>
    <row r="44" spans="2:10" x14ac:dyDescent="0.3">
      <c r="B44" s="63"/>
      <c r="J44" s="26"/>
    </row>
    <row r="45" spans="2:10" x14ac:dyDescent="0.3">
      <c r="B45" s="63"/>
      <c r="J45" s="26"/>
    </row>
    <row r="46" spans="2:10" x14ac:dyDescent="0.3">
      <c r="B46" s="63"/>
      <c r="G46" s="591" t="s">
        <v>152</v>
      </c>
      <c r="H46" s="591"/>
      <c r="I46" s="526">
        <f>SUM(I43:I44)</f>
        <v>968000</v>
      </c>
      <c r="J46" s="59"/>
    </row>
    <row r="47" spans="2:10" x14ac:dyDescent="0.3">
      <c r="B47" s="63"/>
      <c r="G47" s="592" t="s">
        <v>135</v>
      </c>
      <c r="H47" s="592"/>
      <c r="I47" s="58" t="s">
        <v>168</v>
      </c>
      <c r="J47" s="60"/>
    </row>
    <row r="48" spans="2:10" x14ac:dyDescent="0.3">
      <c r="B48" s="63"/>
      <c r="G48" s="589" t="s">
        <v>137</v>
      </c>
      <c r="H48" s="589"/>
      <c r="I48" s="526">
        <f>IF(I47 = "TIADA",I46, IF(I47="PULUH",ROUND(I46,-1),IF(I47="RATUS",ROUND(I46,-2),IF(I47="RIBU",ROUND(I46,-3),IF(I47="PULUH RIBU",ROUND(I46,-4),IF(I47="RATUS RIBU",ROUND(I46,-5),IF(I47="JUTA",ROUND(I46,-6))))))))</f>
        <v>968000</v>
      </c>
      <c r="J48" s="59"/>
    </row>
    <row r="49" spans="2:10" ht="20.25" customHeight="1" x14ac:dyDescent="0.3">
      <c r="B49" s="63"/>
      <c r="F49" s="589" t="str">
        <f>CONCATENATE("Jumlah Nilai Mengikut Syer (",E2,F2,G2,") (RM)")</f>
        <v>Jumlah Nilai Mengikut Syer (1/1) (RM)</v>
      </c>
      <c r="G49" s="589"/>
      <c r="H49" s="589"/>
      <c r="I49" s="528">
        <f>I48*(E2/G2)</f>
        <v>968000</v>
      </c>
      <c r="J49" s="26"/>
    </row>
    <row r="50" spans="2:10" s="67" customFormat="1" ht="19.5" customHeight="1" x14ac:dyDescent="0.3">
      <c r="B50" s="69"/>
      <c r="G50" s="590"/>
      <c r="H50" s="590"/>
      <c r="I50" s="68"/>
      <c r="J50" s="70"/>
    </row>
    <row r="51" spans="2:10" s="67" customFormat="1" ht="19.5" customHeight="1" x14ac:dyDescent="0.3">
      <c r="B51" s="69"/>
      <c r="C51" s="530" t="s">
        <v>156</v>
      </c>
      <c r="D51" s="530" t="s">
        <v>157</v>
      </c>
      <c r="E51" s="531" t="s">
        <v>158</v>
      </c>
      <c r="G51" s="379"/>
      <c r="H51" s="379"/>
      <c r="I51" s="68"/>
      <c r="J51" s="70"/>
    </row>
    <row r="52" spans="2:10" ht="19.5" customHeight="1" thickBot="1" x14ac:dyDescent="0.35">
      <c r="B52" s="65"/>
      <c r="C52" s="46"/>
      <c r="D52" s="46"/>
      <c r="E52" s="46"/>
      <c r="F52" s="46"/>
      <c r="G52" s="71"/>
      <c r="H52" s="71"/>
      <c r="I52" s="66"/>
      <c r="J52" s="36"/>
    </row>
    <row r="53" spans="2:10" ht="19.5" customHeight="1" thickBot="1" x14ac:dyDescent="0.35">
      <c r="G53" s="20"/>
      <c r="H53" s="20"/>
      <c r="I53" s="13"/>
    </row>
    <row r="54" spans="2:10" ht="18" customHeight="1" x14ac:dyDescent="0.3">
      <c r="B54" s="61" t="s">
        <v>169</v>
      </c>
      <c r="C54" s="54"/>
      <c r="D54" s="54"/>
      <c r="E54" s="54"/>
      <c r="F54" s="54"/>
      <c r="G54" s="54"/>
      <c r="H54" s="54"/>
      <c r="I54" s="54"/>
      <c r="J54" s="40"/>
    </row>
    <row r="55" spans="2:10" ht="13.5" customHeight="1" x14ac:dyDescent="0.3">
      <c r="B55" s="72"/>
      <c r="J55" s="26"/>
    </row>
    <row r="56" spans="2:10" x14ac:dyDescent="0.3">
      <c r="B56" s="62" t="s">
        <v>170</v>
      </c>
      <c r="C56" s="43"/>
      <c r="D56" s="43"/>
      <c r="E56" s="43"/>
      <c r="F56" s="43"/>
      <c r="G56" s="43"/>
      <c r="H56" s="43"/>
      <c r="I56" s="43"/>
      <c r="J56" s="44"/>
    </row>
    <row r="57" spans="2:10" x14ac:dyDescent="0.3">
      <c r="B57" s="63"/>
      <c r="J57" s="26"/>
    </row>
    <row r="58" spans="2:10" x14ac:dyDescent="0.3">
      <c r="B58" s="63"/>
      <c r="J58" s="26"/>
    </row>
    <row r="59" spans="2:10" ht="28.8" x14ac:dyDescent="0.3">
      <c r="B59" s="64" t="s">
        <v>118</v>
      </c>
      <c r="C59" s="56" t="s">
        <v>119</v>
      </c>
      <c r="D59" s="56" t="s">
        <v>162</v>
      </c>
      <c r="E59" s="56" t="s">
        <v>120</v>
      </c>
      <c r="F59" s="56"/>
      <c r="G59" s="426" t="str">
        <f>IF(E60="mp",CONCATENATE("Kadar Nilai (RM s",LOWER(E60),")"),CONCATENATE("Kadar Nilai (RM se",LOWER(E60),")"))</f>
        <v>Kadar Nilai (RM smp)</v>
      </c>
      <c r="H59" s="56"/>
      <c r="I59" s="56" t="s">
        <v>121</v>
      </c>
      <c r="J59" s="26"/>
    </row>
    <row r="60" spans="2:10" x14ac:dyDescent="0.3">
      <c r="B60" s="63">
        <v>1</v>
      </c>
      <c r="C60" s="15" t="s">
        <v>171</v>
      </c>
      <c r="D60" s="57">
        <f>'VP Keseluruhan Bangunan'!D17</f>
        <v>97</v>
      </c>
      <c r="E60" t="s">
        <v>123</v>
      </c>
      <c r="F60" s="58" t="s">
        <v>124</v>
      </c>
      <c r="G60" s="57">
        <f>'VP Keseluruhan Bangunan'!D87</f>
        <v>7730</v>
      </c>
      <c r="H60" s="530" t="s">
        <v>146</v>
      </c>
      <c r="I60" s="57">
        <f>Table134[[#This Row],[Luas Tanah]]*Table134[[#This Row],[Column1]]</f>
        <v>749810</v>
      </c>
      <c r="J60" s="26"/>
    </row>
    <row r="61" spans="2:10" x14ac:dyDescent="0.3">
      <c r="B61" s="63">
        <v>2</v>
      </c>
      <c r="C61" t="s">
        <v>110</v>
      </c>
      <c r="J61" s="26"/>
    </row>
    <row r="62" spans="2:10" x14ac:dyDescent="0.3">
      <c r="B62" s="63"/>
      <c r="G62" s="591"/>
      <c r="H62" s="591"/>
      <c r="I62" s="13"/>
      <c r="J62" s="59"/>
    </row>
    <row r="63" spans="2:10" x14ac:dyDescent="0.3">
      <c r="B63" s="63"/>
      <c r="G63" s="591" t="s">
        <v>152</v>
      </c>
      <c r="H63" s="591"/>
      <c r="I63" s="526">
        <f>SUM(I60:I61)</f>
        <v>749810</v>
      </c>
      <c r="J63" s="60"/>
    </row>
    <row r="64" spans="2:10" x14ac:dyDescent="0.3">
      <c r="B64" s="63"/>
      <c r="G64" s="592" t="s">
        <v>135</v>
      </c>
      <c r="H64" s="592"/>
      <c r="I64" s="58" t="s">
        <v>172</v>
      </c>
      <c r="J64" s="59"/>
    </row>
    <row r="65" spans="2:10" ht="20.25" customHeight="1" x14ac:dyDescent="0.3">
      <c r="B65" s="63"/>
      <c r="G65" s="589" t="s">
        <v>137</v>
      </c>
      <c r="H65" s="589"/>
      <c r="I65" s="526">
        <f>IF(I64 = "TIADA",I63, IF(I64="PULUH",ROUND(I63,-1),IF(I64="RATUS",ROUND(I63,-2),IF(I64="RIBU",ROUND(I63,-3),IF(I64="PULUH RIBU",ROUND(I63,-4),IF(I64="RATUS RIBU",ROUND(I63,-5),IF(I64="JUTA",ROUND(I63,-6))))))))</f>
        <v>749810</v>
      </c>
      <c r="J65" s="26"/>
    </row>
    <row r="66" spans="2:10" ht="19.5" customHeight="1" x14ac:dyDescent="0.3">
      <c r="B66" s="63"/>
      <c r="F66" s="589" t="str">
        <f>CONCATENATE("Jumlah Nilai Mengikut Syer (",E2,F2,G2,") (RM)")</f>
        <v>Jumlah Nilai Mengikut Syer (1/1) (RM)</v>
      </c>
      <c r="G66" s="589"/>
      <c r="H66" s="589"/>
      <c r="I66" s="528">
        <f>I65*(E2/G2)</f>
        <v>749810</v>
      </c>
      <c r="J66" s="26"/>
    </row>
    <row r="67" spans="2:10" ht="19.5" customHeight="1" x14ac:dyDescent="0.3">
      <c r="B67" s="63"/>
      <c r="F67" s="20"/>
      <c r="G67" s="20"/>
      <c r="H67" s="20"/>
      <c r="I67" s="528"/>
      <c r="J67" s="26"/>
    </row>
    <row r="68" spans="2:10" ht="19.5" customHeight="1" x14ac:dyDescent="0.3">
      <c r="B68" s="63"/>
      <c r="C68" s="530" t="s">
        <v>156</v>
      </c>
      <c r="D68" s="530" t="s">
        <v>157</v>
      </c>
      <c r="E68" s="531" t="s">
        <v>158</v>
      </c>
      <c r="G68" s="20"/>
      <c r="H68" s="20"/>
      <c r="I68" s="528"/>
      <c r="J68" s="26"/>
    </row>
    <row r="69" spans="2:10" ht="15" thickBot="1" x14ac:dyDescent="0.35">
      <c r="B69" s="65"/>
      <c r="C69" s="46"/>
      <c r="D69" s="46"/>
      <c r="E69" s="46"/>
      <c r="F69" s="46"/>
      <c r="G69" s="46"/>
      <c r="H69" s="46"/>
      <c r="I69" s="46"/>
      <c r="J69" s="36"/>
    </row>
  </sheetData>
  <mergeCells count="18">
    <mergeCell ref="G18:H18"/>
    <mergeCell ref="G19:H19"/>
    <mergeCell ref="G20:H20"/>
    <mergeCell ref="G46:H46"/>
    <mergeCell ref="G50:H50"/>
    <mergeCell ref="G48:H48"/>
    <mergeCell ref="F21:H21"/>
    <mergeCell ref="G47:H47"/>
    <mergeCell ref="F49:H49"/>
    <mergeCell ref="G30:H30"/>
    <mergeCell ref="G31:H31"/>
    <mergeCell ref="G32:H32"/>
    <mergeCell ref="F33:H33"/>
    <mergeCell ref="F66:H66"/>
    <mergeCell ref="G62:H62"/>
    <mergeCell ref="G65:H65"/>
    <mergeCell ref="G64:H64"/>
    <mergeCell ref="G63:H63"/>
  </mergeCells>
  <dataValidations count="2">
    <dataValidation type="list" allowBlank="1" showInputMessage="1" showErrorMessage="1" sqref="E15:E16 E43 E25:E28" xr:uid="{92B43FFC-F3E7-4079-8E72-9B3D373E36EF}">
      <formula1>"hektar,mp"</formula1>
    </dataValidation>
    <dataValidation type="list" allowBlank="1" showInputMessage="1" showErrorMessage="1" sqref="E60" xr:uid="{7B612EAE-BA20-497F-9899-A2289ED82E3C}">
      <formula1>"mp"</formula1>
    </dataValidation>
  </dataValidations>
  <pageMargins left="0.7" right="0.7" top="0.75" bottom="0.75" header="0.3" footer="0.3"/>
  <pageSetup paperSize="9" scale="60" fitToHeight="0" orientation="portrait" horizontalDpi="300" verticalDpi="300" r:id="rId1"/>
  <headerFooter>
    <oddHeader>&amp;RVersion 1.2</oddHeader>
    <oddFooter>Page &amp;P of &amp;N</oddFooter>
  </headerFooter>
  <rowBreaks count="2" manualBreakCount="2">
    <brk id="36" max="16383" man="1"/>
    <brk id="5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99060</xdr:rowOff>
                  </from>
                  <to>
                    <xdr:col>3</xdr:col>
                    <xdr:colOff>723900</xdr:colOff>
                    <xdr:row>5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7620</xdr:rowOff>
                  </from>
                  <to>
                    <xdr:col>3</xdr:col>
                    <xdr:colOff>335280</xdr:colOff>
                    <xdr:row>7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</xdr:col>
                    <xdr:colOff>99060</xdr:colOff>
                    <xdr:row>6</xdr:row>
                    <xdr:rowOff>182880</xdr:rowOff>
                  </from>
                  <to>
                    <xdr:col>3</xdr:col>
                    <xdr:colOff>304800</xdr:colOff>
                    <xdr:row>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Check Box 31">
              <controlPr defaultSize="0" autoFill="0" autoLine="0" autoPict="0">
                <anchor moveWithCells="1">
                  <from>
                    <xdr:col>7</xdr:col>
                    <xdr:colOff>22860</xdr:colOff>
                    <xdr:row>11</xdr:row>
                    <xdr:rowOff>175260</xdr:rowOff>
                  </from>
                  <to>
                    <xdr:col>7</xdr:col>
                    <xdr:colOff>312420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8" name="Check Box 32">
              <controlPr defaultSize="0" autoFill="0" autoLine="0" autoPict="0">
                <anchor moveWithCells="1">
                  <from>
                    <xdr:col>6</xdr:col>
                    <xdr:colOff>304800</xdr:colOff>
                    <xdr:row>21</xdr:row>
                    <xdr:rowOff>182880</xdr:rowOff>
                  </from>
                  <to>
                    <xdr:col>6</xdr:col>
                    <xdr:colOff>601980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9" name="Option Button 35">
              <controlPr defaultSize="0" autoFill="0" autoLine="0" autoPict="0">
                <anchor moveWithCells="1">
                  <from>
                    <xdr:col>1</xdr:col>
                    <xdr:colOff>99060</xdr:colOff>
                    <xdr:row>4</xdr:row>
                    <xdr:rowOff>160020</xdr:rowOff>
                  </from>
                  <to>
                    <xdr:col>3</xdr:col>
                    <xdr:colOff>342900</xdr:colOff>
                    <xdr:row>6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tableParts count="4"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86BC3C-97D7-4B24-A615-4252CA08525D}">
          <x14:formula1>
            <xm:f>'Item List'!$A$1:$A$7</xm:f>
          </x14:formula1>
          <xm:sqref>I47 I19 I64 I31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E7E6-8B0A-4257-B22E-84970F035560}">
  <sheetPr codeName="Sheet2">
    <tabColor theme="7" tint="0.59999389629810485"/>
    <pageSetUpPr fitToPage="1"/>
  </sheetPr>
  <dimension ref="A1:AN111"/>
  <sheetViews>
    <sheetView zoomScale="55" zoomScaleNormal="55" workbookViewId="0">
      <pane xSplit="5" ySplit="6" topLeftCell="F22" activePane="bottomRight" state="frozen"/>
      <selection pane="topRight" activeCell="F1" sqref="F1"/>
      <selection pane="bottomLeft" activeCell="A6" sqref="A6"/>
      <selection pane="bottomRight" activeCell="C1" sqref="C1"/>
    </sheetView>
  </sheetViews>
  <sheetFormatPr defaultRowHeight="14.4" x14ac:dyDescent="0.3"/>
  <cols>
    <col min="1" max="1" width="5.44140625" customWidth="1"/>
    <col min="2" max="2" width="12.109375" customWidth="1"/>
    <col min="3" max="3" width="31.109375" style="3" customWidth="1"/>
    <col min="4" max="4" width="22.5546875" style="194" customWidth="1"/>
    <col min="5" max="5" width="4.88671875" customWidth="1"/>
    <col min="6" max="6" width="3.88671875" customWidth="1"/>
    <col min="7" max="7" width="19.6640625" style="138" customWidth="1"/>
    <col min="8" max="8" width="8.88671875" customWidth="1"/>
    <col min="9" max="9" width="6" customWidth="1"/>
    <col min="10" max="10" width="10" customWidth="1"/>
    <col min="11" max="11" width="18.109375" style="138" customWidth="1"/>
    <col min="12" max="12" width="13.5546875" customWidth="1"/>
    <col min="13" max="13" width="9.33203125" style="138" customWidth="1"/>
    <col min="14" max="14" width="10.109375" style="138" customWidth="1"/>
  </cols>
  <sheetData>
    <row r="1" spans="1:40" x14ac:dyDescent="0.3">
      <c r="C1" s="52" t="s">
        <v>173</v>
      </c>
      <c r="D1" s="193"/>
      <c r="E1" s="106"/>
      <c r="F1" s="106"/>
      <c r="H1" s="10"/>
      <c r="J1" s="19"/>
    </row>
    <row r="2" spans="1:40" x14ac:dyDescent="0.3">
      <c r="C2" s="1" t="s">
        <v>174</v>
      </c>
      <c r="D2" s="143"/>
      <c r="H2" s="1"/>
      <c r="I2" s="1"/>
    </row>
    <row r="3" spans="1:40" x14ac:dyDescent="0.3">
      <c r="D3" s="143"/>
      <c r="H3" s="1"/>
      <c r="I3" s="1"/>
    </row>
    <row r="4" spans="1:40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40" ht="15" thickBot="1" x14ac:dyDescent="0.35">
      <c r="D5" s="143"/>
    </row>
    <row r="6" spans="1:40" s="22" customFormat="1" ht="15" thickBot="1" x14ac:dyDescent="0.35">
      <c r="A6" s="30"/>
      <c r="B6" s="53" t="s">
        <v>180</v>
      </c>
      <c r="C6" s="29" t="s">
        <v>119</v>
      </c>
      <c r="D6" s="597" t="s">
        <v>181</v>
      </c>
      <c r="E6" s="597"/>
      <c r="F6" s="598"/>
      <c r="G6" s="627" t="s">
        <v>182</v>
      </c>
      <c r="H6" s="625"/>
      <c r="I6" s="625"/>
      <c r="J6" s="628"/>
      <c r="K6" s="624" t="s">
        <v>183</v>
      </c>
      <c r="L6" s="625"/>
      <c r="M6" s="625"/>
      <c r="N6" s="62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</row>
    <row r="7" spans="1:40" x14ac:dyDescent="0.3">
      <c r="B7" s="640" t="s">
        <v>184</v>
      </c>
      <c r="C7" s="25" t="s">
        <v>185</v>
      </c>
      <c r="D7" s="599" t="s">
        <v>186</v>
      </c>
      <c r="E7" s="599"/>
      <c r="F7" s="600"/>
      <c r="G7" s="629" t="s">
        <v>187</v>
      </c>
      <c r="H7" s="595"/>
      <c r="I7" s="595"/>
      <c r="J7" s="596"/>
      <c r="K7" s="603">
        <v>5142505</v>
      </c>
      <c r="L7" s="604"/>
      <c r="M7" s="604"/>
      <c r="N7" s="605"/>
    </row>
    <row r="8" spans="1:40" ht="30" customHeight="1" x14ac:dyDescent="0.3">
      <c r="B8" s="641"/>
      <c r="C8" s="110" t="s">
        <v>188</v>
      </c>
      <c r="D8" s="601" t="s">
        <v>189</v>
      </c>
      <c r="E8" s="601"/>
      <c r="F8" s="602"/>
      <c r="G8" s="657" t="s">
        <v>189</v>
      </c>
      <c r="H8" s="657"/>
      <c r="I8" s="657"/>
      <c r="J8" s="658"/>
      <c r="K8" s="630" t="s">
        <v>189</v>
      </c>
      <c r="L8" s="630"/>
      <c r="M8" s="630"/>
      <c r="N8" s="617"/>
    </row>
    <row r="9" spans="1:40" x14ac:dyDescent="0.3">
      <c r="B9" s="641"/>
      <c r="C9" s="92" t="s">
        <v>190</v>
      </c>
      <c r="D9" s="601" t="s">
        <v>191</v>
      </c>
      <c r="E9" s="601"/>
      <c r="F9" s="602"/>
      <c r="G9" s="595" t="s">
        <v>192</v>
      </c>
      <c r="H9" s="595"/>
      <c r="I9" s="595"/>
      <c r="J9" s="596"/>
      <c r="K9" s="601" t="s">
        <v>192</v>
      </c>
      <c r="L9" s="601"/>
      <c r="M9" s="601"/>
      <c r="N9" s="602"/>
    </row>
    <row r="10" spans="1:40" x14ac:dyDescent="0.3">
      <c r="B10" s="641"/>
      <c r="C10" s="25" t="s">
        <v>193</v>
      </c>
      <c r="D10" s="601" t="s">
        <v>194</v>
      </c>
      <c r="E10" s="601"/>
      <c r="F10" s="602"/>
      <c r="G10" s="595" t="s">
        <v>194</v>
      </c>
      <c r="H10" s="595"/>
      <c r="I10" s="595"/>
      <c r="J10" s="596"/>
      <c r="K10" s="601" t="s">
        <v>194</v>
      </c>
      <c r="L10" s="601"/>
      <c r="M10" s="601"/>
      <c r="N10" s="602"/>
    </row>
    <row r="11" spans="1:40" x14ac:dyDescent="0.3">
      <c r="B11" s="641"/>
      <c r="C11" s="25" t="s">
        <v>195</v>
      </c>
      <c r="D11" s="601" t="s">
        <v>196</v>
      </c>
      <c r="E11" s="601"/>
      <c r="F11" s="602"/>
      <c r="G11" s="595" t="s">
        <v>196</v>
      </c>
      <c r="H11" s="595"/>
      <c r="I11" s="595"/>
      <c r="J11" s="596"/>
      <c r="K11" s="601" t="s">
        <v>196</v>
      </c>
      <c r="L11" s="601"/>
      <c r="M11" s="601"/>
      <c r="N11" s="602"/>
    </row>
    <row r="12" spans="1:40" x14ac:dyDescent="0.3">
      <c r="B12" s="641"/>
      <c r="C12" s="92" t="s">
        <v>197</v>
      </c>
      <c r="D12" s="605" t="s">
        <v>198</v>
      </c>
      <c r="E12" s="605"/>
      <c r="F12" s="605"/>
      <c r="G12" s="595" t="s">
        <v>198</v>
      </c>
      <c r="H12" s="595"/>
      <c r="I12" s="595"/>
      <c r="J12" s="596"/>
      <c r="K12" s="601" t="s">
        <v>198</v>
      </c>
      <c r="L12" s="601"/>
      <c r="M12" s="601"/>
      <c r="N12" s="602"/>
    </row>
    <row r="13" spans="1:40" ht="45" customHeight="1" x14ac:dyDescent="0.3">
      <c r="B13" s="641"/>
      <c r="C13" s="110" t="s">
        <v>54</v>
      </c>
      <c r="D13" s="601" t="s">
        <v>199</v>
      </c>
      <c r="E13" s="601"/>
      <c r="F13" s="602"/>
      <c r="G13" s="657" t="s">
        <v>200</v>
      </c>
      <c r="H13" s="657"/>
      <c r="I13" s="657"/>
      <c r="J13" s="658"/>
      <c r="K13" s="630" t="s">
        <v>200</v>
      </c>
      <c r="L13" s="630"/>
      <c r="M13" s="630"/>
      <c r="N13" s="617"/>
    </row>
    <row r="14" spans="1:40" x14ac:dyDescent="0.3">
      <c r="B14" s="641"/>
      <c r="C14" s="25" t="s">
        <v>49</v>
      </c>
      <c r="D14" s="601" t="s">
        <v>201</v>
      </c>
      <c r="E14" s="601"/>
      <c r="F14" s="602"/>
      <c r="G14" s="595" t="s">
        <v>201</v>
      </c>
      <c r="H14" s="595"/>
      <c r="I14" s="595"/>
      <c r="J14" s="596"/>
      <c r="K14" s="601" t="s">
        <v>202</v>
      </c>
      <c r="L14" s="601"/>
      <c r="M14" s="601"/>
      <c r="N14" s="602"/>
    </row>
    <row r="15" spans="1:40" x14ac:dyDescent="0.3">
      <c r="B15" s="641"/>
      <c r="C15" s="25" t="s">
        <v>56</v>
      </c>
      <c r="D15" s="601" t="s">
        <v>203</v>
      </c>
      <c r="E15" s="601"/>
      <c r="F15" s="602"/>
      <c r="G15" s="595" t="s">
        <v>204</v>
      </c>
      <c r="H15" s="595"/>
      <c r="I15" s="595"/>
      <c r="J15" s="596"/>
      <c r="K15" s="603" t="s">
        <v>168</v>
      </c>
      <c r="L15" s="604"/>
      <c r="M15" s="604"/>
      <c r="N15" s="605"/>
    </row>
    <row r="16" spans="1:40" ht="42" customHeight="1" x14ac:dyDescent="0.3">
      <c r="B16" s="641"/>
      <c r="C16" s="110" t="s">
        <v>51</v>
      </c>
      <c r="D16" s="617" t="s">
        <v>205</v>
      </c>
      <c r="E16" s="617"/>
      <c r="F16" s="617"/>
      <c r="G16" s="657" t="s">
        <v>205</v>
      </c>
      <c r="H16" s="657"/>
      <c r="I16" s="657"/>
      <c r="J16" s="658"/>
      <c r="K16" s="606" t="s">
        <v>168</v>
      </c>
      <c r="L16" s="607"/>
      <c r="M16" s="607"/>
      <c r="N16" s="608"/>
    </row>
    <row r="17" spans="1:16" x14ac:dyDescent="0.3">
      <c r="B17" s="641"/>
      <c r="C17" s="25" t="s">
        <v>52</v>
      </c>
      <c r="D17" s="95">
        <v>12057</v>
      </c>
      <c r="E17" s="95" t="s">
        <v>123</v>
      </c>
      <c r="F17" s="103"/>
      <c r="G17" s="166">
        <v>9324</v>
      </c>
      <c r="H17" s="149" t="s">
        <v>123</v>
      </c>
      <c r="I17" s="149"/>
      <c r="J17" s="149"/>
      <c r="K17" s="181">
        <v>3830</v>
      </c>
      <c r="L17" s="95" t="s">
        <v>123</v>
      </c>
      <c r="M17" s="165"/>
      <c r="N17" s="189"/>
    </row>
    <row r="18" spans="1:16" x14ac:dyDescent="0.3">
      <c r="B18" s="641"/>
      <c r="C18" s="297" t="s">
        <v>206</v>
      </c>
      <c r="D18" s="146" t="s">
        <v>207</v>
      </c>
      <c r="E18" s="146"/>
      <c r="F18" s="145"/>
      <c r="G18" s="265" t="s">
        <v>207</v>
      </c>
      <c r="H18" s="265"/>
      <c r="I18" s="265"/>
      <c r="J18" s="291"/>
      <c r="K18" s="143" t="s">
        <v>207</v>
      </c>
      <c r="L18" s="143"/>
      <c r="M18" s="143"/>
      <c r="N18" s="144"/>
    </row>
    <row r="19" spans="1:16" x14ac:dyDescent="0.3">
      <c r="B19" s="641"/>
      <c r="C19" s="25" t="s">
        <v>208</v>
      </c>
      <c r="D19" s="601" t="s">
        <v>209</v>
      </c>
      <c r="E19" s="601"/>
      <c r="F19" s="602"/>
      <c r="G19" s="595" t="s">
        <v>209</v>
      </c>
      <c r="H19" s="595"/>
      <c r="I19" s="595"/>
      <c r="J19" s="596"/>
      <c r="K19" s="603" t="s">
        <v>209</v>
      </c>
      <c r="L19" s="604"/>
      <c r="M19" s="604"/>
      <c r="N19" s="605"/>
    </row>
    <row r="20" spans="1:16" x14ac:dyDescent="0.3">
      <c r="B20" s="641"/>
      <c r="C20" s="25" t="s">
        <v>210</v>
      </c>
      <c r="D20" s="100">
        <v>44134</v>
      </c>
      <c r="E20" s="100"/>
      <c r="F20" s="114"/>
      <c r="G20" s="388">
        <v>42669</v>
      </c>
      <c r="H20" s="388"/>
      <c r="I20" s="388"/>
      <c r="J20" s="405"/>
      <c r="K20" s="406">
        <v>43399</v>
      </c>
      <c r="L20" s="100"/>
      <c r="M20" s="100"/>
      <c r="N20" s="114"/>
    </row>
    <row r="21" spans="1:16" x14ac:dyDescent="0.3">
      <c r="B21" s="641"/>
      <c r="C21" s="25" t="s">
        <v>140</v>
      </c>
      <c r="D21" s="195" t="s">
        <v>211</v>
      </c>
      <c r="E21" s="111" t="s">
        <v>141</v>
      </c>
      <c r="F21" s="74" t="s">
        <v>211</v>
      </c>
      <c r="G21" s="610" t="s">
        <v>211</v>
      </c>
      <c r="H21" s="611"/>
      <c r="I21" s="150" t="s">
        <v>141</v>
      </c>
      <c r="J21" s="151">
        <v>1</v>
      </c>
      <c r="K21" s="182"/>
      <c r="L21">
        <v>1</v>
      </c>
      <c r="M21" s="190" t="s">
        <v>141</v>
      </c>
      <c r="N21" s="115">
        <v>1</v>
      </c>
    </row>
    <row r="22" spans="1:16" x14ac:dyDescent="0.3">
      <c r="B22" s="641"/>
      <c r="C22" s="25" t="s">
        <v>212</v>
      </c>
      <c r="D22" s="98">
        <v>10000000</v>
      </c>
      <c r="E22" s="98"/>
      <c r="F22" s="99"/>
      <c r="G22" s="423">
        <v>31000000</v>
      </c>
      <c r="H22" s="423"/>
      <c r="I22" s="423"/>
      <c r="J22" s="423"/>
      <c r="K22" s="264">
        <v>13368334</v>
      </c>
      <c r="L22" s="98"/>
      <c r="M22" s="98"/>
      <c r="N22" s="99"/>
    </row>
    <row r="23" spans="1:16" x14ac:dyDescent="0.3">
      <c r="B23" s="641"/>
      <c r="C23" s="25" t="s">
        <v>213</v>
      </c>
      <c r="D23" s="112"/>
      <c r="E23" s="112"/>
      <c r="F23" s="113"/>
      <c r="G23" s="423">
        <v>32093000</v>
      </c>
      <c r="H23" s="423"/>
      <c r="I23" s="423"/>
      <c r="J23" s="423"/>
      <c r="K23" s="264">
        <v>13405000</v>
      </c>
      <c r="L23" s="98"/>
      <c r="M23" s="98"/>
      <c r="N23" s="99"/>
      <c r="P23" s="105"/>
    </row>
    <row r="24" spans="1:16" x14ac:dyDescent="0.3">
      <c r="B24" s="641"/>
      <c r="C24" s="92" t="s">
        <v>214</v>
      </c>
      <c r="D24" s="601"/>
      <c r="E24" s="601"/>
      <c r="F24" s="602"/>
      <c r="G24" s="595" t="s">
        <v>215</v>
      </c>
      <c r="H24" s="595"/>
      <c r="I24" s="595"/>
      <c r="J24" s="596"/>
      <c r="K24" s="601" t="s">
        <v>215</v>
      </c>
      <c r="L24" s="601"/>
      <c r="M24" s="601"/>
      <c r="N24" s="602"/>
    </row>
    <row r="25" spans="1:16" x14ac:dyDescent="0.3">
      <c r="B25" s="641"/>
      <c r="C25" s="229" t="s">
        <v>216</v>
      </c>
      <c r="D25" s="207">
        <f>(D22/D17)/(D21/F21)</f>
        <v>829.39371319565396</v>
      </c>
      <c r="E25" s="207" t="s">
        <v>217</v>
      </c>
      <c r="F25" s="380"/>
      <c r="G25" s="390">
        <f>(G22/G17)/G21/J21</f>
        <v>3324.7533247533247</v>
      </c>
      <c r="H25" s="381" t="s">
        <v>217</v>
      </c>
      <c r="I25" s="381"/>
      <c r="J25" s="382"/>
      <c r="K25" s="391">
        <f>(K22/K17)/(L21/N21)</f>
        <v>3490.4266318537857</v>
      </c>
      <c r="L25" s="381" t="s">
        <v>217</v>
      </c>
      <c r="M25" s="381"/>
      <c r="N25" s="389"/>
    </row>
    <row r="26" spans="1:16" x14ac:dyDescent="0.3">
      <c r="A26">
        <v>1</v>
      </c>
      <c r="B26" s="641">
        <v>1</v>
      </c>
      <c r="C26" s="229" t="s">
        <v>218</v>
      </c>
      <c r="D26" s="608" t="s">
        <v>219</v>
      </c>
      <c r="E26" s="608"/>
      <c r="F26" s="608"/>
      <c r="G26" s="390">
        <f>(G23/G17)/(G21/J21)</f>
        <v>3441.9776919776918</v>
      </c>
      <c r="H26" s="381" t="s">
        <v>217</v>
      </c>
      <c r="I26" s="381"/>
      <c r="J26" s="382"/>
      <c r="K26" s="391">
        <f>(K23/K17)/(L21/N21)</f>
        <v>3500</v>
      </c>
      <c r="L26" s="381" t="s">
        <v>217</v>
      </c>
      <c r="M26" s="381"/>
      <c r="N26" s="389"/>
      <c r="O26">
        <v>2</v>
      </c>
    </row>
    <row r="27" spans="1:16" ht="15" thickBot="1" x14ac:dyDescent="0.35">
      <c r="B27" s="642"/>
      <c r="C27" s="28"/>
      <c r="D27" s="609"/>
      <c r="E27" s="609"/>
      <c r="F27" s="612"/>
      <c r="G27" s="595"/>
      <c r="H27" s="595"/>
      <c r="I27" s="595"/>
      <c r="J27" s="596"/>
      <c r="K27" s="603"/>
      <c r="L27" s="604"/>
      <c r="M27" s="604"/>
      <c r="N27" s="605"/>
    </row>
    <row r="28" spans="1:16" ht="15" thickBot="1" x14ac:dyDescent="0.35">
      <c r="B28" s="643" t="s">
        <v>220</v>
      </c>
      <c r="C28" s="101" t="s">
        <v>221</v>
      </c>
      <c r="D28" s="196"/>
      <c r="E28" s="102"/>
      <c r="F28" s="119"/>
      <c r="G28" s="167"/>
      <c r="H28" s="104"/>
      <c r="I28" s="79"/>
      <c r="J28" s="80"/>
      <c r="K28" s="176"/>
      <c r="L28" s="79"/>
      <c r="M28" s="176"/>
      <c r="N28" s="191"/>
    </row>
    <row r="29" spans="1:16" x14ac:dyDescent="0.3">
      <c r="B29" s="644"/>
      <c r="C29" s="32" t="s">
        <v>222</v>
      </c>
      <c r="D29" s="614"/>
      <c r="E29" s="614"/>
      <c r="F29" s="615"/>
      <c r="G29" s="168"/>
      <c r="H29" s="152" t="s">
        <v>223</v>
      </c>
      <c r="I29" s="418" t="s">
        <v>103</v>
      </c>
      <c r="J29" s="419" t="s">
        <v>106</v>
      </c>
      <c r="K29" s="183"/>
      <c r="L29" s="152" t="s">
        <v>223</v>
      </c>
      <c r="M29" s="418" t="s">
        <v>103</v>
      </c>
      <c r="N29" s="419" t="s">
        <v>106</v>
      </c>
    </row>
    <row r="30" spans="1:16" ht="28.8" x14ac:dyDescent="0.3">
      <c r="B30" s="644"/>
      <c r="C30" s="110" t="s">
        <v>224</v>
      </c>
      <c r="D30" s="613"/>
      <c r="E30" s="613"/>
      <c r="F30" s="613"/>
      <c r="H30" s="31" t="s">
        <v>225</v>
      </c>
      <c r="I30" s="2">
        <v>0</v>
      </c>
      <c r="J30" s="407">
        <v>0</v>
      </c>
      <c r="K30" s="184"/>
      <c r="L30" s="31" t="s">
        <v>225</v>
      </c>
      <c r="M30" s="283">
        <v>0</v>
      </c>
      <c r="N30" s="417">
        <v>0</v>
      </c>
      <c r="O30" s="283"/>
    </row>
    <row r="31" spans="1:16" ht="15" thickBot="1" x14ac:dyDescent="0.35">
      <c r="B31" s="645"/>
      <c r="C31" s="35" t="s">
        <v>226</v>
      </c>
      <c r="D31" s="609"/>
      <c r="E31" s="609"/>
      <c r="F31" s="605"/>
      <c r="G31" s="169"/>
      <c r="H31" s="5"/>
      <c r="I31" s="635">
        <f>IF(I30&lt;&gt;0,IF(I30&lt;&gt;0,IF(A26=1,((I30/100)*G25)+G25,IF(A26=2,((I30/100)*G26)+G26,((I30/100)*G27)+G27)),IF(A26=1,G25,IF(A26=2,G26,G27))),IF(J30&lt;&gt;0,IF(A26=1,(J30+G25),IF(A26=2,(J30+G26),(J30+G27))),IF(A26=1,G25,IF(A26=2,G26,G27))))</f>
        <v>3324.7533247533247</v>
      </c>
      <c r="J31" s="636"/>
      <c r="K31" s="185"/>
      <c r="M31" s="631">
        <f>IF(M30&lt;&gt;0,IF(M30&lt;&gt;0,IF(O26=1,((M30/100)*K25)+K25,IF(O26=2,((M30/100)*K26)+K26,((M30/100)*K27)+K27)),IF(O26=1,K25,IF(O26=2,K26,K27))),IF(N30&lt;&gt;0,IF(O26=1,(N30+K25),IF(O26=2,(N30+K26),(N30+K27))),IF(O26=1,K25,IF(O26=2,K26,K27))))</f>
        <v>3500</v>
      </c>
      <c r="N31" s="632"/>
    </row>
    <row r="32" spans="1:16" ht="15" thickBot="1" x14ac:dyDescent="0.35">
      <c r="B32" s="643" t="s">
        <v>227</v>
      </c>
      <c r="C32" s="42" t="s">
        <v>228</v>
      </c>
      <c r="D32" s="197"/>
      <c r="E32" s="82"/>
      <c r="F32" s="120"/>
      <c r="G32" s="170"/>
      <c r="H32" s="82"/>
      <c r="I32" s="79"/>
      <c r="J32" s="80"/>
      <c r="K32" s="176"/>
      <c r="L32" s="79"/>
      <c r="M32" s="176"/>
      <c r="N32" s="191"/>
    </row>
    <row r="33" spans="2:14" x14ac:dyDescent="0.3">
      <c r="B33" s="644"/>
      <c r="C33" s="32" t="s">
        <v>222</v>
      </c>
      <c r="D33" s="614"/>
      <c r="E33" s="614"/>
      <c r="F33" s="616"/>
      <c r="G33" s="411">
        <f>_xlfn.DAYS(D20,G20)</f>
        <v>1465</v>
      </c>
      <c r="H33" s="152" t="s">
        <v>223</v>
      </c>
      <c r="I33" s="653" t="s">
        <v>103</v>
      </c>
      <c r="J33" s="653"/>
      <c r="K33" s="411">
        <f>_xlfn.DAYS(D20,K20)</f>
        <v>735</v>
      </c>
      <c r="L33" s="152" t="s">
        <v>223</v>
      </c>
      <c r="M33" s="651" t="s">
        <v>103</v>
      </c>
      <c r="N33" s="652"/>
    </row>
    <row r="34" spans="2:14" x14ac:dyDescent="0.3">
      <c r="B34" s="644"/>
      <c r="C34" s="594" t="s">
        <v>229</v>
      </c>
      <c r="D34" s="408">
        <f>D20</f>
        <v>44134</v>
      </c>
      <c r="E34" s="408"/>
      <c r="F34" s="83"/>
      <c r="G34" s="420">
        <f>G20</f>
        <v>42669</v>
      </c>
      <c r="H34" s="618" t="s">
        <v>230</v>
      </c>
      <c r="I34" s="421"/>
      <c r="J34" s="422"/>
      <c r="K34" s="420">
        <f>K20</f>
        <v>43399</v>
      </c>
      <c r="L34" s="618" t="s">
        <v>230</v>
      </c>
      <c r="M34" s="638"/>
      <c r="N34" s="639"/>
    </row>
    <row r="35" spans="2:14" x14ac:dyDescent="0.3">
      <c r="B35" s="644">
        <v>0</v>
      </c>
      <c r="C35" s="594"/>
      <c r="D35" s="143"/>
      <c r="E35" s="408"/>
      <c r="F35" s="396"/>
      <c r="G35" s="409" t="str">
        <f>CONCATENATE(ROUNDDOWN(_xlfn.DAYS(D20,G20)/365.25,0)," Tahun, ",ROUNDDOWN(MOD(G33,365.25)/30,0)," Bulan")</f>
        <v>4 Tahun, 0 Bulan</v>
      </c>
      <c r="H35" s="619"/>
      <c r="I35" s="633">
        <v>10</v>
      </c>
      <c r="J35" s="637"/>
      <c r="K35" s="410" t="str">
        <f>CONCATENATE(ROUNDDOWN(_xlfn.DAYS(D20,K20)/365.25,0)," Tahun, ",ROUNDDOWN(MOD(K33,365.25)/30,0)," Bulan")</f>
        <v>2 Tahun, 0 Bulan</v>
      </c>
      <c r="L35" s="601"/>
      <c r="M35" s="633">
        <v>0</v>
      </c>
      <c r="N35" s="634"/>
    </row>
    <row r="36" spans="2:14" ht="15" thickBot="1" x14ac:dyDescent="0.35">
      <c r="B36" s="645"/>
      <c r="C36" s="35" t="s">
        <v>231</v>
      </c>
      <c r="D36" s="609"/>
      <c r="E36" s="604"/>
      <c r="F36" s="605"/>
      <c r="H36" s="5"/>
      <c r="I36" s="635">
        <f>IF(I35&lt;&gt;0,((I31*I35/100)+I31),I31)</f>
        <v>3657.2286572286571</v>
      </c>
      <c r="J36" s="636"/>
      <c r="M36" s="631">
        <f>IF(M35&lt;&gt;0,((M31*M35/100)+M31),M31)</f>
        <v>3500</v>
      </c>
      <c r="N36" s="632"/>
    </row>
    <row r="37" spans="2:14" ht="15" thickBot="1" x14ac:dyDescent="0.35">
      <c r="B37" s="646" t="s">
        <v>232</v>
      </c>
      <c r="C37" s="42" t="s">
        <v>233</v>
      </c>
      <c r="D37" s="197"/>
      <c r="E37" s="82"/>
      <c r="F37" s="120"/>
      <c r="G37" s="170"/>
      <c r="H37" s="82"/>
      <c r="I37" s="79"/>
      <c r="J37" s="80"/>
      <c r="K37" s="176"/>
      <c r="L37" s="79"/>
      <c r="M37" s="176"/>
      <c r="N37" s="191"/>
    </row>
    <row r="38" spans="2:14" ht="27.75" customHeight="1" x14ac:dyDescent="0.3">
      <c r="B38" s="647"/>
      <c r="C38" s="32"/>
      <c r="D38" s="171"/>
      <c r="E38" s="24"/>
      <c r="F38" s="83"/>
      <c r="G38" s="171"/>
      <c r="H38" s="152" t="s">
        <v>223</v>
      </c>
      <c r="I38" s="661" t="s">
        <v>103</v>
      </c>
      <c r="J38" s="662"/>
      <c r="K38" s="183"/>
      <c r="L38" s="152" t="s">
        <v>223</v>
      </c>
      <c r="M38" s="649" t="s">
        <v>103</v>
      </c>
      <c r="N38" s="650"/>
    </row>
    <row r="39" spans="2:14" ht="28.8" x14ac:dyDescent="0.3">
      <c r="B39" s="647"/>
      <c r="C39" s="163" t="s">
        <v>60</v>
      </c>
      <c r="D39" s="143" t="str">
        <f>D12</f>
        <v>BANDAR TUN RAZAK</v>
      </c>
      <c r="E39" s="5"/>
      <c r="F39" s="96"/>
      <c r="G39" s="172" t="str">
        <f>G12</f>
        <v>BANDAR TUN RAZAK</v>
      </c>
      <c r="H39" s="5"/>
      <c r="I39" s="620">
        <v>0</v>
      </c>
      <c r="J39" s="656"/>
      <c r="K39" s="172" t="str">
        <f>K12</f>
        <v>BANDAR TUN RAZAK</v>
      </c>
      <c r="L39" s="146" t="s">
        <v>234</v>
      </c>
      <c r="M39" s="620">
        <v>0</v>
      </c>
      <c r="N39" s="621"/>
    </row>
    <row r="40" spans="2:14" x14ac:dyDescent="0.3">
      <c r="B40" s="647"/>
      <c r="C40" s="516" t="s">
        <v>49</v>
      </c>
      <c r="D40" s="143" t="s">
        <v>201</v>
      </c>
      <c r="F40" s="26"/>
      <c r="G40" s="172" t="s">
        <v>201</v>
      </c>
      <c r="H40" s="5"/>
      <c r="I40" s="622">
        <v>0</v>
      </c>
      <c r="J40" s="623"/>
      <c r="K40" s="143" t="s">
        <v>202</v>
      </c>
      <c r="L40" s="5"/>
      <c r="M40" s="620">
        <v>0</v>
      </c>
      <c r="N40" s="621"/>
    </row>
    <row r="41" spans="2:14" x14ac:dyDescent="0.3">
      <c r="B41" s="647"/>
      <c r="C41" s="73" t="s">
        <v>56</v>
      </c>
      <c r="D41" s="143" t="s">
        <v>235</v>
      </c>
      <c r="F41" s="26"/>
      <c r="G41" s="172" t="s">
        <v>235</v>
      </c>
      <c r="H41" s="5"/>
      <c r="I41" s="622">
        <v>0</v>
      </c>
      <c r="J41" s="623"/>
      <c r="K41" s="143" t="s">
        <v>168</v>
      </c>
      <c r="L41" s="5"/>
      <c r="M41" s="620">
        <v>15</v>
      </c>
      <c r="N41" s="621"/>
    </row>
    <row r="42" spans="2:14" ht="43.2" x14ac:dyDescent="0.3">
      <c r="B42" s="647"/>
      <c r="C42" s="164" t="s">
        <v>51</v>
      </c>
      <c r="D42" s="146" t="s">
        <v>205</v>
      </c>
      <c r="F42" s="26"/>
      <c r="G42" s="172" t="s">
        <v>205</v>
      </c>
      <c r="H42" s="143"/>
      <c r="I42" s="620">
        <v>0</v>
      </c>
      <c r="J42" s="656"/>
      <c r="K42" s="143" t="s">
        <v>168</v>
      </c>
      <c r="L42" s="143"/>
      <c r="M42" s="620">
        <v>-5</v>
      </c>
      <c r="N42" s="621"/>
    </row>
    <row r="43" spans="2:14" x14ac:dyDescent="0.3">
      <c r="B43" s="647"/>
      <c r="C43" s="73" t="s">
        <v>52</v>
      </c>
      <c r="D43" s="165">
        <v>12057</v>
      </c>
      <c r="E43" s="95" t="s">
        <v>123</v>
      </c>
      <c r="F43" s="103"/>
      <c r="G43" s="165" t="s">
        <v>236</v>
      </c>
      <c r="H43" s="143"/>
      <c r="I43" s="622">
        <v>0</v>
      </c>
      <c r="J43" s="623"/>
      <c r="K43" s="181" t="s">
        <v>237</v>
      </c>
      <c r="L43" s="143"/>
      <c r="M43" s="620">
        <v>-10</v>
      </c>
      <c r="N43" s="621"/>
    </row>
    <row r="44" spans="2:14" ht="28.8" x14ac:dyDescent="0.3">
      <c r="B44" s="647"/>
      <c r="C44" s="163" t="s">
        <v>54</v>
      </c>
      <c r="D44" s="146" t="s">
        <v>238</v>
      </c>
      <c r="E44" s="31"/>
      <c r="F44" s="97"/>
      <c r="G44" s="172" t="s">
        <v>200</v>
      </c>
      <c r="H44" s="143"/>
      <c r="I44" s="654">
        <v>-15</v>
      </c>
      <c r="J44" s="655"/>
      <c r="K44" s="142" t="s">
        <v>200</v>
      </c>
      <c r="L44" s="143"/>
      <c r="M44" s="620">
        <v>-15</v>
      </c>
      <c r="N44" s="621"/>
    </row>
    <row r="45" spans="2:14" x14ac:dyDescent="0.3">
      <c r="B45" s="647"/>
      <c r="C45" s="73" t="s">
        <v>64</v>
      </c>
      <c r="D45" s="143" t="s">
        <v>239</v>
      </c>
      <c r="F45" s="26"/>
      <c r="G45" s="172" t="s">
        <v>240</v>
      </c>
      <c r="H45" s="143"/>
      <c r="I45" s="622">
        <v>15</v>
      </c>
      <c r="J45" s="623"/>
      <c r="K45" s="143" t="s">
        <v>240</v>
      </c>
      <c r="L45" s="143"/>
      <c r="M45" s="620">
        <v>15</v>
      </c>
      <c r="N45" s="621"/>
    </row>
    <row r="46" spans="2:14" x14ac:dyDescent="0.3">
      <c r="B46" s="647"/>
      <c r="C46" s="73" t="s">
        <v>76</v>
      </c>
      <c r="D46" s="143" t="s">
        <v>241</v>
      </c>
      <c r="F46" s="26"/>
      <c r="G46" s="172" t="s">
        <v>241</v>
      </c>
      <c r="H46" s="143"/>
      <c r="I46" s="622">
        <v>0</v>
      </c>
      <c r="J46" s="623"/>
      <c r="K46" s="143" t="s">
        <v>241</v>
      </c>
      <c r="L46" s="143"/>
      <c r="M46" s="620">
        <v>0</v>
      </c>
      <c r="N46" s="621"/>
    </row>
    <row r="47" spans="2:14" x14ac:dyDescent="0.3">
      <c r="B47" s="647"/>
      <c r="C47" s="73" t="s">
        <v>62</v>
      </c>
      <c r="D47" s="143" t="s">
        <v>242</v>
      </c>
      <c r="F47" s="26"/>
      <c r="G47" s="172" t="s">
        <v>242</v>
      </c>
      <c r="H47" s="143"/>
      <c r="I47" s="622">
        <v>0</v>
      </c>
      <c r="J47" s="623"/>
      <c r="K47" s="143" t="s">
        <v>242</v>
      </c>
      <c r="L47" s="143"/>
      <c r="M47" s="620">
        <v>0</v>
      </c>
      <c r="N47" s="621"/>
    </row>
    <row r="48" spans="2:14" x14ac:dyDescent="0.3">
      <c r="B48" s="647"/>
      <c r="C48" s="73" t="s">
        <v>59</v>
      </c>
      <c r="D48" s="143" t="s">
        <v>243</v>
      </c>
      <c r="F48" s="26"/>
      <c r="G48" s="138" t="s">
        <v>243</v>
      </c>
      <c r="H48" s="143"/>
      <c r="I48" s="622">
        <v>0</v>
      </c>
      <c r="J48" s="623"/>
      <c r="K48" s="138" t="s">
        <v>243</v>
      </c>
      <c r="M48" s="620">
        <v>0</v>
      </c>
      <c r="N48" s="621"/>
    </row>
    <row r="49" spans="1:14" x14ac:dyDescent="0.3">
      <c r="B49" s="647"/>
      <c r="C49" s="73" t="s">
        <v>65</v>
      </c>
      <c r="D49" s="143" t="s">
        <v>244</v>
      </c>
      <c r="F49" s="26"/>
      <c r="G49" s="172" t="s">
        <v>244</v>
      </c>
      <c r="H49" s="143"/>
      <c r="I49" s="622">
        <v>0</v>
      </c>
      <c r="J49" s="623"/>
      <c r="K49" s="143" t="s">
        <v>244</v>
      </c>
      <c r="L49" s="143"/>
      <c r="M49" s="620">
        <v>0</v>
      </c>
      <c r="N49" s="621"/>
    </row>
    <row r="50" spans="1:14" x14ac:dyDescent="0.3">
      <c r="B50" s="647"/>
      <c r="C50" s="25" t="s">
        <v>66</v>
      </c>
      <c r="D50" s="143" t="s">
        <v>245</v>
      </c>
      <c r="F50" s="26"/>
      <c r="G50" s="172" t="s">
        <v>245</v>
      </c>
      <c r="H50" s="143"/>
      <c r="I50" s="622">
        <v>0</v>
      </c>
      <c r="J50" s="623"/>
      <c r="K50" s="143" t="s">
        <v>245</v>
      </c>
      <c r="L50" s="143"/>
      <c r="M50" s="620">
        <v>0</v>
      </c>
      <c r="N50" s="621"/>
    </row>
    <row r="51" spans="1:14" x14ac:dyDescent="0.3">
      <c r="B51" s="647"/>
      <c r="C51" s="49" t="s">
        <v>78</v>
      </c>
      <c r="D51" s="143" t="s">
        <v>246</v>
      </c>
      <c r="F51" s="26"/>
      <c r="G51" s="172" t="s">
        <v>246</v>
      </c>
      <c r="H51" s="143"/>
      <c r="I51" s="622"/>
      <c r="J51" s="623"/>
      <c r="K51" s="143" t="s">
        <v>246</v>
      </c>
      <c r="L51" s="143"/>
      <c r="M51" s="620"/>
      <c r="N51" s="621"/>
    </row>
    <row r="52" spans="1:14" x14ac:dyDescent="0.3">
      <c r="B52" s="647"/>
      <c r="C52" s="25" t="s">
        <v>79</v>
      </c>
      <c r="D52" s="143" t="s">
        <v>247</v>
      </c>
      <c r="F52" s="26"/>
      <c r="G52" s="172" t="s">
        <v>168</v>
      </c>
      <c r="H52" s="143"/>
      <c r="I52" s="622">
        <v>10</v>
      </c>
      <c r="J52" s="623"/>
      <c r="K52" s="143" t="s">
        <v>168</v>
      </c>
      <c r="L52" s="143"/>
      <c r="M52" s="620">
        <v>10</v>
      </c>
      <c r="N52" s="621"/>
    </row>
    <row r="53" spans="1:14" ht="15" customHeight="1" x14ac:dyDescent="0.3">
      <c r="B53" s="647"/>
      <c r="C53" s="21" t="s">
        <v>248</v>
      </c>
      <c r="D53" s="301"/>
      <c r="E53" s="17"/>
      <c r="F53" s="17"/>
      <c r="G53" s="223"/>
      <c r="H53" s="17"/>
      <c r="I53" s="9"/>
      <c r="J53" s="7"/>
      <c r="K53" s="218"/>
      <c r="L53" s="9"/>
      <c r="M53" s="218"/>
      <c r="N53" s="323"/>
    </row>
    <row r="54" spans="1:14" ht="15" customHeight="1" x14ac:dyDescent="0.3">
      <c r="B54" s="647"/>
      <c r="C54" s="25" t="s">
        <v>249</v>
      </c>
      <c r="D54" s="146"/>
      <c r="F54" s="26"/>
      <c r="G54" s="172"/>
      <c r="H54" s="143"/>
      <c r="I54" s="622">
        <v>0</v>
      </c>
      <c r="J54" s="623"/>
      <c r="K54" s="172"/>
      <c r="L54" s="143"/>
      <c r="M54" s="620">
        <v>0</v>
      </c>
      <c r="N54" s="621"/>
    </row>
    <row r="55" spans="1:14" x14ac:dyDescent="0.3">
      <c r="B55" s="647"/>
      <c r="C55" s="25"/>
      <c r="D55" s="143"/>
      <c r="E55" s="143"/>
      <c r="F55" s="144"/>
      <c r="G55" s="143"/>
      <c r="H55" s="172"/>
      <c r="I55" s="294"/>
      <c r="J55" s="295"/>
      <c r="K55" s="143"/>
      <c r="L55" s="138"/>
      <c r="M55" s="185"/>
      <c r="N55" s="115"/>
    </row>
    <row r="56" spans="1:14" ht="15" thickBot="1" x14ac:dyDescent="0.35">
      <c r="B56" s="648"/>
      <c r="C56" s="25"/>
      <c r="D56" s="143"/>
      <c r="F56" s="26"/>
      <c r="G56" s="143"/>
      <c r="H56" s="5"/>
      <c r="I56" s="622"/>
      <c r="J56" s="623"/>
      <c r="M56" s="620"/>
      <c r="N56" s="621"/>
    </row>
    <row r="57" spans="1:14" x14ac:dyDescent="0.3">
      <c r="B57" s="88"/>
      <c r="C57" s="39" t="s">
        <v>250</v>
      </c>
      <c r="D57" s="173"/>
      <c r="E57" s="54"/>
      <c r="F57" s="40"/>
      <c r="G57" s="173"/>
      <c r="H57" s="109"/>
      <c r="I57" s="667">
        <f>SUM(I39:J56)</f>
        <v>10</v>
      </c>
      <c r="J57" s="668"/>
      <c r="K57" s="186"/>
      <c r="L57" s="54"/>
      <c r="M57" s="669">
        <f>SUM(M39:M56)</f>
        <v>10</v>
      </c>
      <c r="N57" s="670"/>
    </row>
    <row r="58" spans="1:14" ht="15" thickBot="1" x14ac:dyDescent="0.35">
      <c r="B58" s="89"/>
      <c r="C58" s="35" t="s">
        <v>251</v>
      </c>
      <c r="D58" s="143"/>
      <c r="F58" s="26"/>
      <c r="G58" s="143"/>
      <c r="H58" s="5"/>
      <c r="I58" s="635">
        <f>IF(I57&lt;&gt;0,((I36*I57/100)+I36),I36)</f>
        <v>4022.9515229515227</v>
      </c>
      <c r="J58" s="636"/>
      <c r="M58" s="631">
        <f>IF(M57&lt;&gt;0,((M36*M57/100)+M36),M36)</f>
        <v>3850</v>
      </c>
      <c r="N58" s="632"/>
    </row>
    <row r="59" spans="1:14" ht="15.75" customHeight="1" thickBot="1" x14ac:dyDescent="0.35">
      <c r="A59" s="26"/>
      <c r="B59" s="675" t="s">
        <v>252</v>
      </c>
      <c r="C59" s="21" t="s">
        <v>253</v>
      </c>
      <c r="D59" s="197"/>
      <c r="E59" s="82"/>
      <c r="F59" s="120"/>
      <c r="G59" s="170"/>
      <c r="H59" s="82"/>
      <c r="I59" s="79"/>
      <c r="J59" s="80"/>
      <c r="K59" s="176"/>
      <c r="L59" s="79"/>
      <c r="M59" s="176"/>
      <c r="N59" s="191"/>
    </row>
    <row r="60" spans="1:14" ht="27.75" customHeight="1" x14ac:dyDescent="0.3">
      <c r="A60" s="26"/>
      <c r="B60" s="676"/>
      <c r="C60" s="153" t="s">
        <v>222</v>
      </c>
      <c r="D60" s="174"/>
      <c r="E60" s="154"/>
      <c r="F60" s="155"/>
      <c r="G60" s="174"/>
      <c r="H60" s="152" t="s">
        <v>223</v>
      </c>
      <c r="I60" s="661" t="s">
        <v>254</v>
      </c>
      <c r="J60" s="662"/>
      <c r="K60" s="187"/>
      <c r="L60" s="152" t="s">
        <v>223</v>
      </c>
      <c r="M60" s="661" t="s">
        <v>254</v>
      </c>
      <c r="N60" s="662"/>
    </row>
    <row r="61" spans="1:14" x14ac:dyDescent="0.3">
      <c r="A61" s="26"/>
      <c r="B61" s="676"/>
      <c r="C61" s="6" t="s">
        <v>255</v>
      </c>
      <c r="D61" s="143" t="s">
        <v>256</v>
      </c>
      <c r="F61" s="26"/>
      <c r="G61" s="143" t="s">
        <v>257</v>
      </c>
      <c r="H61" s="143"/>
      <c r="I61" s="663">
        <v>-100</v>
      </c>
      <c r="J61" s="664"/>
      <c r="K61" s="143" t="s">
        <v>257</v>
      </c>
      <c r="L61" s="143"/>
      <c r="M61" s="681">
        <v>-100</v>
      </c>
      <c r="N61" s="682"/>
    </row>
    <row r="62" spans="1:14" x14ac:dyDescent="0.3">
      <c r="A62" s="26"/>
      <c r="B62" s="676"/>
      <c r="C62" s="6"/>
      <c r="D62" s="143"/>
      <c r="F62" s="26"/>
      <c r="G62" s="143"/>
      <c r="H62" s="143"/>
      <c r="I62" s="663"/>
      <c r="J62" s="664"/>
      <c r="L62" s="143"/>
      <c r="M62" s="373"/>
      <c r="N62" s="374"/>
    </row>
    <row r="63" spans="1:14" ht="15" thickBot="1" x14ac:dyDescent="0.35">
      <c r="A63" s="26"/>
      <c r="B63" s="676"/>
      <c r="C63" s="6"/>
      <c r="D63" s="143"/>
      <c r="F63" s="26"/>
      <c r="G63" s="143"/>
      <c r="H63" s="5"/>
      <c r="I63" s="57"/>
      <c r="J63" s="370"/>
      <c r="M63" s="375"/>
      <c r="N63" s="376"/>
    </row>
    <row r="64" spans="1:14" x14ac:dyDescent="0.3">
      <c r="A64" s="26"/>
      <c r="B64" s="676"/>
      <c r="C64" s="39" t="s">
        <v>258</v>
      </c>
      <c r="D64" s="173"/>
      <c r="E64" s="54"/>
      <c r="F64" s="40"/>
      <c r="G64" s="173"/>
      <c r="H64" s="109"/>
      <c r="I64" s="665">
        <f>SUM(I61:I63)</f>
        <v>-100</v>
      </c>
      <c r="J64" s="666"/>
      <c r="K64" s="186"/>
      <c r="L64" s="54"/>
      <c r="M64" s="659">
        <f>SUM(M61:M63)</f>
        <v>-100</v>
      </c>
      <c r="N64" s="660"/>
    </row>
    <row r="65" spans="1:20" ht="15" thickBot="1" x14ac:dyDescent="0.35">
      <c r="A65" s="26"/>
      <c r="B65" s="677"/>
      <c r="C65" s="35" t="s">
        <v>259</v>
      </c>
      <c r="D65" s="175"/>
      <c r="E65" s="46"/>
      <c r="F65" s="36"/>
      <c r="G65" s="175"/>
      <c r="H65" s="45"/>
      <c r="I65" s="687">
        <f>SUM(I58,I64)</f>
        <v>3922.9515229515227</v>
      </c>
      <c r="J65" s="688"/>
      <c r="K65" s="188"/>
      <c r="L65" s="46"/>
      <c r="M65" s="685">
        <f>SUM(M58,M64)</f>
        <v>3750</v>
      </c>
      <c r="N65" s="686"/>
    </row>
    <row r="66" spans="1:20" s="9" customFormat="1" ht="15" thickBot="1" x14ac:dyDescent="0.35">
      <c r="A66" s="26"/>
      <c r="B66" s="91"/>
      <c r="C66" s="302"/>
      <c r="D66" s="198"/>
      <c r="E66" s="79"/>
      <c r="F66" s="81"/>
      <c r="G66" s="176"/>
      <c r="H66" s="79"/>
      <c r="I66" s="79"/>
      <c r="J66" s="80"/>
      <c r="K66" s="176"/>
      <c r="L66" s="79"/>
      <c r="M66" s="176"/>
      <c r="N66" s="191"/>
      <c r="O66"/>
      <c r="P66"/>
      <c r="Q66"/>
      <c r="R66"/>
      <c r="S66"/>
      <c r="T66"/>
    </row>
    <row r="67" spans="1:20" x14ac:dyDescent="0.3">
      <c r="B67" s="89"/>
      <c r="C67" s="38" t="s">
        <v>135</v>
      </c>
      <c r="D67" s="143"/>
      <c r="F67" s="26"/>
      <c r="G67" s="143"/>
      <c r="H67" s="5"/>
      <c r="I67" s="622" t="s">
        <v>172</v>
      </c>
      <c r="J67" s="623"/>
      <c r="M67" s="620" t="s">
        <v>172</v>
      </c>
      <c r="N67" s="621"/>
    </row>
    <row r="68" spans="1:20" x14ac:dyDescent="0.3">
      <c r="B68" s="89"/>
      <c r="C68" s="38" t="s">
        <v>260</v>
      </c>
      <c r="D68" s="143"/>
      <c r="F68" s="26"/>
      <c r="G68" s="143"/>
      <c r="H68" s="5"/>
      <c r="I68" s="679">
        <f>IF(I67 = "TIADA",I65, IF(I67="PULUH",ROUND(I65,-1),IF(I67="RATUS",ROUND(I65,-2),IF(I67="RIBU",ROUND(I65,-3),IF(I67="PULUH RIBU",ROUND(I65,-4),IF(I67="RATUS RIBU",ROUND(I65,-5),IF(I67="JUTA",ROUND(I65,-6))))))))</f>
        <v>3920</v>
      </c>
      <c r="J68" s="680"/>
      <c r="M68" s="683">
        <f>IF(M67 = "TIADA",M65, IF(M67="PULUH",ROUND(M65,-1),IF(M67="RATUS",ROUND(M65,-2),IF(M67="RIBU",ROUND(M65,-3),IF(M67="PULUH RIBU",ROUND(M65,-4),IF(M67="RATUS RIBU",ROUND(M65,-5),IF(M67="JUTA",ROUND(M65,-6))))))))</f>
        <v>3750</v>
      </c>
      <c r="N68" s="684"/>
    </row>
    <row r="69" spans="1:20" x14ac:dyDescent="0.3">
      <c r="B69" s="89"/>
      <c r="C69" s="38" t="s">
        <v>261</v>
      </c>
      <c r="D69" s="143"/>
      <c r="F69" s="26"/>
      <c r="G69" s="143"/>
      <c r="I69" s="690" t="b">
        <v>1</v>
      </c>
      <c r="J69" s="691"/>
      <c r="L69" s="16" t="b">
        <v>0</v>
      </c>
      <c r="M69" s="620"/>
      <c r="N69" s="621"/>
    </row>
    <row r="70" spans="1:20" ht="15" thickBot="1" x14ac:dyDescent="0.35">
      <c r="B70" s="90"/>
      <c r="C70" s="35"/>
      <c r="D70" s="175"/>
      <c r="E70" s="46"/>
      <c r="F70" s="36"/>
      <c r="G70" s="175"/>
      <c r="H70" s="45"/>
      <c r="I70" s="46"/>
      <c r="J70" s="47"/>
      <c r="K70" s="188"/>
      <c r="L70" s="46"/>
      <c r="M70" s="188"/>
      <c r="N70" s="192"/>
    </row>
    <row r="71" spans="1:20" x14ac:dyDescent="0.3">
      <c r="B71" s="2"/>
      <c r="C71" s="6"/>
      <c r="D71" s="143"/>
      <c r="G71" s="143"/>
      <c r="H71" s="5"/>
    </row>
    <row r="72" spans="1:20" x14ac:dyDescent="0.3">
      <c r="C72" s="6" t="s">
        <v>262</v>
      </c>
      <c r="D72" s="143"/>
      <c r="G72" s="143"/>
      <c r="H72" s="5"/>
    </row>
    <row r="73" spans="1:20" ht="36.75" customHeight="1" x14ac:dyDescent="0.3">
      <c r="C73" s="678" t="str">
        <f>CONCATENATE("- Lingkungan nilai yang berpatutan dan munasabah selepas pelarasan adalah di antara RM ",M68," hingga RM ",I68)</f>
        <v>- Lingkungan nilai yang berpatutan dan munasabah selepas pelarasan adalah di antara RM 3750 hingga RM 3920</v>
      </c>
      <c r="D73" s="678"/>
      <c r="E73" s="678"/>
      <c r="F73" s="678"/>
      <c r="G73" s="678"/>
      <c r="H73" s="678"/>
      <c r="I73" s="678"/>
      <c r="J73" s="678"/>
    </row>
    <row r="74" spans="1:20" ht="15" customHeight="1" x14ac:dyDescent="0.3">
      <c r="C74" s="689" t="str">
        <f>IF(I69,CONCATENATE("- Pada pendapat saya perbandingan terbaik ialah ",G6," ( RM ",I68,")"),CONCATENATE("- Pada pendapat saya perbandingan terbaik ialah ",K6," ( RM ",M68,")"))</f>
        <v>- Pada pendapat saya perbandingan terbaik ialah Lot Perbandingan 1: PT 486 ( RM 3920)</v>
      </c>
      <c r="D74" s="689"/>
      <c r="E74" s="689"/>
      <c r="F74" s="689"/>
      <c r="G74" s="689"/>
      <c r="H74" s="689"/>
      <c r="I74" s="689"/>
      <c r="J74" s="689"/>
    </row>
    <row r="75" spans="1:20" x14ac:dyDescent="0.3">
      <c r="C75" s="133" t="s">
        <v>263</v>
      </c>
      <c r="D75" s="199">
        <v>3500</v>
      </c>
      <c r="E75" s="12"/>
      <c r="F75" s="12"/>
      <c r="G75" s="177"/>
      <c r="H75" s="6"/>
      <c r="I75" s="6"/>
    </row>
    <row r="76" spans="1:20" x14ac:dyDescent="0.3">
      <c r="C76" s="11"/>
      <c r="D76" s="199"/>
      <c r="E76" s="12"/>
      <c r="F76" s="12"/>
      <c r="G76" s="177"/>
      <c r="H76" s="6"/>
      <c r="I76" s="6"/>
    </row>
    <row r="77" spans="1:20" x14ac:dyDescent="0.3">
      <c r="C77" s="6" t="s">
        <v>264</v>
      </c>
      <c r="D77" s="138"/>
    </row>
    <row r="78" spans="1:20" x14ac:dyDescent="0.3">
      <c r="C78" s="132" t="s">
        <v>265</v>
      </c>
      <c r="D78" s="200"/>
      <c r="E78" s="121"/>
      <c r="F78" s="121"/>
      <c r="G78" s="178"/>
      <c r="H78" s="122"/>
      <c r="I78" s="122"/>
      <c r="J78" s="123"/>
    </row>
    <row r="79" spans="1:20" x14ac:dyDescent="0.3">
      <c r="C79" s="431"/>
      <c r="D79" s="201"/>
      <c r="E79" s="125"/>
      <c r="F79" s="125"/>
      <c r="G79" s="179"/>
      <c r="H79" s="126"/>
      <c r="I79" s="126"/>
      <c r="J79" s="127"/>
    </row>
    <row r="80" spans="1:20" x14ac:dyDescent="0.3">
      <c r="C80" s="124"/>
      <c r="D80" s="201"/>
      <c r="E80" s="125"/>
      <c r="F80" s="125"/>
      <c r="G80" s="179"/>
      <c r="H80" s="126"/>
      <c r="I80" s="126"/>
      <c r="J80" s="127"/>
    </row>
    <row r="81" spans="1:12" x14ac:dyDescent="0.3">
      <c r="C81" s="430" t="s">
        <v>266</v>
      </c>
      <c r="D81" s="201"/>
      <c r="E81" s="125"/>
      <c r="F81" s="125"/>
      <c r="G81" s="179"/>
      <c r="H81" s="126"/>
      <c r="I81" s="126"/>
      <c r="J81" s="127"/>
    </row>
    <row r="82" spans="1:12" x14ac:dyDescent="0.3">
      <c r="C82" s="695" t="s">
        <v>267</v>
      </c>
      <c r="D82" s="696"/>
      <c r="E82" s="696"/>
      <c r="F82" s="696"/>
      <c r="G82" s="696"/>
      <c r="H82" s="696"/>
      <c r="I82" s="696"/>
      <c r="J82" s="697"/>
    </row>
    <row r="83" spans="1:12" x14ac:dyDescent="0.3">
      <c r="C83" s="695" t="s">
        <v>267</v>
      </c>
      <c r="D83" s="696"/>
      <c r="E83" s="696"/>
      <c r="F83" s="696"/>
      <c r="G83" s="696"/>
      <c r="H83" s="696"/>
      <c r="I83" s="696"/>
      <c r="J83" s="697"/>
    </row>
    <row r="84" spans="1:12" x14ac:dyDescent="0.3">
      <c r="C84" s="429" t="s">
        <v>268</v>
      </c>
      <c r="D84" s="201"/>
      <c r="E84" s="125"/>
      <c r="F84" s="125"/>
      <c r="G84" s="179"/>
      <c r="H84" s="126"/>
      <c r="I84" s="126"/>
      <c r="J84" s="127"/>
    </row>
    <row r="85" spans="1:12" ht="30.75" customHeight="1" x14ac:dyDescent="0.3">
      <c r="C85" s="692" t="s">
        <v>269</v>
      </c>
      <c r="D85" s="693"/>
      <c r="E85" s="693"/>
      <c r="F85" s="693"/>
      <c r="G85" s="693"/>
      <c r="H85" s="693"/>
      <c r="I85" s="693"/>
      <c r="J85" s="694"/>
    </row>
    <row r="86" spans="1:12" x14ac:dyDescent="0.3">
      <c r="C86" s="430" t="s">
        <v>270</v>
      </c>
      <c r="D86" s="201"/>
      <c r="E86" s="125"/>
      <c r="F86" s="125"/>
      <c r="G86" s="179"/>
      <c r="H86" s="126"/>
      <c r="I86" s="126"/>
      <c r="J86" s="127"/>
    </row>
    <row r="87" spans="1:12" ht="51.75" customHeight="1" x14ac:dyDescent="0.3">
      <c r="C87" s="692" t="s">
        <v>271</v>
      </c>
      <c r="D87" s="693"/>
      <c r="E87" s="693"/>
      <c r="F87" s="693"/>
      <c r="G87" s="693"/>
      <c r="H87" s="693"/>
      <c r="I87" s="693"/>
      <c r="J87" s="694"/>
    </row>
    <row r="88" spans="1:12" x14ac:dyDescent="0.3">
      <c r="C88" s="128"/>
      <c r="D88" s="180"/>
      <c r="E88" s="130"/>
      <c r="F88" s="130"/>
      <c r="G88" s="180"/>
      <c r="H88" s="129"/>
      <c r="I88" s="130"/>
      <c r="J88" s="131"/>
    </row>
    <row r="89" spans="1:12" x14ac:dyDescent="0.3">
      <c r="C89" s="11"/>
      <c r="D89" s="199"/>
      <c r="E89" s="12"/>
      <c r="F89" s="12"/>
      <c r="G89" s="177"/>
      <c r="H89" s="6"/>
      <c r="I89" s="6"/>
    </row>
    <row r="90" spans="1:12" x14ac:dyDescent="0.3">
      <c r="C90" s="530" t="s">
        <v>272</v>
      </c>
      <c r="D90" s="530" t="s">
        <v>157</v>
      </c>
      <c r="E90" s="12"/>
      <c r="F90" s="12"/>
      <c r="G90" s="530" t="s">
        <v>158</v>
      </c>
      <c r="H90" s="698" t="s">
        <v>273</v>
      </c>
      <c r="I90" s="699"/>
    </row>
    <row r="91" spans="1:12" x14ac:dyDescent="0.3">
      <c r="C91" s="11"/>
      <c r="D91" s="199"/>
      <c r="E91" s="12"/>
      <c r="F91" s="12"/>
      <c r="G91" s="177"/>
      <c r="H91" s="6"/>
      <c r="I91" s="6"/>
    </row>
    <row r="92" spans="1:12" x14ac:dyDescent="0.3">
      <c r="C92" s="11"/>
      <c r="D92" s="199"/>
      <c r="E92" s="12"/>
      <c r="F92" s="12"/>
      <c r="G92" s="177"/>
      <c r="H92" s="6"/>
      <c r="I92" s="6"/>
    </row>
    <row r="93" spans="1:12" x14ac:dyDescent="0.3">
      <c r="B93" s="673" t="s">
        <v>274</v>
      </c>
      <c r="C93" s="673"/>
      <c r="D93" s="674"/>
      <c r="E93" s="674"/>
      <c r="F93" s="674"/>
      <c r="G93" s="674"/>
    </row>
    <row r="94" spans="1:12" x14ac:dyDescent="0.3">
      <c r="A94" s="299"/>
      <c r="B94" s="299"/>
      <c r="C94" s="497"/>
      <c r="D94" s="201"/>
      <c r="E94" s="125"/>
      <c r="F94" s="12"/>
      <c r="G94" s="177"/>
      <c r="H94" s="6"/>
      <c r="I94" s="6"/>
    </row>
    <row r="95" spans="1:12" x14ac:dyDescent="0.3">
      <c r="A95" s="299"/>
      <c r="B95" s="126" t="s">
        <v>275</v>
      </c>
      <c r="C95" s="498"/>
      <c r="D95" s="305"/>
      <c r="E95" s="305"/>
      <c r="F95" s="138"/>
      <c r="G95" s="143"/>
      <c r="H95" s="143"/>
      <c r="I95" s="138"/>
      <c r="J95" s="138"/>
      <c r="L95" s="138"/>
    </row>
    <row r="96" spans="1:12" x14ac:dyDescent="0.3">
      <c r="A96" s="299"/>
      <c r="B96" s="299" t="s">
        <v>276</v>
      </c>
      <c r="C96" s="498"/>
      <c r="D96" s="305"/>
      <c r="E96" s="305"/>
      <c r="F96" s="138"/>
      <c r="H96" s="143"/>
      <c r="I96" s="138"/>
      <c r="J96" s="138"/>
      <c r="L96" s="138"/>
    </row>
    <row r="97" spans="1:12" ht="15" customHeight="1" x14ac:dyDescent="0.3">
      <c r="A97" s="299"/>
      <c r="B97" s="499" t="s">
        <v>107</v>
      </c>
      <c r="C97" s="500" t="s">
        <v>108</v>
      </c>
      <c r="D97" s="500" t="s">
        <v>109</v>
      </c>
      <c r="E97" s="305"/>
      <c r="F97" s="138"/>
      <c r="H97" s="143"/>
      <c r="I97" s="138"/>
      <c r="J97" s="138"/>
      <c r="L97" s="138"/>
    </row>
    <row r="98" spans="1:12" ht="29.25" customHeight="1" x14ac:dyDescent="0.3">
      <c r="A98" s="299"/>
      <c r="B98" s="501">
        <v>1</v>
      </c>
      <c r="C98" s="502" t="s">
        <v>110</v>
      </c>
      <c r="D98" s="503"/>
      <c r="E98" s="305"/>
      <c r="F98" s="172"/>
      <c r="H98" s="143"/>
      <c r="I98" s="138"/>
      <c r="J98" s="138"/>
      <c r="L98" s="138"/>
    </row>
    <row r="99" spans="1:12" ht="24.75" customHeight="1" x14ac:dyDescent="0.3">
      <c r="A99" s="299"/>
      <c r="B99" s="530" t="s">
        <v>111</v>
      </c>
      <c r="C99" s="502"/>
      <c r="D99" s="504"/>
      <c r="E99" s="305"/>
      <c r="F99" s="138"/>
      <c r="H99" s="143"/>
      <c r="I99" s="138"/>
      <c r="J99" s="138"/>
      <c r="L99" s="138"/>
    </row>
    <row r="100" spans="1:12" x14ac:dyDescent="0.3">
      <c r="A100" s="299"/>
      <c r="B100" s="299"/>
      <c r="C100" s="505"/>
      <c r="D100" s="468"/>
      <c r="E100" s="299"/>
      <c r="G100" s="143"/>
      <c r="H100" s="5"/>
    </row>
    <row r="101" spans="1:12" x14ac:dyDescent="0.3">
      <c r="A101" s="299"/>
      <c r="B101" s="299"/>
      <c r="C101" s="505"/>
      <c r="D101" s="468"/>
      <c r="E101" s="299"/>
      <c r="G101" s="143"/>
      <c r="H101" s="5"/>
    </row>
    <row r="102" spans="1:12" x14ac:dyDescent="0.3">
      <c r="A102" s="299"/>
      <c r="B102" s="299"/>
      <c r="C102" s="505" t="s">
        <v>277</v>
      </c>
      <c r="D102" s="468"/>
      <c r="E102" s="299"/>
      <c r="G102" s="143"/>
      <c r="H102" s="5"/>
    </row>
    <row r="103" spans="1:12" x14ac:dyDescent="0.3">
      <c r="A103" s="299"/>
      <c r="B103" s="299"/>
      <c r="C103" s="506" t="s">
        <v>278</v>
      </c>
      <c r="D103" s="468"/>
      <c r="E103" s="299"/>
      <c r="G103" s="143"/>
      <c r="H103" s="5"/>
    </row>
    <row r="104" spans="1:12" x14ac:dyDescent="0.3">
      <c r="A104" s="299"/>
      <c r="B104" s="299"/>
      <c r="C104" s="505"/>
      <c r="D104" s="468"/>
      <c r="E104" s="299"/>
      <c r="G104" s="143"/>
      <c r="H104" s="5"/>
    </row>
    <row r="105" spans="1:12" x14ac:dyDescent="0.3">
      <c r="A105" s="299"/>
      <c r="B105" s="299"/>
      <c r="C105" s="507" t="s">
        <v>279</v>
      </c>
      <c r="D105" s="305"/>
      <c r="E105" s="305"/>
      <c r="F105" s="138"/>
      <c r="G105" s="143"/>
      <c r="H105" s="143"/>
      <c r="I105" s="138"/>
      <c r="J105" s="138"/>
      <c r="L105" s="138"/>
    </row>
    <row r="106" spans="1:12" x14ac:dyDescent="0.3">
      <c r="A106" s="299"/>
      <c r="B106" s="299"/>
      <c r="C106" s="505"/>
      <c r="D106" s="468"/>
      <c r="E106" s="299"/>
      <c r="G106" s="143"/>
      <c r="H106" s="5"/>
    </row>
    <row r="107" spans="1:12" x14ac:dyDescent="0.3">
      <c r="D107" s="143"/>
      <c r="G107" s="143"/>
      <c r="H107" s="5"/>
    </row>
    <row r="108" spans="1:12" x14ac:dyDescent="0.3">
      <c r="D108" s="143"/>
      <c r="G108" s="143"/>
      <c r="H108" s="5"/>
    </row>
    <row r="109" spans="1:12" x14ac:dyDescent="0.3">
      <c r="D109" s="143"/>
      <c r="G109" s="143"/>
      <c r="H109" s="5"/>
    </row>
    <row r="110" spans="1:12" x14ac:dyDescent="0.3">
      <c r="D110" s="143"/>
      <c r="G110" s="143"/>
      <c r="H110" s="5"/>
    </row>
    <row r="111" spans="1:12" x14ac:dyDescent="0.3">
      <c r="D111" s="143"/>
      <c r="G111" s="143"/>
      <c r="H111" s="5"/>
    </row>
  </sheetData>
  <mergeCells count="130">
    <mergeCell ref="H4:I4"/>
    <mergeCell ref="J4:K4"/>
    <mergeCell ref="M4:N4"/>
    <mergeCell ref="B93:G93"/>
    <mergeCell ref="B59:B65"/>
    <mergeCell ref="C73:J73"/>
    <mergeCell ref="I58:J58"/>
    <mergeCell ref="I67:J67"/>
    <mergeCell ref="I68:J68"/>
    <mergeCell ref="M60:N60"/>
    <mergeCell ref="M61:N61"/>
    <mergeCell ref="M68:N68"/>
    <mergeCell ref="M67:N67"/>
    <mergeCell ref="M65:N65"/>
    <mergeCell ref="I65:J65"/>
    <mergeCell ref="M69:N69"/>
    <mergeCell ref="M58:N58"/>
    <mergeCell ref="C74:J74"/>
    <mergeCell ref="I69:J69"/>
    <mergeCell ref="C87:J87"/>
    <mergeCell ref="C85:J85"/>
    <mergeCell ref="C83:J83"/>
    <mergeCell ref="C82:J82"/>
    <mergeCell ref="H90:I90"/>
    <mergeCell ref="M56:N56"/>
    <mergeCell ref="I45:J45"/>
    <mergeCell ref="K24:N24"/>
    <mergeCell ref="I42:J42"/>
    <mergeCell ref="G8:J8"/>
    <mergeCell ref="M64:N64"/>
    <mergeCell ref="I54:J54"/>
    <mergeCell ref="I60:J60"/>
    <mergeCell ref="I61:J61"/>
    <mergeCell ref="I62:J62"/>
    <mergeCell ref="I64:J64"/>
    <mergeCell ref="I56:J56"/>
    <mergeCell ref="I57:J57"/>
    <mergeCell ref="I38:J38"/>
    <mergeCell ref="I39:J39"/>
    <mergeCell ref="G13:J13"/>
    <mergeCell ref="G14:J14"/>
    <mergeCell ref="G15:J15"/>
    <mergeCell ref="G16:J16"/>
    <mergeCell ref="K19:N19"/>
    <mergeCell ref="M57:N57"/>
    <mergeCell ref="I51:J51"/>
    <mergeCell ref="I52:J52"/>
    <mergeCell ref="M47:N47"/>
    <mergeCell ref="B7:B27"/>
    <mergeCell ref="B28:B31"/>
    <mergeCell ref="B32:B36"/>
    <mergeCell ref="B37:B56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  <mergeCell ref="M33:N33"/>
    <mergeCell ref="M50:N50"/>
    <mergeCell ref="I43:J43"/>
    <mergeCell ref="I31:J31"/>
    <mergeCell ref="I33:J33"/>
    <mergeCell ref="M36:N36"/>
    <mergeCell ref="I48:J48"/>
    <mergeCell ref="I49:J49"/>
    <mergeCell ref="I50:J50"/>
    <mergeCell ref="I44:J44"/>
    <mergeCell ref="I47:J47"/>
    <mergeCell ref="M48:N48"/>
    <mergeCell ref="M49:N49"/>
    <mergeCell ref="M31:N31"/>
    <mergeCell ref="M35:N35"/>
    <mergeCell ref="I40:J40"/>
    <mergeCell ref="I36:J36"/>
    <mergeCell ref="I35:J35"/>
    <mergeCell ref="I46:J46"/>
    <mergeCell ref="L34:L35"/>
    <mergeCell ref="M34:N34"/>
    <mergeCell ref="M52:N52"/>
    <mergeCell ref="M54:N54"/>
    <mergeCell ref="M51:N51"/>
    <mergeCell ref="I41:J41"/>
    <mergeCell ref="K6:N6"/>
    <mergeCell ref="G6:J6"/>
    <mergeCell ref="G10:J10"/>
    <mergeCell ref="G11:J11"/>
    <mergeCell ref="D9:F9"/>
    <mergeCell ref="D10:F10"/>
    <mergeCell ref="D11:F11"/>
    <mergeCell ref="D12:F12"/>
    <mergeCell ref="D13:F13"/>
    <mergeCell ref="D14:F14"/>
    <mergeCell ref="G7:J7"/>
    <mergeCell ref="G12:J12"/>
    <mergeCell ref="K12:N12"/>
    <mergeCell ref="K9:N9"/>
    <mergeCell ref="K10:N10"/>
    <mergeCell ref="K11:N11"/>
    <mergeCell ref="K13:N13"/>
    <mergeCell ref="K14:N14"/>
    <mergeCell ref="K7:N7"/>
    <mergeCell ref="K8:N8"/>
    <mergeCell ref="D36:F36"/>
    <mergeCell ref="G21:H21"/>
    <mergeCell ref="D26:F26"/>
    <mergeCell ref="D27:F27"/>
    <mergeCell ref="D30:F30"/>
    <mergeCell ref="D31:F31"/>
    <mergeCell ref="D29:F29"/>
    <mergeCell ref="D33:F33"/>
    <mergeCell ref="D15:F15"/>
    <mergeCell ref="D16:F16"/>
    <mergeCell ref="D19:F19"/>
    <mergeCell ref="D24:F24"/>
    <mergeCell ref="G24:J24"/>
    <mergeCell ref="H34:H35"/>
    <mergeCell ref="C34:C35"/>
    <mergeCell ref="G27:J27"/>
    <mergeCell ref="G19:J19"/>
    <mergeCell ref="D6:F6"/>
    <mergeCell ref="D7:F7"/>
    <mergeCell ref="D8:F8"/>
    <mergeCell ref="K15:N15"/>
    <mergeCell ref="K16:N16"/>
    <mergeCell ref="K27:N27"/>
    <mergeCell ref="G9:J9"/>
  </mergeCells>
  <phoneticPr fontId="22" type="noConversion"/>
  <conditionalFormatting sqref="A9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{45D6CB64-84BD-457B-B3A7-15998919C135}</x14:id>
        </ext>
      </extLst>
    </cfRule>
  </conditionalFormatting>
  <pageMargins left="0.7" right="0.7" top="0.75" bottom="0.75" header="0.3" footer="0.3"/>
  <pageSetup scale="51" fitToHeight="0" orientation="portrait" horizontalDpi="200" verticalDpi="200" r:id="rId1"/>
  <headerFooter>
    <oddHeader>&amp;LKaedah Perbandingan&amp;RVersion 1.2</oddHeader>
    <oddFooter>Page &amp;P of &amp;N</oddFooter>
  </headerFooter>
  <rowBreaks count="1" manualBreakCount="1">
    <brk id="70" max="16383" man="1"/>
  </rowBreaks>
  <ignoredErrors>
    <ignoredError sqref="D21:G21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6" r:id="rId4" name="Check Box 24">
              <controlPr defaultSize="0" autoFill="0" autoLine="0" autoPict="0">
                <anchor moveWithCells="1">
                  <from>
                    <xdr:col>1</xdr:col>
                    <xdr:colOff>525780</xdr:colOff>
                    <xdr:row>37</xdr:row>
                    <xdr:rowOff>342900</xdr:rowOff>
                  </from>
                  <to>
                    <xdr:col>2</xdr:col>
                    <xdr:colOff>22860</xdr:colOff>
                    <xdr:row>38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5" name="Check Box 26">
              <controlPr defaultSize="0" autoFill="0" autoLine="0" autoPict="0">
                <anchor moveWithCells="1">
                  <from>
                    <xdr:col>1</xdr:col>
                    <xdr:colOff>525780</xdr:colOff>
                    <xdr:row>39</xdr:row>
                    <xdr:rowOff>182880</xdr:rowOff>
                  </from>
                  <to>
                    <xdr:col>2</xdr:col>
                    <xdr:colOff>22860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Check Box 32">
              <controlPr defaultSize="0" autoFill="0" autoLine="0" autoPict="0">
                <anchor moveWithCells="1">
                  <from>
                    <xdr:col>1</xdr:col>
                    <xdr:colOff>525780</xdr:colOff>
                    <xdr:row>40</xdr:row>
                    <xdr:rowOff>182880</xdr:rowOff>
                  </from>
                  <to>
                    <xdr:col>2</xdr:col>
                    <xdr:colOff>22860</xdr:colOff>
                    <xdr:row>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7" name="Check Box 34">
              <controlPr defaultSize="0" autoFill="0" autoLine="0" autoPict="0">
                <anchor moveWithCells="1">
                  <from>
                    <xdr:col>1</xdr:col>
                    <xdr:colOff>525780</xdr:colOff>
                    <xdr:row>42</xdr:row>
                    <xdr:rowOff>175260</xdr:rowOff>
                  </from>
                  <to>
                    <xdr:col>2</xdr:col>
                    <xdr:colOff>22860</xdr:colOff>
                    <xdr:row>43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8" name="Check Box 35">
              <controlPr defaultSize="0" autoFill="0" autoLine="0" autoPict="0">
                <anchor moveWithCells="1">
                  <from>
                    <xdr:col>1</xdr:col>
                    <xdr:colOff>525780</xdr:colOff>
                    <xdr:row>41</xdr:row>
                    <xdr:rowOff>563880</xdr:rowOff>
                  </from>
                  <to>
                    <xdr:col>2</xdr:col>
                    <xdr:colOff>22860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9" name="Check Box 37">
              <controlPr defaultSize="0" autoFill="0" autoLine="0" autoPict="0">
                <anchor moveWithCells="1">
                  <from>
                    <xdr:col>1</xdr:col>
                    <xdr:colOff>525780</xdr:colOff>
                    <xdr:row>45</xdr:row>
                    <xdr:rowOff>83820</xdr:rowOff>
                  </from>
                  <to>
                    <xdr:col>2</xdr:col>
                    <xdr:colOff>22860</xdr:colOff>
                    <xdr:row>47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10" name="Check Box 38">
              <controlPr defaultSize="0" autoFill="0" autoLine="0" autoPict="0">
                <anchor moveWithCells="1">
                  <from>
                    <xdr:col>1</xdr:col>
                    <xdr:colOff>525780</xdr:colOff>
                    <xdr:row>44</xdr:row>
                    <xdr:rowOff>182880</xdr:rowOff>
                  </from>
                  <to>
                    <xdr:col>2</xdr:col>
                    <xdr:colOff>22860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11" name="Check Box 40">
              <controlPr defaultSize="0" autoFill="0" autoLine="0" autoPict="0">
                <anchor moveWithCells="1">
                  <from>
                    <xdr:col>1</xdr:col>
                    <xdr:colOff>525780</xdr:colOff>
                    <xdr:row>43</xdr:row>
                    <xdr:rowOff>556260</xdr:rowOff>
                  </from>
                  <to>
                    <xdr:col>2</xdr:col>
                    <xdr:colOff>22860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12" name="Check Box 41">
              <controlPr defaultSize="0" autoFill="0" autoLine="0" autoPict="0">
                <anchor moveWithCells="1">
                  <from>
                    <xdr:col>1</xdr:col>
                    <xdr:colOff>525780</xdr:colOff>
                    <xdr:row>46</xdr:row>
                    <xdr:rowOff>160020</xdr:rowOff>
                  </from>
                  <to>
                    <xdr:col>2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13" name="Check Box 42">
              <controlPr defaultSize="0" autoFill="0" autoLine="0" autoPict="0">
                <anchor moveWithCells="1">
                  <from>
                    <xdr:col>1</xdr:col>
                    <xdr:colOff>525780</xdr:colOff>
                    <xdr:row>47</xdr:row>
                    <xdr:rowOff>152400</xdr:rowOff>
                  </from>
                  <to>
                    <xdr:col>2</xdr:col>
                    <xdr:colOff>22860</xdr:colOff>
                    <xdr:row>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14" name="Check Box 43">
              <controlPr defaultSize="0" autoFill="0" autoLine="0" autoPict="0">
                <anchor moveWithCells="1">
                  <from>
                    <xdr:col>1</xdr:col>
                    <xdr:colOff>525780</xdr:colOff>
                    <xdr:row>48</xdr:row>
                    <xdr:rowOff>144780</xdr:rowOff>
                  </from>
                  <to>
                    <xdr:col>2</xdr:col>
                    <xdr:colOff>22860</xdr:colOff>
                    <xdr:row>49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15" name="Check Box 45">
              <controlPr defaultSize="0" autoFill="0" autoLine="0" autoPict="0">
                <anchor moveWithCells="1">
                  <from>
                    <xdr:col>1</xdr:col>
                    <xdr:colOff>525780</xdr:colOff>
                    <xdr:row>49</xdr:row>
                    <xdr:rowOff>182880</xdr:rowOff>
                  </from>
                  <to>
                    <xdr:col>2</xdr:col>
                    <xdr:colOff>22860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16" name="Check Box 47">
              <controlPr defaultSize="0" autoFill="0" autoLine="0" autoPict="0">
                <anchor moveWithCells="1">
                  <from>
                    <xdr:col>1</xdr:col>
                    <xdr:colOff>525780</xdr:colOff>
                    <xdr:row>50</xdr:row>
                    <xdr:rowOff>182880</xdr:rowOff>
                  </from>
                  <to>
                    <xdr:col>2</xdr:col>
                    <xdr:colOff>22860</xdr:colOff>
                    <xdr:row>52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7" name="Check Box 60">
              <controlPr defaultSize="0" autoFill="0" autoLine="0" autoPict="0">
                <anchor moveWithCells="1">
                  <from>
                    <xdr:col>8</xdr:col>
                    <xdr:colOff>769620</xdr:colOff>
                    <xdr:row>67</xdr:row>
                    <xdr:rowOff>175260</xdr:rowOff>
                  </from>
                  <to>
                    <xdr:col>9</xdr:col>
                    <xdr:colOff>304800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8" name="Check Box 61">
              <controlPr defaultSize="0" autoFill="0" autoLine="0" autoPict="0">
                <anchor moveWithCells="1">
                  <from>
                    <xdr:col>12</xdr:col>
                    <xdr:colOff>716280</xdr:colOff>
                    <xdr:row>67</xdr:row>
                    <xdr:rowOff>160020</xdr:rowOff>
                  </from>
                  <to>
                    <xdr:col>13</xdr:col>
                    <xdr:colOff>304800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9" name="Group Box 102">
              <controlPr defaultSize="0" autoFill="0" autoPict="0">
                <anchor moveWithCells="1">
                  <from>
                    <xdr:col>8</xdr:col>
                    <xdr:colOff>274320</xdr:colOff>
                    <xdr:row>24</xdr:row>
                    <xdr:rowOff>22860</xdr:rowOff>
                  </from>
                  <to>
                    <xdr:col>9</xdr:col>
                    <xdr:colOff>289560</xdr:colOff>
                    <xdr:row>26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20" name="Option Button 105">
              <controlPr defaultSize="0" autoFill="0" autoLine="0" autoPict="0">
                <anchor moveWithCells="1">
                  <from>
                    <xdr:col>13</xdr:col>
                    <xdr:colOff>213360</xdr:colOff>
                    <xdr:row>24</xdr:row>
                    <xdr:rowOff>68580</xdr:rowOff>
                  </from>
                  <to>
                    <xdr:col>13</xdr:col>
                    <xdr:colOff>426720</xdr:colOff>
                    <xdr:row>25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21" name="Group Box 108">
              <controlPr defaultSize="0" autoFill="0" autoPict="0">
                <anchor moveWithCells="1">
                  <from>
                    <xdr:col>13</xdr:col>
                    <xdr:colOff>121920</xdr:colOff>
                    <xdr:row>24</xdr:row>
                    <xdr:rowOff>30480</xdr:rowOff>
                  </from>
                  <to>
                    <xdr:col>13</xdr:col>
                    <xdr:colOff>556260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22" name="Option Button 166">
              <controlPr defaultSize="0" autoFill="0" autoLine="0" autoPict="0">
                <anchor moveWithCells="1">
                  <from>
                    <xdr:col>13</xdr:col>
                    <xdr:colOff>213360</xdr:colOff>
                    <xdr:row>25</xdr:row>
                    <xdr:rowOff>45720</xdr:rowOff>
                  </from>
                  <to>
                    <xdr:col>13</xdr:col>
                    <xdr:colOff>480060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23" name="Check Box 175">
              <controlPr defaultSize="0" autoFill="0" autoLine="0" autoPict="0">
                <anchor moveWithCells="1">
                  <from>
                    <xdr:col>1</xdr:col>
                    <xdr:colOff>525780</xdr:colOff>
                    <xdr:row>38</xdr:row>
                    <xdr:rowOff>373380</xdr:rowOff>
                  </from>
                  <to>
                    <xdr:col>2</xdr:col>
                    <xdr:colOff>22860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4" name="Option Button 205">
              <controlPr defaultSize="0" autoFill="0" autoLine="0" autoPict="0">
                <anchor moveWithCells="1">
                  <from>
                    <xdr:col>8</xdr:col>
                    <xdr:colOff>373380</xdr:colOff>
                    <xdr:row>24</xdr:row>
                    <xdr:rowOff>60960</xdr:rowOff>
                  </from>
                  <to>
                    <xdr:col>9</xdr:col>
                    <xdr:colOff>236220</xdr:colOff>
                    <xdr:row>25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5" name="Option Button 206">
              <controlPr defaultSize="0" autoFill="0" autoLine="0" autoPict="0">
                <anchor moveWithCells="1">
                  <from>
                    <xdr:col>8</xdr:col>
                    <xdr:colOff>373380</xdr:colOff>
                    <xdr:row>25</xdr:row>
                    <xdr:rowOff>30480</xdr:rowOff>
                  </from>
                  <to>
                    <xdr:col>9</xdr:col>
                    <xdr:colOff>236220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6" name="Option Button 209">
              <controlPr defaultSize="0" autoFill="0" autoLine="0" autoPict="0">
                <anchor moveWithCells="1">
                  <from>
                    <xdr:col>3</xdr:col>
                    <xdr:colOff>175260</xdr:colOff>
                    <xdr:row>97</xdr:row>
                    <xdr:rowOff>68580</xdr:rowOff>
                  </from>
                  <to>
                    <xdr:col>3</xdr:col>
                    <xdr:colOff>495300</xdr:colOff>
                    <xdr:row>97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7" name="Option Button 210">
              <controlPr defaultSize="0" autoFill="0" autoLine="0" autoPict="0">
                <anchor moveWithCells="1">
                  <from>
                    <xdr:col>3</xdr:col>
                    <xdr:colOff>845820</xdr:colOff>
                    <xdr:row>97</xdr:row>
                    <xdr:rowOff>68580</xdr:rowOff>
                  </from>
                  <to>
                    <xdr:col>3</xdr:col>
                    <xdr:colOff>1173480</xdr:colOff>
                    <xdr:row>97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8" name="Group Box 211">
              <controlPr defaultSize="0" autoFill="0" autoPict="0">
                <anchor moveWithCells="1">
                  <from>
                    <xdr:col>3</xdr:col>
                    <xdr:colOff>106680</xdr:colOff>
                    <xdr:row>97</xdr:row>
                    <xdr:rowOff>45720</xdr:rowOff>
                  </from>
                  <to>
                    <xdr:col>3</xdr:col>
                    <xdr:colOff>1287780</xdr:colOff>
                    <xdr:row>97</xdr:row>
                    <xdr:rowOff>297180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D6CB64-84BD-457B-B3A7-15998919C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48285FD-23B8-4AF7-90EE-3A9188CA2C6E}">
          <x14:formula1>
            <xm:f>'Item List'!$A$1:$A$7</xm:f>
          </x14:formula1>
          <xm:sqref>I67 M67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5246-C333-4F32-A972-118D97D33871}">
  <sheetPr codeName="Sheet3">
    <tabColor theme="7" tint="0.59999389629810485"/>
    <pageSetUpPr fitToPage="1"/>
  </sheetPr>
  <dimension ref="A1:CE113"/>
  <sheetViews>
    <sheetView zoomScale="70" zoomScaleNormal="70" workbookViewId="0">
      <pane xSplit="3" topLeftCell="D1" activePane="topRight" state="frozen"/>
      <selection pane="topRight" activeCell="C1" sqref="C1"/>
    </sheetView>
  </sheetViews>
  <sheetFormatPr defaultRowHeight="14.4" x14ac:dyDescent="0.3"/>
  <cols>
    <col min="1" max="1" width="5.44140625" customWidth="1"/>
    <col min="2" max="2" width="8.88671875" customWidth="1"/>
    <col min="3" max="3" width="32.33203125" style="3" customWidth="1"/>
    <col min="4" max="4" width="26.33203125" style="202" customWidth="1"/>
    <col min="5" max="5" width="4.44140625" customWidth="1"/>
    <col min="6" max="6" width="4" customWidth="1"/>
    <col min="7" max="7" width="16" style="138" customWidth="1"/>
    <col min="8" max="8" width="9.5546875" customWidth="1"/>
    <col min="9" max="9" width="12.5546875" customWidth="1"/>
    <col min="10" max="10" width="7.5546875" customWidth="1"/>
    <col min="11" max="11" width="16" style="138" customWidth="1"/>
    <col min="12" max="12" width="15.6640625" customWidth="1"/>
    <col min="13" max="13" width="11" customWidth="1"/>
    <col min="14" max="14" width="11.6640625" customWidth="1"/>
  </cols>
  <sheetData>
    <row r="1" spans="1:83" x14ac:dyDescent="0.3">
      <c r="C1" s="52" t="s">
        <v>280</v>
      </c>
      <c r="D1" s="193"/>
      <c r="E1" s="106"/>
      <c r="F1" s="106"/>
      <c r="H1" s="10"/>
      <c r="J1" s="19"/>
    </row>
    <row r="2" spans="1:83" x14ac:dyDescent="0.3">
      <c r="C2" s="1" t="s">
        <v>174</v>
      </c>
      <c r="D2" s="138"/>
      <c r="H2" s="1"/>
      <c r="I2" s="1"/>
    </row>
    <row r="3" spans="1:83" x14ac:dyDescent="0.3">
      <c r="D3" s="138"/>
      <c r="H3" s="1"/>
      <c r="I3" s="1"/>
    </row>
    <row r="4" spans="1:83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83" ht="15" thickBot="1" x14ac:dyDescent="0.35">
      <c r="D5" s="138"/>
      <c r="E5" s="46"/>
    </row>
    <row r="6" spans="1:83" s="22" customFormat="1" ht="15" thickBot="1" x14ac:dyDescent="0.35">
      <c r="A6" s="30"/>
      <c r="B6" s="53" t="s">
        <v>180</v>
      </c>
      <c r="C6" s="29" t="s">
        <v>119</v>
      </c>
      <c r="D6" s="203" t="s">
        <v>281</v>
      </c>
      <c r="E6" s="108"/>
      <c r="F6" s="107"/>
      <c r="G6" s="625" t="s">
        <v>282</v>
      </c>
      <c r="H6" s="625"/>
      <c r="I6" s="625"/>
      <c r="J6" s="628"/>
      <c r="K6" s="624" t="s">
        <v>283</v>
      </c>
      <c r="L6" s="625"/>
      <c r="M6" s="625"/>
      <c r="N6" s="62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x14ac:dyDescent="0.3">
      <c r="B7" s="640" t="s">
        <v>184</v>
      </c>
      <c r="C7" s="25" t="s">
        <v>185</v>
      </c>
      <c r="D7" s="143" t="s">
        <v>284</v>
      </c>
      <c r="E7" s="5"/>
      <c r="F7" s="96"/>
      <c r="G7" s="629">
        <v>12345678</v>
      </c>
      <c r="H7" s="595"/>
      <c r="I7" s="595"/>
      <c r="J7" s="595"/>
      <c r="K7" s="705">
        <v>5142505</v>
      </c>
      <c r="L7" s="599"/>
      <c r="M7" s="599"/>
      <c r="N7" s="600"/>
    </row>
    <row r="8" spans="1:83" ht="15" customHeight="1" x14ac:dyDescent="0.3">
      <c r="B8" s="641"/>
      <c r="C8" s="25" t="s">
        <v>188</v>
      </c>
      <c r="D8" s="204" t="s">
        <v>285</v>
      </c>
      <c r="E8" s="31"/>
      <c r="F8" s="97"/>
      <c r="G8" s="595" t="s">
        <v>285</v>
      </c>
      <c r="H8" s="595"/>
      <c r="I8" s="595"/>
      <c r="J8" s="595"/>
      <c r="K8" s="706" t="s">
        <v>285</v>
      </c>
      <c r="L8" s="601"/>
      <c r="M8" s="601"/>
      <c r="N8" s="602"/>
    </row>
    <row r="9" spans="1:83" x14ac:dyDescent="0.3">
      <c r="B9" s="641"/>
      <c r="C9" s="92" t="s">
        <v>190</v>
      </c>
      <c r="D9" s="204" t="s">
        <v>286</v>
      </c>
      <c r="E9" s="31"/>
      <c r="F9" s="97"/>
      <c r="G9" s="595" t="s">
        <v>286</v>
      </c>
      <c r="H9" s="595"/>
      <c r="I9" s="595"/>
      <c r="J9" s="595"/>
      <c r="K9" s="706" t="s">
        <v>286</v>
      </c>
      <c r="L9" s="601"/>
      <c r="M9" s="601"/>
      <c r="N9" s="602"/>
    </row>
    <row r="10" spans="1:83" x14ac:dyDescent="0.3">
      <c r="B10" s="641"/>
      <c r="C10" s="25" t="s">
        <v>193</v>
      </c>
      <c r="D10" s="204" t="s">
        <v>287</v>
      </c>
      <c r="E10" s="31"/>
      <c r="F10" s="97"/>
      <c r="G10" s="595" t="s">
        <v>287</v>
      </c>
      <c r="H10" s="595"/>
      <c r="I10" s="595"/>
      <c r="J10" s="595"/>
      <c r="K10" s="706" t="s">
        <v>287</v>
      </c>
      <c r="L10" s="601"/>
      <c r="M10" s="601"/>
      <c r="N10" s="602"/>
    </row>
    <row r="11" spans="1:83" x14ac:dyDescent="0.3">
      <c r="B11" s="641"/>
      <c r="C11" s="25" t="s">
        <v>195</v>
      </c>
      <c r="D11" s="204" t="s">
        <v>168</v>
      </c>
      <c r="E11" s="31"/>
      <c r="F11" s="97"/>
      <c r="G11" s="595" t="s">
        <v>168</v>
      </c>
      <c r="H11" s="595"/>
      <c r="I11" s="595"/>
      <c r="J11" s="595"/>
      <c r="K11" s="706" t="s">
        <v>168</v>
      </c>
      <c r="L11" s="601"/>
      <c r="M11" s="601"/>
      <c r="N11" s="602"/>
    </row>
    <row r="12" spans="1:83" x14ac:dyDescent="0.3">
      <c r="B12" s="641"/>
      <c r="C12" s="92" t="s">
        <v>60</v>
      </c>
      <c r="D12" s="143" t="s">
        <v>288</v>
      </c>
      <c r="E12" s="5"/>
      <c r="F12" s="96"/>
      <c r="G12" s="595" t="s">
        <v>288</v>
      </c>
      <c r="H12" s="595"/>
      <c r="I12" s="595"/>
      <c r="J12" s="595"/>
      <c r="K12" s="706" t="s">
        <v>288</v>
      </c>
      <c r="L12" s="601"/>
      <c r="M12" s="601"/>
      <c r="N12" s="602"/>
    </row>
    <row r="13" spans="1:83" ht="15.75" customHeight="1" x14ac:dyDescent="0.3">
      <c r="B13" s="641"/>
      <c r="C13" s="25" t="s">
        <v>54</v>
      </c>
      <c r="D13" s="204" t="s">
        <v>200</v>
      </c>
      <c r="E13" s="31"/>
      <c r="F13" s="97"/>
      <c r="G13" s="595" t="s">
        <v>200</v>
      </c>
      <c r="H13" s="595"/>
      <c r="I13" s="595"/>
      <c r="J13" s="595"/>
      <c r="K13" s="706" t="s">
        <v>200</v>
      </c>
      <c r="L13" s="601"/>
      <c r="M13" s="601"/>
      <c r="N13" s="602"/>
    </row>
    <row r="14" spans="1:83" x14ac:dyDescent="0.3">
      <c r="B14" s="641"/>
      <c r="C14" s="25" t="s">
        <v>49</v>
      </c>
      <c r="D14" s="204" t="s">
        <v>201</v>
      </c>
      <c r="E14" s="31"/>
      <c r="F14" s="97"/>
      <c r="G14" s="595" t="s">
        <v>201</v>
      </c>
      <c r="H14" s="595"/>
      <c r="I14" s="595"/>
      <c r="J14" s="595"/>
      <c r="K14" s="706" t="s">
        <v>201</v>
      </c>
      <c r="L14" s="601"/>
      <c r="M14" s="601"/>
      <c r="N14" s="602"/>
    </row>
    <row r="15" spans="1:83" x14ac:dyDescent="0.3">
      <c r="B15" s="641"/>
      <c r="C15" s="25" t="s">
        <v>56</v>
      </c>
      <c r="D15" s="204" t="s">
        <v>289</v>
      </c>
      <c r="E15" s="31"/>
      <c r="F15" s="97"/>
      <c r="G15" s="595" t="s">
        <v>289</v>
      </c>
      <c r="H15" s="595"/>
      <c r="I15" s="595"/>
      <c r="J15" s="595"/>
      <c r="K15" s="706" t="s">
        <v>289</v>
      </c>
      <c r="L15" s="601"/>
      <c r="M15" s="601"/>
      <c r="N15" s="602"/>
    </row>
    <row r="16" spans="1:83" x14ac:dyDescent="0.3">
      <c r="B16" s="641"/>
      <c r="C16" s="25" t="s">
        <v>51</v>
      </c>
      <c r="D16" s="204" t="s">
        <v>168</v>
      </c>
      <c r="E16" s="31"/>
      <c r="F16" s="97"/>
      <c r="G16" s="595" t="s">
        <v>168</v>
      </c>
      <c r="H16" s="595"/>
      <c r="I16" s="595"/>
      <c r="J16" s="595"/>
      <c r="K16" s="706" t="s">
        <v>168</v>
      </c>
      <c r="L16" s="601"/>
      <c r="M16" s="601"/>
      <c r="N16" s="602"/>
    </row>
    <row r="17" spans="1:15" x14ac:dyDescent="0.3">
      <c r="B17" s="641"/>
      <c r="C17" s="25" t="s">
        <v>52</v>
      </c>
      <c r="D17" s="303">
        <v>121</v>
      </c>
      <c r="E17" s="31" t="s">
        <v>123</v>
      </c>
      <c r="F17" s="97"/>
      <c r="G17" s="383">
        <v>121</v>
      </c>
      <c r="H17" s="383" t="s">
        <v>123</v>
      </c>
      <c r="I17" s="383"/>
      <c r="J17" s="383"/>
      <c r="K17" s="292">
        <v>121</v>
      </c>
      <c r="L17" s="392" t="s">
        <v>123</v>
      </c>
      <c r="M17" s="392"/>
      <c r="N17" s="393"/>
    </row>
    <row r="18" spans="1:15" ht="32.25" customHeight="1" x14ac:dyDescent="0.3">
      <c r="B18" s="641"/>
      <c r="C18" s="228" t="s">
        <v>206</v>
      </c>
      <c r="D18" s="204" t="s">
        <v>290</v>
      </c>
      <c r="E18" s="31"/>
      <c r="F18" s="97"/>
      <c r="G18" s="657" t="s">
        <v>290</v>
      </c>
      <c r="H18" s="657"/>
      <c r="I18" s="657"/>
      <c r="J18" s="657"/>
      <c r="K18" s="707" t="s">
        <v>290</v>
      </c>
      <c r="L18" s="630"/>
      <c r="M18" s="630"/>
      <c r="N18" s="617"/>
    </row>
    <row r="19" spans="1:15" x14ac:dyDescent="0.3">
      <c r="B19" s="641"/>
      <c r="C19" s="49" t="s">
        <v>291</v>
      </c>
      <c r="D19" s="204">
        <v>3</v>
      </c>
      <c r="E19" s="31"/>
      <c r="F19" s="97"/>
      <c r="G19" s="595">
        <v>3</v>
      </c>
      <c r="H19" s="595"/>
      <c r="I19" s="595"/>
      <c r="J19" s="595"/>
      <c r="K19" s="603">
        <v>3</v>
      </c>
      <c r="L19" s="604"/>
      <c r="M19" s="604"/>
      <c r="N19" s="605"/>
    </row>
    <row r="20" spans="1:15" x14ac:dyDescent="0.3">
      <c r="B20" s="641"/>
      <c r="C20" s="49" t="s">
        <v>292</v>
      </c>
      <c r="D20" s="204"/>
      <c r="E20" s="31"/>
      <c r="F20" s="97"/>
      <c r="G20" s="148"/>
      <c r="H20" s="147"/>
      <c r="I20" s="147"/>
      <c r="J20" s="147"/>
      <c r="K20" s="142">
        <v>355.81</v>
      </c>
      <c r="L20" s="5" t="s">
        <v>123</v>
      </c>
      <c r="M20" s="5"/>
      <c r="N20" s="96"/>
    </row>
    <row r="21" spans="1:15" x14ac:dyDescent="0.3">
      <c r="B21" s="641"/>
      <c r="C21" s="304" t="s">
        <v>293</v>
      </c>
      <c r="D21" s="204">
        <f>D51</f>
        <v>349.31</v>
      </c>
      <c r="E21" s="31" t="s">
        <v>123</v>
      </c>
      <c r="F21" s="97"/>
      <c r="G21" s="148">
        <v>355.81</v>
      </c>
      <c r="H21" s="147" t="s">
        <v>123</v>
      </c>
      <c r="I21" s="147"/>
      <c r="J21" s="147"/>
      <c r="K21" s="142">
        <v>355.81</v>
      </c>
      <c r="L21" s="5" t="s">
        <v>123</v>
      </c>
      <c r="M21" s="5"/>
      <c r="N21" s="96"/>
    </row>
    <row r="22" spans="1:15" x14ac:dyDescent="0.3">
      <c r="B22" s="641"/>
      <c r="C22" s="309" t="s">
        <v>294</v>
      </c>
      <c r="D22" s="204"/>
      <c r="E22" s="146"/>
      <c r="F22" s="145"/>
      <c r="G22" s="265"/>
      <c r="H22" s="265"/>
      <c r="I22" s="265"/>
      <c r="J22" s="291"/>
      <c r="K22" s="142"/>
      <c r="L22" s="143"/>
      <c r="M22" s="143"/>
      <c r="N22" s="144"/>
    </row>
    <row r="23" spans="1:15" x14ac:dyDescent="0.3">
      <c r="B23" s="641"/>
      <c r="C23" s="25" t="s">
        <v>295</v>
      </c>
      <c r="D23" s="204"/>
      <c r="E23" s="31"/>
      <c r="F23" s="97"/>
      <c r="G23" s="595"/>
      <c r="H23" s="595"/>
      <c r="I23" s="595"/>
      <c r="J23" s="595"/>
      <c r="K23" s="706"/>
      <c r="L23" s="601"/>
      <c r="M23" s="601"/>
      <c r="N23" s="602"/>
    </row>
    <row r="24" spans="1:15" x14ac:dyDescent="0.3">
      <c r="B24" s="641"/>
      <c r="C24" s="25" t="s">
        <v>208</v>
      </c>
      <c r="D24" s="204" t="s">
        <v>209</v>
      </c>
      <c r="E24" s="31"/>
      <c r="F24" s="97"/>
      <c r="G24" s="595" t="s">
        <v>209</v>
      </c>
      <c r="H24" s="595"/>
      <c r="I24" s="595"/>
      <c r="J24" s="595"/>
      <c r="K24" s="603" t="s">
        <v>209</v>
      </c>
      <c r="L24" s="604"/>
      <c r="M24" s="604"/>
      <c r="N24" s="605"/>
    </row>
    <row r="25" spans="1:15" x14ac:dyDescent="0.3">
      <c r="B25" s="641"/>
      <c r="C25" s="25" t="s">
        <v>210</v>
      </c>
      <c r="D25" s="205">
        <v>43250</v>
      </c>
      <c r="E25" s="100"/>
      <c r="F25" s="114"/>
      <c r="G25" s="730">
        <v>42991</v>
      </c>
      <c r="H25" s="595"/>
      <c r="I25" s="595"/>
      <c r="J25" s="595"/>
      <c r="K25" s="729">
        <v>42988</v>
      </c>
      <c r="L25" s="604"/>
      <c r="M25" s="604"/>
      <c r="N25" s="605"/>
    </row>
    <row r="26" spans="1:15" x14ac:dyDescent="0.3">
      <c r="B26" s="641"/>
      <c r="C26" s="25" t="s">
        <v>140</v>
      </c>
      <c r="D26" s="138">
        <v>1</v>
      </c>
      <c r="E26" s="116" t="s">
        <v>141</v>
      </c>
      <c r="F26" s="117">
        <v>1</v>
      </c>
      <c r="G26" s="211"/>
      <c r="H26" s="156">
        <v>1</v>
      </c>
      <c r="I26" s="157" t="s">
        <v>141</v>
      </c>
      <c r="J26" s="158">
        <v>1</v>
      </c>
      <c r="K26" s="182"/>
      <c r="L26">
        <v>1</v>
      </c>
      <c r="M26" s="116" t="s">
        <v>141</v>
      </c>
      <c r="N26" s="117">
        <v>1</v>
      </c>
    </row>
    <row r="27" spans="1:15" x14ac:dyDescent="0.3">
      <c r="B27" s="641"/>
      <c r="C27" s="25" t="s">
        <v>212</v>
      </c>
      <c r="D27" s="165">
        <v>1000000</v>
      </c>
      <c r="E27" s="95"/>
      <c r="F27" s="103"/>
      <c r="G27" s="725">
        <v>930000</v>
      </c>
      <c r="H27" s="725"/>
      <c r="I27" s="725"/>
      <c r="J27" s="725"/>
      <c r="K27" s="726">
        <v>977000</v>
      </c>
      <c r="L27" s="727"/>
      <c r="M27" s="727"/>
      <c r="N27" s="728"/>
    </row>
    <row r="28" spans="1:15" x14ac:dyDescent="0.3">
      <c r="B28" s="641"/>
      <c r="C28" s="25" t="s">
        <v>213</v>
      </c>
      <c r="D28" s="206"/>
      <c r="E28" s="112"/>
      <c r="F28" s="113"/>
      <c r="G28" s="725">
        <v>900000</v>
      </c>
      <c r="H28" s="725"/>
      <c r="I28" s="725"/>
      <c r="J28" s="725"/>
      <c r="K28" s="726">
        <v>950000</v>
      </c>
      <c r="L28" s="727"/>
      <c r="M28" s="727"/>
      <c r="N28" s="728"/>
    </row>
    <row r="29" spans="1:15" x14ac:dyDescent="0.3">
      <c r="B29" s="641"/>
      <c r="C29" s="92" t="s">
        <v>214</v>
      </c>
      <c r="D29" s="204"/>
      <c r="E29" s="31"/>
      <c r="F29" s="97"/>
      <c r="G29" s="595" t="s">
        <v>215</v>
      </c>
      <c r="H29" s="595"/>
      <c r="I29" s="595"/>
      <c r="J29" s="595"/>
      <c r="K29" s="706" t="s">
        <v>215</v>
      </c>
      <c r="L29" s="601"/>
      <c r="M29" s="601"/>
      <c r="N29" s="602"/>
    </row>
    <row r="30" spans="1:15" ht="28.8" x14ac:dyDescent="0.3">
      <c r="B30" s="641"/>
      <c r="C30" s="27" t="s">
        <v>296</v>
      </c>
      <c r="D30" s="207">
        <f>(D27/D17)/(D26/F26)</f>
        <v>8264.4628099173551</v>
      </c>
      <c r="E30" s="165" t="s">
        <v>217</v>
      </c>
      <c r="F30" s="103"/>
      <c r="G30" s="207">
        <f>(G27/G17)/(H26/J26)</f>
        <v>7685.9504132231405</v>
      </c>
      <c r="H30" s="207" t="s">
        <v>217</v>
      </c>
      <c r="I30" s="207"/>
      <c r="J30" s="207"/>
      <c r="K30" s="384">
        <f>(K27/K17)/(L26/N26)</f>
        <v>8074.3801652892562</v>
      </c>
      <c r="L30" s="207" t="s">
        <v>217</v>
      </c>
      <c r="M30" s="207"/>
      <c r="N30" s="380"/>
    </row>
    <row r="31" spans="1:15" ht="28.8" x14ac:dyDescent="0.3">
      <c r="A31">
        <v>1</v>
      </c>
      <c r="B31" s="641">
        <v>3</v>
      </c>
      <c r="C31" s="27" t="s">
        <v>297</v>
      </c>
      <c r="D31" s="143" t="s">
        <v>219</v>
      </c>
      <c r="E31" s="143"/>
      <c r="F31" s="96"/>
      <c r="G31" s="207">
        <f>(G28/G17)/(H26/J26)</f>
        <v>7438.0165289256202</v>
      </c>
      <c r="H31" s="207" t="s">
        <v>217</v>
      </c>
      <c r="I31" s="207"/>
      <c r="J31" s="207"/>
      <c r="K31" s="384">
        <f>(K28/K17)/(L26/N26)</f>
        <v>7851.2396694214876</v>
      </c>
      <c r="L31" s="207" t="s">
        <v>217</v>
      </c>
      <c r="M31" s="207"/>
      <c r="N31" s="380"/>
      <c r="O31">
        <v>2</v>
      </c>
    </row>
    <row r="32" spans="1:15" ht="29.4" thickBot="1" x14ac:dyDescent="0.35">
      <c r="B32" s="642"/>
      <c r="C32" s="229" t="s">
        <v>298</v>
      </c>
      <c r="D32" s="143"/>
      <c r="E32" s="143"/>
      <c r="F32" s="253"/>
      <c r="G32" s="657">
        <v>0</v>
      </c>
      <c r="H32" s="657"/>
      <c r="I32" s="657"/>
      <c r="J32" s="657"/>
      <c r="K32" s="715">
        <v>0</v>
      </c>
      <c r="L32" s="716"/>
      <c r="M32" s="716"/>
      <c r="N32" s="717"/>
    </row>
    <row r="33" spans="2:14" ht="15" thickBot="1" x14ac:dyDescent="0.35">
      <c r="B33" s="643" t="s">
        <v>220</v>
      </c>
      <c r="C33" s="718" t="s">
        <v>221</v>
      </c>
      <c r="D33" s="719"/>
      <c r="E33" s="719"/>
      <c r="F33" s="719"/>
      <c r="G33" s="719"/>
      <c r="H33" s="719"/>
      <c r="I33" s="79"/>
      <c r="J33" s="80"/>
      <c r="K33" s="176"/>
      <c r="L33" s="79"/>
      <c r="M33" s="79"/>
      <c r="N33" s="81"/>
    </row>
    <row r="34" spans="2:14" x14ac:dyDescent="0.3">
      <c r="B34" s="644"/>
      <c r="C34" s="48" t="s">
        <v>222</v>
      </c>
      <c r="D34" s="168"/>
      <c r="E34" s="23"/>
      <c r="F34" s="33"/>
      <c r="G34" s="168"/>
      <c r="H34" s="152" t="s">
        <v>223</v>
      </c>
      <c r="I34" s="418" t="s">
        <v>103</v>
      </c>
      <c r="J34" s="419" t="s">
        <v>106</v>
      </c>
      <c r="K34" s="183"/>
      <c r="L34" s="152" t="s">
        <v>223</v>
      </c>
      <c r="M34" s="418" t="s">
        <v>103</v>
      </c>
      <c r="N34" s="419" t="s">
        <v>106</v>
      </c>
    </row>
    <row r="35" spans="2:14" ht="28.8" x14ac:dyDescent="0.3">
      <c r="B35" s="644"/>
      <c r="C35" s="25" t="s">
        <v>224</v>
      </c>
      <c r="D35" s="208"/>
      <c r="E35" s="139"/>
      <c r="F35" s="34"/>
      <c r="H35" s="31" t="s">
        <v>225</v>
      </c>
      <c r="I35" s="2">
        <v>0</v>
      </c>
      <c r="J35" s="407">
        <v>0</v>
      </c>
      <c r="K35" s="184"/>
      <c r="L35" s="31" t="s">
        <v>225</v>
      </c>
      <c r="M35" s="2">
        <v>0</v>
      </c>
      <c r="N35" s="407">
        <v>0</v>
      </c>
    </row>
    <row r="36" spans="2:14" ht="15" thickBot="1" x14ac:dyDescent="0.35">
      <c r="B36" s="645"/>
      <c r="C36" s="35" t="s">
        <v>226</v>
      </c>
      <c r="D36" s="188"/>
      <c r="E36" s="46"/>
      <c r="F36" s="36"/>
      <c r="G36" s="169"/>
      <c r="H36" s="5"/>
      <c r="I36" s="635">
        <f>IF(I35&lt;&gt;0,IF(I35&lt;&gt;0,IF(A31=1,((I35/100)*G30)+G30,IF(A31=2,((I35/100)*G31)+G31,((I35/100)*G32)+G32)),IF(A31=1,G30,IF(A31=2,G31,G32))),IF(J35&lt;&gt;0,IF(A31=1,(J35+G30),IF(A31=2,(J35+G31),(J35+G32))),IF(A31=1,G30,IF(A31=2,G31,G32))))</f>
        <v>7685.9504132231405</v>
      </c>
      <c r="J36" s="636"/>
      <c r="K36" s="185"/>
      <c r="L36" s="5"/>
      <c r="M36" s="635">
        <f>IF(M35&lt;&gt;0,IF(M35&lt;&gt;0,IF(O31=1,((M35/100)*K30)+K30,IF(O31=2,((M35/100)*K31)+K31,((M35/100)*K32)+K32)),IF(O31=1,K30,IF(O31=2,K31,K32))),IF(N35&lt;&gt;0,IF(O31=1,(N35+K30),IF(O31=2,(N35+K31),(N35+K32))),IF(O31=1,K30,IF(O31=2,K31,K32))))</f>
        <v>7851.2396694214876</v>
      </c>
      <c r="N36" s="636"/>
    </row>
    <row r="37" spans="2:14" ht="15" thickBot="1" x14ac:dyDescent="0.35">
      <c r="B37" s="643" t="s">
        <v>227</v>
      </c>
      <c r="C37" s="76" t="s">
        <v>228</v>
      </c>
      <c r="D37" s="170"/>
      <c r="E37" s="17"/>
      <c r="F37" s="320"/>
      <c r="G37" s="170"/>
      <c r="H37" s="82"/>
      <c r="I37" s="79"/>
      <c r="J37" s="80"/>
      <c r="K37" s="176"/>
      <c r="L37" s="134"/>
      <c r="M37" s="79"/>
      <c r="N37" s="81"/>
    </row>
    <row r="38" spans="2:14" x14ac:dyDescent="0.3">
      <c r="B38" s="644"/>
      <c r="C38" s="32" t="s">
        <v>222</v>
      </c>
      <c r="D38" s="209"/>
      <c r="E38" s="118"/>
      <c r="F38" s="37"/>
      <c r="G38" s="411">
        <f>_xlfn.DAYS(D25,G25)</f>
        <v>259</v>
      </c>
      <c r="H38" s="152" t="s">
        <v>223</v>
      </c>
      <c r="I38" s="653" t="s">
        <v>103</v>
      </c>
      <c r="J38" s="653"/>
      <c r="K38" s="411">
        <f>_xlfn.DAYS(D25,K25)</f>
        <v>262</v>
      </c>
      <c r="L38" s="152" t="s">
        <v>223</v>
      </c>
      <c r="M38" s="720" t="s">
        <v>103</v>
      </c>
      <c r="N38" s="721"/>
    </row>
    <row r="39" spans="2:14" x14ac:dyDescent="0.3">
      <c r="B39" s="644"/>
      <c r="C39" s="594" t="s">
        <v>229</v>
      </c>
      <c r="D39" s="723">
        <f>D25</f>
        <v>43250</v>
      </c>
      <c r="E39" s="140"/>
      <c r="F39" s="77"/>
      <c r="G39" s="425">
        <f>G25</f>
        <v>42991</v>
      </c>
      <c r="H39" s="630" t="s">
        <v>230</v>
      </c>
      <c r="I39" s="700">
        <v>0</v>
      </c>
      <c r="J39" s="701"/>
      <c r="K39" s="425">
        <f>K25</f>
        <v>42988</v>
      </c>
      <c r="L39" s="630" t="s">
        <v>230</v>
      </c>
      <c r="M39" s="700">
        <v>0</v>
      </c>
      <c r="N39" s="702"/>
    </row>
    <row r="40" spans="2:14" x14ac:dyDescent="0.3">
      <c r="B40" s="644"/>
      <c r="C40" s="594"/>
      <c r="D40" s="723"/>
      <c r="E40" s="140"/>
      <c r="F40" s="77"/>
      <c r="G40" s="409" t="str">
        <f>CONCATENATE(ROUNDDOWN(_xlfn.DAYS(D25,G25)/365.25,0)," Tahun, ",ROUNDDOWN(MOD(G38,365.25)/30,0)," Bulan")</f>
        <v>0 Tahun, 8 Bulan</v>
      </c>
      <c r="H40" s="630"/>
      <c r="I40" s="700"/>
      <c r="J40" s="701"/>
      <c r="K40" s="410" t="str">
        <f>CONCATENATE(ROUNDDOWN(_xlfn.DAYS(D25,K25)/365.25,0)," Tahun, ",ROUNDDOWN(MOD(K38,365.25)/30,0)," Bulan")</f>
        <v>0 Tahun, 8 Bulan</v>
      </c>
      <c r="L40" s="630"/>
      <c r="M40" s="700"/>
      <c r="N40" s="702"/>
    </row>
    <row r="41" spans="2:14" ht="15" thickBot="1" x14ac:dyDescent="0.35">
      <c r="B41" s="645"/>
      <c r="C41" s="35" t="s">
        <v>231</v>
      </c>
      <c r="D41" s="188"/>
      <c r="E41" s="46"/>
      <c r="F41" s="36"/>
      <c r="G41" s="143"/>
      <c r="H41" s="5"/>
      <c r="I41" s="635">
        <f>IF(I39&lt;&gt;0,((I36*I39/100)+I36),I36)</f>
        <v>7685.9504132231405</v>
      </c>
      <c r="J41" s="636"/>
      <c r="K41" s="185"/>
      <c r="M41" s="635">
        <f>IF(M39&lt;&gt;0,((M36*M39/100)+M36),M36)</f>
        <v>7851.2396694214876</v>
      </c>
      <c r="N41" s="722"/>
    </row>
    <row r="42" spans="2:14" ht="15" thickBot="1" x14ac:dyDescent="0.35">
      <c r="B42" s="646" t="s">
        <v>232</v>
      </c>
      <c r="C42" s="42" t="s">
        <v>233</v>
      </c>
      <c r="D42" s="170"/>
      <c r="E42" s="82"/>
      <c r="F42" s="120"/>
      <c r="G42" s="170"/>
      <c r="H42" s="82"/>
      <c r="I42" s="79"/>
      <c r="J42" s="80"/>
      <c r="K42" s="176"/>
      <c r="L42" s="79"/>
      <c r="M42" s="79"/>
      <c r="N42" s="81"/>
    </row>
    <row r="43" spans="2:14" ht="27.75" customHeight="1" x14ac:dyDescent="0.3">
      <c r="B43" s="724"/>
      <c r="C43" s="32"/>
      <c r="D43" s="171"/>
      <c r="E43" s="24"/>
      <c r="F43" s="83"/>
      <c r="G43" s="171"/>
      <c r="H43" s="152" t="s">
        <v>223</v>
      </c>
      <c r="I43" s="661" t="s">
        <v>103</v>
      </c>
      <c r="J43" s="662"/>
      <c r="K43" s="183"/>
      <c r="L43" s="290" t="s">
        <v>223</v>
      </c>
      <c r="M43" s="649" t="s">
        <v>103</v>
      </c>
      <c r="N43" s="650"/>
    </row>
    <row r="44" spans="2:14" ht="28.8" x14ac:dyDescent="0.3">
      <c r="B44" s="647"/>
      <c r="C44" s="163" t="s">
        <v>60</v>
      </c>
      <c r="D44" s="138" t="str">
        <f>D12</f>
        <v>TEMERLOH WATERFRONT</v>
      </c>
      <c r="F44" s="26"/>
      <c r="G44" s="172" t="str">
        <f>G12</f>
        <v>TEMERLOH WATERFRONT</v>
      </c>
      <c r="H44" s="31" t="s">
        <v>234</v>
      </c>
      <c r="I44" s="700">
        <v>0</v>
      </c>
      <c r="J44" s="701"/>
      <c r="K44" s="172" t="str">
        <f>K12</f>
        <v>TEMERLOH WATERFRONT</v>
      </c>
      <c r="L44" s="31" t="s">
        <v>234</v>
      </c>
      <c r="M44" s="700">
        <v>0</v>
      </c>
      <c r="N44" s="702"/>
    </row>
    <row r="45" spans="2:14" x14ac:dyDescent="0.3">
      <c r="B45" s="647"/>
      <c r="C45" s="163" t="s">
        <v>51</v>
      </c>
      <c r="D45" s="305"/>
      <c r="E45" s="299"/>
      <c r="F45" s="306"/>
      <c r="G45" s="305"/>
      <c r="H45" s="307"/>
      <c r="I45" s="708"/>
      <c r="J45" s="709"/>
      <c r="K45" s="305"/>
      <c r="L45" s="299"/>
      <c r="M45" s="708"/>
      <c r="N45" s="712"/>
    </row>
    <row r="46" spans="2:14" x14ac:dyDescent="0.3">
      <c r="B46" s="647"/>
      <c r="C46" s="516" t="s">
        <v>52</v>
      </c>
      <c r="D46" s="165">
        <f>D17</f>
        <v>121</v>
      </c>
      <c r="E46" s="95"/>
      <c r="F46" s="103"/>
      <c r="G46" s="165">
        <f>G17</f>
        <v>121</v>
      </c>
      <c r="H46" s="143"/>
      <c r="I46" s="700">
        <v>0</v>
      </c>
      <c r="J46" s="701"/>
      <c r="K46" s="181">
        <f>K17</f>
        <v>121</v>
      </c>
      <c r="L46" s="143"/>
      <c r="M46" s="700">
        <v>0</v>
      </c>
      <c r="N46" s="702"/>
    </row>
    <row r="47" spans="2:14" x14ac:dyDescent="0.3">
      <c r="B47" s="647"/>
      <c r="C47" s="163" t="s">
        <v>54</v>
      </c>
      <c r="D47" s="138" t="str">
        <f>D13</f>
        <v>KEKAL</v>
      </c>
      <c r="F47" s="26"/>
      <c r="G47" s="138" t="str">
        <f>G13</f>
        <v>KEKAL</v>
      </c>
      <c r="H47" s="143"/>
      <c r="I47" s="710">
        <v>0</v>
      </c>
      <c r="J47" s="711"/>
      <c r="K47" s="213" t="str">
        <f>K13</f>
        <v>KEKAL</v>
      </c>
      <c r="L47" s="143"/>
      <c r="M47" s="700">
        <v>0</v>
      </c>
      <c r="N47" s="702"/>
    </row>
    <row r="48" spans="2:14" ht="17.25" customHeight="1" x14ac:dyDescent="0.3">
      <c r="B48" s="647"/>
      <c r="C48" s="163" t="s">
        <v>62</v>
      </c>
      <c r="D48" s="138" t="s">
        <v>288</v>
      </c>
      <c r="F48" s="26"/>
      <c r="G48" s="138" t="s">
        <v>288</v>
      </c>
      <c r="H48" s="143"/>
      <c r="I48" s="703">
        <v>0</v>
      </c>
      <c r="J48" s="704"/>
      <c r="K48" s="172" t="s">
        <v>288</v>
      </c>
      <c r="L48" s="143"/>
      <c r="M48" s="700">
        <v>0</v>
      </c>
      <c r="N48" s="702"/>
    </row>
    <row r="49" spans="2:14" x14ac:dyDescent="0.3">
      <c r="B49" s="647"/>
      <c r="C49" s="163" t="s">
        <v>59</v>
      </c>
      <c r="D49" s="138" t="s">
        <v>299</v>
      </c>
      <c r="F49" s="26"/>
      <c r="G49" s="138" t="s">
        <v>299</v>
      </c>
      <c r="H49" s="143"/>
      <c r="I49" s="703">
        <v>0</v>
      </c>
      <c r="J49" s="704"/>
      <c r="K49" s="138" t="s">
        <v>299</v>
      </c>
      <c r="L49" s="143"/>
      <c r="M49" s="700">
        <v>0</v>
      </c>
      <c r="N49" s="702"/>
    </row>
    <row r="50" spans="2:14" ht="43.2" x14ac:dyDescent="0.3">
      <c r="B50" s="647"/>
      <c r="C50" s="300" t="s">
        <v>84</v>
      </c>
      <c r="D50" s="172" t="str">
        <f>D18</f>
        <v>KEDAI/PEJABAT/KEDIAMAN - TENGAH</v>
      </c>
      <c r="F50" s="26"/>
      <c r="G50" s="172" t="str">
        <f>G18</f>
        <v>KEDAI/PEJABAT/KEDIAMAN - TENGAH</v>
      </c>
      <c r="H50" s="143"/>
      <c r="I50" s="703"/>
      <c r="J50" s="704"/>
      <c r="K50" s="172" t="str">
        <f>K18</f>
        <v>KEDAI/PEJABAT/KEDIAMAN - TENGAH</v>
      </c>
      <c r="L50" s="143"/>
      <c r="M50" s="700">
        <v>0</v>
      </c>
      <c r="N50" s="702"/>
    </row>
    <row r="51" spans="2:14" x14ac:dyDescent="0.3">
      <c r="B51" s="647"/>
      <c r="C51" s="518" t="s">
        <v>82</v>
      </c>
      <c r="D51" s="143">
        <v>349.31</v>
      </c>
      <c r="E51" s="5"/>
      <c r="F51" s="96"/>
      <c r="G51" s="143">
        <v>349.31</v>
      </c>
      <c r="H51" s="143"/>
      <c r="I51" s="713">
        <v>0</v>
      </c>
      <c r="J51" s="714"/>
      <c r="K51" s="143">
        <v>349.31</v>
      </c>
      <c r="L51" s="143"/>
      <c r="M51" s="700">
        <v>0</v>
      </c>
      <c r="N51" s="702"/>
    </row>
    <row r="52" spans="2:14" x14ac:dyDescent="0.3">
      <c r="B52" s="647"/>
      <c r="C52" s="110" t="s">
        <v>85</v>
      </c>
      <c r="D52" s="143" t="s">
        <v>300</v>
      </c>
      <c r="E52" s="5"/>
      <c r="F52" s="96"/>
      <c r="G52" s="143" t="s">
        <v>301</v>
      </c>
      <c r="H52" s="143"/>
      <c r="I52" s="703">
        <v>5</v>
      </c>
      <c r="J52" s="704"/>
      <c r="K52" s="143" t="s">
        <v>301</v>
      </c>
      <c r="L52" s="143"/>
      <c r="M52" s="700">
        <v>5</v>
      </c>
      <c r="N52" s="702"/>
    </row>
    <row r="53" spans="2:14" x14ac:dyDescent="0.3">
      <c r="B53" s="647"/>
      <c r="C53" s="143"/>
      <c r="D53" s="143"/>
      <c r="E53" s="5"/>
      <c r="F53" s="96"/>
      <c r="G53" s="143"/>
      <c r="H53" s="143"/>
      <c r="I53" s="324"/>
      <c r="J53" s="325"/>
      <c r="K53" s="143"/>
      <c r="L53" s="143"/>
      <c r="M53" s="328"/>
      <c r="N53" s="330"/>
    </row>
    <row r="54" spans="2:14" x14ac:dyDescent="0.3">
      <c r="B54" s="647"/>
      <c r="C54" s="355" t="s">
        <v>302</v>
      </c>
      <c r="D54" s="143"/>
      <c r="E54" s="143"/>
      <c r="F54" s="144"/>
      <c r="G54" s="143"/>
      <c r="H54" s="172"/>
      <c r="I54" s="700"/>
      <c r="J54" s="701"/>
      <c r="K54" s="143"/>
      <c r="L54" s="138"/>
      <c r="M54" s="700"/>
      <c r="N54" s="702"/>
    </row>
    <row r="55" spans="2:14" x14ac:dyDescent="0.3">
      <c r="B55" s="647"/>
      <c r="C55" s="355" t="s">
        <v>303</v>
      </c>
      <c r="D55" s="143"/>
      <c r="E55" s="143"/>
      <c r="F55" s="144"/>
      <c r="G55" s="143"/>
      <c r="H55" s="172"/>
      <c r="I55" s="700"/>
      <c r="J55" s="701"/>
      <c r="K55" s="143"/>
      <c r="L55" s="138"/>
      <c r="M55" s="700"/>
      <c r="N55" s="702"/>
    </row>
    <row r="56" spans="2:14" x14ac:dyDescent="0.3">
      <c r="B56" s="647"/>
      <c r="C56" s="355" t="s">
        <v>92</v>
      </c>
      <c r="D56" s="143"/>
      <c r="E56" s="143"/>
      <c r="F56" s="144"/>
      <c r="G56" s="143"/>
      <c r="H56" s="172"/>
      <c r="I56" s="700"/>
      <c r="J56" s="701"/>
      <c r="K56" s="143"/>
      <c r="L56" s="138"/>
      <c r="M56" s="700"/>
      <c r="N56" s="702"/>
    </row>
    <row r="57" spans="2:14" x14ac:dyDescent="0.3">
      <c r="B57" s="647"/>
      <c r="C57" s="355" t="s">
        <v>304</v>
      </c>
      <c r="D57" s="143"/>
      <c r="E57" s="143"/>
      <c r="F57" s="144"/>
      <c r="G57" s="143"/>
      <c r="H57" s="172"/>
      <c r="I57" s="700"/>
      <c r="J57" s="701"/>
      <c r="K57" s="143"/>
      <c r="L57" s="138"/>
      <c r="M57" s="700"/>
      <c r="N57" s="702"/>
    </row>
    <row r="58" spans="2:14" x14ac:dyDescent="0.3">
      <c r="B58" s="647"/>
      <c r="C58" s="355" t="s">
        <v>305</v>
      </c>
      <c r="D58" s="143"/>
      <c r="E58" s="143"/>
      <c r="F58" s="144"/>
      <c r="G58" s="143"/>
      <c r="H58" s="172"/>
      <c r="I58" s="700"/>
      <c r="J58" s="701"/>
      <c r="K58" s="143"/>
      <c r="L58" s="138"/>
      <c r="M58" s="700"/>
      <c r="N58" s="702"/>
    </row>
    <row r="59" spans="2:14" x14ac:dyDescent="0.3">
      <c r="B59" s="647"/>
      <c r="C59" s="355" t="s">
        <v>306</v>
      </c>
      <c r="D59" s="143"/>
      <c r="E59" s="143"/>
      <c r="F59" s="144"/>
      <c r="G59" s="143"/>
      <c r="H59" s="172"/>
      <c r="I59" s="700"/>
      <c r="J59" s="701"/>
      <c r="K59" s="143"/>
      <c r="L59" s="138"/>
      <c r="M59" s="700"/>
      <c r="N59" s="702"/>
    </row>
    <row r="60" spans="2:14" x14ac:dyDescent="0.3">
      <c r="B60" s="647"/>
      <c r="C60" s="355" t="s">
        <v>307</v>
      </c>
      <c r="D60" s="143"/>
      <c r="E60" s="143"/>
      <c r="F60" s="144"/>
      <c r="G60" s="143"/>
      <c r="H60" s="172"/>
      <c r="I60" s="700"/>
      <c r="J60" s="701"/>
      <c r="K60" s="143"/>
      <c r="L60" s="138"/>
      <c r="M60" s="700"/>
      <c r="N60" s="702"/>
    </row>
    <row r="61" spans="2:14" x14ac:dyDescent="0.3">
      <c r="B61" s="647"/>
      <c r="C61" s="355" t="s">
        <v>308</v>
      </c>
      <c r="D61" s="143"/>
      <c r="E61" s="143"/>
      <c r="F61" s="144"/>
      <c r="G61" s="143"/>
      <c r="H61" s="172"/>
      <c r="I61" s="700"/>
      <c r="J61" s="701"/>
      <c r="K61" s="143"/>
      <c r="L61" s="138"/>
      <c r="M61" s="700"/>
      <c r="N61" s="702"/>
    </row>
    <row r="62" spans="2:14" x14ac:dyDescent="0.3">
      <c r="B62" s="647"/>
      <c r="C62" s="355" t="s">
        <v>309</v>
      </c>
      <c r="D62" s="143"/>
      <c r="E62" s="143"/>
      <c r="F62" s="144"/>
      <c r="G62" s="143"/>
      <c r="H62" s="172"/>
      <c r="I62" s="700"/>
      <c r="J62" s="701"/>
      <c r="K62" s="143"/>
      <c r="L62" s="138"/>
      <c r="M62" s="700"/>
      <c r="N62" s="702"/>
    </row>
    <row r="63" spans="2:14" x14ac:dyDescent="0.3">
      <c r="B63" s="647"/>
      <c r="C63" s="355" t="s">
        <v>310</v>
      </c>
      <c r="D63" s="143"/>
      <c r="E63" s="143"/>
      <c r="F63" s="144"/>
      <c r="G63" s="143"/>
      <c r="H63" s="172"/>
      <c r="I63" s="700"/>
      <c r="J63" s="701"/>
      <c r="K63" s="143"/>
      <c r="L63" s="138"/>
      <c r="M63" s="700"/>
      <c r="N63" s="702"/>
    </row>
    <row r="64" spans="2:14" x14ac:dyDescent="0.3">
      <c r="B64" s="647"/>
      <c r="C64" s="355" t="s">
        <v>311</v>
      </c>
      <c r="D64" s="143"/>
      <c r="E64" s="143"/>
      <c r="F64" s="144"/>
      <c r="G64" s="143"/>
      <c r="H64" s="172"/>
      <c r="I64" s="700"/>
      <c r="J64" s="701"/>
      <c r="K64" s="143"/>
      <c r="L64" s="138"/>
      <c r="M64" s="700"/>
      <c r="N64" s="702"/>
    </row>
    <row r="65" spans="1:42" x14ac:dyDescent="0.3">
      <c r="B65" s="647"/>
      <c r="C65" s="42" t="s">
        <v>248</v>
      </c>
      <c r="D65" s="223"/>
      <c r="E65" s="17"/>
      <c r="F65" s="320"/>
      <c r="G65" s="223"/>
      <c r="H65" s="17"/>
      <c r="I65" s="326"/>
      <c r="J65" s="327"/>
      <c r="K65" s="223"/>
      <c r="L65" s="17"/>
      <c r="M65" s="331"/>
      <c r="N65" s="332"/>
    </row>
    <row r="66" spans="1:42" x14ac:dyDescent="0.3">
      <c r="B66" s="647"/>
      <c r="C66" s="25" t="s">
        <v>312</v>
      </c>
      <c r="D66" s="143"/>
      <c r="E66" s="143"/>
      <c r="F66" s="144"/>
      <c r="G66" s="143"/>
      <c r="H66" s="172"/>
      <c r="I66" s="700">
        <v>0</v>
      </c>
      <c r="J66" s="701"/>
      <c r="K66" s="143"/>
      <c r="L66" s="138"/>
      <c r="M66" s="700">
        <v>0</v>
      </c>
      <c r="N66" s="702"/>
    </row>
    <row r="67" spans="1:42" x14ac:dyDescent="0.3">
      <c r="B67" s="647"/>
      <c r="D67" s="143"/>
      <c r="E67" s="143"/>
      <c r="F67" s="144"/>
      <c r="G67" s="143"/>
      <c r="H67" s="172"/>
      <c r="I67" s="328"/>
      <c r="J67" s="329"/>
      <c r="K67" s="143"/>
      <c r="L67" s="138"/>
      <c r="M67" s="328"/>
      <c r="N67" s="330"/>
    </row>
    <row r="68" spans="1:42" ht="15" thickBot="1" x14ac:dyDescent="0.35">
      <c r="B68" s="648"/>
      <c r="D68" s="143"/>
      <c r="E68" s="5"/>
      <c r="F68" s="96"/>
      <c r="I68" s="703"/>
      <c r="J68" s="704"/>
      <c r="M68" s="700"/>
      <c r="N68" s="702"/>
    </row>
    <row r="69" spans="1:42" x14ac:dyDescent="0.3">
      <c r="B69" s="88"/>
      <c r="C69" s="319" t="s">
        <v>250</v>
      </c>
      <c r="D69" s="138"/>
      <c r="F69" s="26"/>
      <c r="H69" s="5"/>
      <c r="I69" s="733">
        <f>SUM(I44:J68)</f>
        <v>5</v>
      </c>
      <c r="J69" s="734"/>
      <c r="M69" s="735">
        <f>SUM(M44:N68)</f>
        <v>5</v>
      </c>
      <c r="N69" s="736"/>
    </row>
    <row r="70" spans="1:42" ht="15" thickBot="1" x14ac:dyDescent="0.35">
      <c r="B70" s="89"/>
      <c r="C70" s="319" t="s">
        <v>251</v>
      </c>
      <c r="D70" s="138"/>
      <c r="F70" s="26"/>
      <c r="H70" s="5"/>
      <c r="I70" s="635">
        <f>IF(I69&lt;&gt;0,((I41*I69/100)+I41),I41)</f>
        <v>8070.2479338842977</v>
      </c>
      <c r="J70" s="636"/>
      <c r="M70" s="687">
        <f>IF(M69&lt;&gt;0,((M41*M69/100)+M41),M41)</f>
        <v>8243.8016528925618</v>
      </c>
      <c r="N70" s="737"/>
    </row>
    <row r="71" spans="1:42" ht="15.75" customHeight="1" thickBot="1" x14ac:dyDescent="0.35">
      <c r="A71" s="26"/>
      <c r="B71" s="740" t="s">
        <v>252</v>
      </c>
      <c r="C71" s="84" t="s">
        <v>253</v>
      </c>
      <c r="D71" s="170"/>
      <c r="E71" s="82"/>
      <c r="F71" s="82"/>
      <c r="G71" s="170"/>
      <c r="H71" s="82"/>
      <c r="I71" s="79"/>
      <c r="J71" s="80"/>
      <c r="K71" s="176"/>
      <c r="L71" s="79"/>
      <c r="M71" s="79"/>
      <c r="N71" s="81"/>
    </row>
    <row r="72" spans="1:42" ht="27.75" customHeight="1" x14ac:dyDescent="0.3">
      <c r="A72" s="26"/>
      <c r="B72" s="740"/>
      <c r="C72" s="23" t="s">
        <v>222</v>
      </c>
      <c r="D72" s="171"/>
      <c r="E72" s="24"/>
      <c r="F72" s="83"/>
      <c r="G72" s="171"/>
      <c r="H72" s="152" t="s">
        <v>223</v>
      </c>
      <c r="I72" s="661" t="s">
        <v>254</v>
      </c>
      <c r="J72" s="662"/>
      <c r="K72" s="183"/>
      <c r="L72" s="152" t="s">
        <v>223</v>
      </c>
      <c r="M72" s="661" t="s">
        <v>254</v>
      </c>
      <c r="N72" s="738"/>
    </row>
    <row r="73" spans="1:42" x14ac:dyDescent="0.3">
      <c r="A73" s="26"/>
      <c r="B73" s="740"/>
      <c r="C73" s="6" t="s">
        <v>312</v>
      </c>
      <c r="D73" s="138"/>
      <c r="F73" s="26"/>
      <c r="G73" s="143"/>
      <c r="H73" s="143"/>
      <c r="I73" s="663">
        <v>0</v>
      </c>
      <c r="J73" s="664"/>
      <c r="L73" s="143"/>
      <c r="M73" s="663">
        <v>0</v>
      </c>
      <c r="N73" s="739"/>
    </row>
    <row r="74" spans="1:42" x14ac:dyDescent="0.3">
      <c r="A74" s="26"/>
      <c r="B74" s="740"/>
      <c r="C74" s="6"/>
      <c r="D74" s="138"/>
      <c r="F74" s="26"/>
      <c r="G74" s="143"/>
      <c r="H74" s="143"/>
      <c r="I74" s="57"/>
      <c r="J74" s="370"/>
      <c r="L74" s="143"/>
      <c r="M74" s="57"/>
      <c r="N74" s="59"/>
    </row>
    <row r="75" spans="1:42" x14ac:dyDescent="0.3">
      <c r="A75" s="26"/>
      <c r="B75" s="740"/>
      <c r="C75" s="6"/>
      <c r="D75" s="138"/>
      <c r="F75" s="26"/>
      <c r="G75" s="143"/>
      <c r="H75" s="5"/>
      <c r="I75" s="57"/>
      <c r="J75" s="370"/>
      <c r="M75" s="371"/>
      <c r="N75" s="372"/>
    </row>
    <row r="76" spans="1:42" x14ac:dyDescent="0.3">
      <c r="A76" s="26"/>
      <c r="B76" s="740"/>
      <c r="C76" s="6" t="s">
        <v>258</v>
      </c>
      <c r="D76" s="138"/>
      <c r="F76" s="26"/>
      <c r="G76" s="143"/>
      <c r="H76" s="5"/>
      <c r="I76" s="635">
        <f>SUM(I73:I75)</f>
        <v>0</v>
      </c>
      <c r="J76" s="636"/>
      <c r="M76" s="635">
        <f>SUM(M73:M75)</f>
        <v>0</v>
      </c>
      <c r="N76" s="722"/>
    </row>
    <row r="77" spans="1:42" ht="29.4" thickBot="1" x14ac:dyDescent="0.35">
      <c r="A77" s="26"/>
      <c r="B77" s="740"/>
      <c r="C77" s="377" t="s">
        <v>259</v>
      </c>
      <c r="D77" s="138"/>
      <c r="E77" s="46"/>
      <c r="F77" s="36"/>
      <c r="G77" s="143"/>
      <c r="H77" s="5"/>
      <c r="I77" s="635">
        <f>SUM(I70,I76)+((J76/100)*I70)</f>
        <v>8070.2479338842977</v>
      </c>
      <c r="J77" s="636"/>
      <c r="M77" s="635">
        <f>SUM(M70,M76)+((N76/100)*M70)</f>
        <v>8243.8016528925618</v>
      </c>
      <c r="N77" s="722"/>
    </row>
    <row r="78" spans="1:42" s="9" customFormat="1" ht="15" thickBot="1" x14ac:dyDescent="0.35">
      <c r="A78"/>
      <c r="B78" s="740"/>
      <c r="C78" s="78"/>
      <c r="D78" s="176"/>
      <c r="E78" s="79"/>
      <c r="F78" s="79"/>
      <c r="G78" s="176"/>
      <c r="H78" s="79"/>
      <c r="I78" s="79"/>
      <c r="J78" s="80"/>
      <c r="K78" s="176"/>
      <c r="L78" s="79"/>
      <c r="M78" s="79"/>
      <c r="N78" s="81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</row>
    <row r="79" spans="1:42" x14ac:dyDescent="0.3">
      <c r="B79" s="89"/>
      <c r="C79" s="38" t="s">
        <v>135</v>
      </c>
      <c r="D79" s="138"/>
      <c r="E79" s="54"/>
      <c r="F79" s="40"/>
      <c r="G79" s="143"/>
      <c r="H79" s="5"/>
      <c r="I79" s="622" t="s">
        <v>172</v>
      </c>
      <c r="J79" s="623"/>
      <c r="M79" s="622" t="s">
        <v>172</v>
      </c>
      <c r="N79" s="732"/>
    </row>
    <row r="80" spans="1:42" x14ac:dyDescent="0.3">
      <c r="B80" s="89"/>
      <c r="C80" s="38" t="s">
        <v>260</v>
      </c>
      <c r="D80" s="138"/>
      <c r="F80" s="26"/>
      <c r="G80" s="143"/>
      <c r="H80" s="5"/>
      <c r="I80" s="679">
        <f>IF(I79 = "TIADA",I77, IF(I79="PULUH",ROUND(I77,-1),IF(I79="RATUS",ROUND(I77,-2),IF(I79="RIBU",ROUND(I77,-3),IF(I79="PULUH RIBU",ROUND(I77,-4),IF(I79="RATUS RIBU",ROUND(I77,-5),IF(I79="JUTA",ROUND(I77,-6))))))))</f>
        <v>8070</v>
      </c>
      <c r="J80" s="680"/>
      <c r="M80" s="679">
        <f>IF(M79 = "TIADA",M77, IF(M79="PULUH",ROUND(M77,-1),IF(M79="RATUS",ROUND(M77,-2),IF(M79="RIBU",ROUND(M77,-3),IF(M79="PULUH RIBU",ROUND(M77,-4),IF(M79="RATUS RIBU",ROUND(M77,-5),IF(M79="JUTA",ROUND(M77,-6))))))))</f>
        <v>8240</v>
      </c>
      <c r="N80" s="731"/>
    </row>
    <row r="81" spans="2:14" x14ac:dyDescent="0.3">
      <c r="B81" s="89"/>
      <c r="C81" s="38" t="s">
        <v>261</v>
      </c>
      <c r="D81" s="138"/>
      <c r="F81" s="26"/>
      <c r="G81" s="143"/>
      <c r="I81" s="690" t="b">
        <v>1</v>
      </c>
      <c r="J81" s="691"/>
      <c r="L81" s="16" t="b">
        <v>0</v>
      </c>
      <c r="M81" s="622"/>
      <c r="N81" s="732"/>
    </row>
    <row r="82" spans="2:14" ht="15" thickBot="1" x14ac:dyDescent="0.35">
      <c r="B82" s="90"/>
      <c r="C82" s="35"/>
      <c r="D82" s="188"/>
      <c r="E82" s="46"/>
      <c r="F82" s="36"/>
      <c r="G82" s="175"/>
      <c r="H82" s="45"/>
      <c r="I82" s="46"/>
      <c r="J82" s="47"/>
      <c r="K82" s="188"/>
      <c r="L82" s="46"/>
      <c r="M82" s="46"/>
      <c r="N82" s="36"/>
    </row>
    <row r="83" spans="2:14" x14ac:dyDescent="0.3">
      <c r="B83" s="2"/>
      <c r="C83" s="6"/>
      <c r="D83" s="138"/>
      <c r="G83" s="143"/>
      <c r="H83" s="5"/>
    </row>
    <row r="84" spans="2:14" x14ac:dyDescent="0.3">
      <c r="C84" s="6" t="s">
        <v>262</v>
      </c>
      <c r="D84" s="138"/>
      <c r="G84" s="143"/>
      <c r="H84" s="5"/>
    </row>
    <row r="85" spans="2:14" ht="17.25" customHeight="1" x14ac:dyDescent="0.3">
      <c r="C85" s="678" t="str">
        <f>CONCATENATE("- Lingkungan nilai yang berpatutan dan munasabah selepas pelarasan adalah di antara RM ",I80," hingga RM",M80)</f>
        <v>- Lingkungan nilai yang berpatutan dan munasabah selepas pelarasan adalah di antara RM 8070 hingga RM8240</v>
      </c>
      <c r="D85" s="678"/>
      <c r="E85" s="678"/>
      <c r="F85" s="678"/>
      <c r="G85" s="678"/>
      <c r="H85" s="678"/>
      <c r="I85" s="678"/>
      <c r="J85" s="678"/>
    </row>
    <row r="86" spans="2:14" ht="15" customHeight="1" x14ac:dyDescent="0.3">
      <c r="C86" s="678" t="str">
        <f>IF(I81,CONCATENATE("- Pada pendapat saya perbandingan terbaik ialah ",G6," ( RM ",I80," )"),CONCATENATE("- Pada pendapat saya perbandingan terbaik ialah ",K6," ( RM ",M80," )"))</f>
        <v>- Pada pendapat saya perbandingan terbaik ialah Lot Perbandingan 1: PT 11015 ( RM 8070 )</v>
      </c>
      <c r="D86" s="678"/>
      <c r="E86" s="678"/>
      <c r="F86" s="678"/>
      <c r="G86" s="678"/>
      <c r="H86" s="678"/>
      <c r="I86" s="678"/>
      <c r="J86" s="678"/>
    </row>
    <row r="87" spans="2:14" x14ac:dyDescent="0.3">
      <c r="C87" s="133" t="s">
        <v>263</v>
      </c>
      <c r="D87" s="199">
        <v>8000</v>
      </c>
      <c r="E87" s="12"/>
      <c r="F87" s="12"/>
      <c r="G87" s="177"/>
      <c r="H87" s="6"/>
      <c r="I87" s="6"/>
    </row>
    <row r="88" spans="2:14" x14ac:dyDescent="0.3">
      <c r="D88" s="138"/>
      <c r="G88" s="143"/>
      <c r="H88" s="5"/>
    </row>
    <row r="89" spans="2:14" x14ac:dyDescent="0.3">
      <c r="C89" s="6" t="s">
        <v>264</v>
      </c>
      <c r="D89" s="138"/>
    </row>
    <row r="90" spans="2:14" x14ac:dyDescent="0.3">
      <c r="C90" s="132" t="s">
        <v>265</v>
      </c>
      <c r="D90" s="200"/>
      <c r="E90" s="121"/>
      <c r="F90" s="121"/>
      <c r="G90" s="200"/>
      <c r="H90" s="121"/>
      <c r="I90" s="122"/>
      <c r="J90" s="122"/>
      <c r="K90" s="178"/>
      <c r="L90" s="123"/>
    </row>
    <row r="91" spans="2:14" x14ac:dyDescent="0.3">
      <c r="C91" s="124"/>
      <c r="D91" s="201"/>
      <c r="E91" s="125"/>
      <c r="F91" s="125"/>
      <c r="G91" s="201"/>
      <c r="H91" s="125"/>
      <c r="I91" s="126"/>
      <c r="J91" s="126"/>
      <c r="K91" s="179"/>
      <c r="L91" s="127"/>
    </row>
    <row r="92" spans="2:14" x14ac:dyDescent="0.3">
      <c r="C92" s="124"/>
      <c r="D92" s="201"/>
      <c r="E92" s="125"/>
      <c r="F92" s="125"/>
      <c r="G92" s="201"/>
      <c r="H92" s="125"/>
      <c r="I92" s="126"/>
      <c r="J92" s="126"/>
      <c r="K92" s="179"/>
      <c r="L92" s="127"/>
    </row>
    <row r="93" spans="2:14" x14ac:dyDescent="0.3">
      <c r="C93" s="128"/>
      <c r="D93" s="180"/>
      <c r="E93" s="129"/>
      <c r="F93" s="129"/>
      <c r="G93" s="212"/>
      <c r="H93" s="130"/>
      <c r="I93" s="129"/>
      <c r="J93" s="129"/>
      <c r="K93" s="212"/>
      <c r="L93" s="131"/>
    </row>
    <row r="94" spans="2:14" x14ac:dyDescent="0.3">
      <c r="D94" s="138"/>
      <c r="G94" s="143"/>
      <c r="H94" s="5"/>
    </row>
    <row r="95" spans="2:14" x14ac:dyDescent="0.3">
      <c r="C95" s="530" t="s">
        <v>272</v>
      </c>
      <c r="D95" s="530" t="s">
        <v>157</v>
      </c>
      <c r="E95" s="12"/>
      <c r="F95" s="12"/>
      <c r="G95" s="530" t="s">
        <v>158</v>
      </c>
      <c r="H95" s="698" t="s">
        <v>273</v>
      </c>
      <c r="I95" s="699"/>
      <c r="M95" s="138"/>
      <c r="N95" s="138"/>
    </row>
    <row r="96" spans="2:14" x14ac:dyDescent="0.3">
      <c r="D96" s="138"/>
      <c r="G96" s="143"/>
      <c r="H96" s="5"/>
    </row>
    <row r="97" spans="2:14" x14ac:dyDescent="0.3">
      <c r="B97" s="673" t="s">
        <v>274</v>
      </c>
      <c r="C97" s="673"/>
      <c r="D97" s="674"/>
      <c r="E97" s="674"/>
      <c r="F97" s="674"/>
      <c r="G97" s="674"/>
      <c r="H97" s="5"/>
    </row>
    <row r="98" spans="2:14" x14ac:dyDescent="0.3">
      <c r="D98" s="138"/>
      <c r="G98" s="143"/>
      <c r="H98" s="5"/>
    </row>
    <row r="99" spans="2:14" x14ac:dyDescent="0.3">
      <c r="B99" s="356" t="s">
        <v>275</v>
      </c>
      <c r="C99" s="357"/>
      <c r="D99" s="138"/>
      <c r="E99" s="138"/>
      <c r="F99" s="138"/>
      <c r="G99" s="143"/>
      <c r="H99" s="143"/>
      <c r="I99" s="138"/>
      <c r="J99" s="138"/>
      <c r="L99" s="138"/>
      <c r="M99" s="138"/>
      <c r="N99" s="138"/>
    </row>
    <row r="100" spans="2:14" x14ac:dyDescent="0.3">
      <c r="B100" t="s">
        <v>276</v>
      </c>
      <c r="C100" s="225"/>
      <c r="D100" s="138"/>
      <c r="E100" s="138"/>
      <c r="F100" s="138"/>
      <c r="H100" s="143"/>
      <c r="I100" s="138"/>
      <c r="J100" s="138"/>
      <c r="L100" s="138"/>
      <c r="M100" s="138"/>
      <c r="N100" s="138"/>
    </row>
    <row r="101" spans="2:14" ht="15" customHeight="1" x14ac:dyDescent="0.3">
      <c r="B101" s="359" t="s">
        <v>107</v>
      </c>
      <c r="C101" s="358" t="s">
        <v>108</v>
      </c>
      <c r="D101" s="358" t="s">
        <v>313</v>
      </c>
      <c r="E101" s="138"/>
      <c r="F101" s="138"/>
      <c r="H101" s="143"/>
      <c r="I101" s="138"/>
      <c r="J101" s="138"/>
      <c r="L101" s="138"/>
      <c r="M101" s="138"/>
      <c r="N101" s="138"/>
    </row>
    <row r="102" spans="2:14" ht="29.25" customHeight="1" x14ac:dyDescent="0.3">
      <c r="B102" s="137">
        <v>1</v>
      </c>
      <c r="C102" s="136" t="s">
        <v>110</v>
      </c>
      <c r="D102" s="360"/>
      <c r="E102" s="138"/>
      <c r="F102" s="172"/>
      <c r="H102" s="143"/>
      <c r="I102" s="138"/>
      <c r="J102" s="138"/>
      <c r="L102" s="138"/>
      <c r="M102" s="138"/>
      <c r="N102" s="138"/>
    </row>
    <row r="103" spans="2:14" ht="24.75" customHeight="1" x14ac:dyDescent="0.3">
      <c r="B103" s="530" t="s">
        <v>111</v>
      </c>
      <c r="C103" s="136"/>
      <c r="D103" s="361"/>
      <c r="E103" s="138"/>
      <c r="F103" s="138"/>
      <c r="H103" s="143"/>
      <c r="I103" s="138"/>
      <c r="J103" s="138"/>
      <c r="L103" s="138"/>
      <c r="M103" s="138"/>
      <c r="N103" s="138"/>
    </row>
    <row r="104" spans="2:14" ht="24.75" customHeight="1" x14ac:dyDescent="0.3">
      <c r="B104" s="185"/>
      <c r="C104" s="225"/>
      <c r="D104" s="138"/>
      <c r="E104" s="138"/>
      <c r="F104" s="138"/>
      <c r="H104" s="143"/>
      <c r="I104" s="138"/>
      <c r="J104" s="138"/>
      <c r="L104" s="138"/>
      <c r="M104" s="138"/>
      <c r="N104" s="138"/>
    </row>
    <row r="105" spans="2:14" x14ac:dyDescent="0.3">
      <c r="D105" s="138"/>
      <c r="G105" s="143"/>
      <c r="H105" s="5"/>
    </row>
    <row r="106" spans="2:14" x14ac:dyDescent="0.3">
      <c r="C106" s="3" t="s">
        <v>277</v>
      </c>
      <c r="D106" s="138"/>
      <c r="G106" s="143"/>
      <c r="H106" s="5"/>
    </row>
    <row r="107" spans="2:14" x14ac:dyDescent="0.3">
      <c r="C107" s="93" t="s">
        <v>278</v>
      </c>
      <c r="D107" s="138"/>
      <c r="G107" s="143"/>
      <c r="H107" s="5"/>
    </row>
    <row r="108" spans="2:14" x14ac:dyDescent="0.3">
      <c r="D108" s="138"/>
      <c r="G108" s="143"/>
      <c r="H108" s="5"/>
    </row>
    <row r="109" spans="2:14" x14ac:dyDescent="0.3">
      <c r="C109" s="240" t="s">
        <v>279</v>
      </c>
      <c r="D109" s="138"/>
      <c r="E109" s="138"/>
      <c r="F109" s="138"/>
      <c r="G109" s="143"/>
      <c r="H109" s="143"/>
      <c r="I109" s="138"/>
      <c r="J109" s="138"/>
      <c r="L109" s="138"/>
      <c r="M109" s="138"/>
      <c r="N109" s="138"/>
    </row>
    <row r="110" spans="2:14" x14ac:dyDescent="0.3">
      <c r="D110" s="138"/>
      <c r="G110" s="143"/>
      <c r="H110" s="5"/>
    </row>
    <row r="111" spans="2:14" x14ac:dyDescent="0.3">
      <c r="D111" s="138"/>
      <c r="G111" s="143"/>
      <c r="H111" s="5"/>
    </row>
    <row r="112" spans="2:14" x14ac:dyDescent="0.3">
      <c r="D112" s="138"/>
      <c r="G112" s="143"/>
      <c r="H112" s="5"/>
    </row>
    <row r="113" spans="4:8" x14ac:dyDescent="0.3">
      <c r="D113" s="138"/>
      <c r="G113" s="143"/>
      <c r="H113" s="5"/>
    </row>
  </sheetData>
  <mergeCells count="129">
    <mergeCell ref="H4:I4"/>
    <mergeCell ref="J4:K4"/>
    <mergeCell ref="M4:N4"/>
    <mergeCell ref="B97:G97"/>
    <mergeCell ref="I58:J58"/>
    <mergeCell ref="M58:N58"/>
    <mergeCell ref="I59:J59"/>
    <mergeCell ref="M59:N59"/>
    <mergeCell ref="I60:J60"/>
    <mergeCell ref="M60:N60"/>
    <mergeCell ref="I61:J61"/>
    <mergeCell ref="M61:N61"/>
    <mergeCell ref="I62:J62"/>
    <mergeCell ref="M62:N62"/>
    <mergeCell ref="I66:J66"/>
    <mergeCell ref="I73:J73"/>
    <mergeCell ref="I76:J76"/>
    <mergeCell ref="I72:J72"/>
    <mergeCell ref="M73:N73"/>
    <mergeCell ref="M76:N76"/>
    <mergeCell ref="M66:N66"/>
    <mergeCell ref="B71:B78"/>
    <mergeCell ref="I77:J77"/>
    <mergeCell ref="C85:J85"/>
    <mergeCell ref="M54:N54"/>
    <mergeCell ref="C86:J86"/>
    <mergeCell ref="I80:J80"/>
    <mergeCell ref="M80:N80"/>
    <mergeCell ref="I81:J81"/>
    <mergeCell ref="M81:N81"/>
    <mergeCell ref="I68:J68"/>
    <mergeCell ref="I69:J69"/>
    <mergeCell ref="M69:N69"/>
    <mergeCell ref="M68:N68"/>
    <mergeCell ref="I70:J70"/>
    <mergeCell ref="M70:N70"/>
    <mergeCell ref="I79:J79"/>
    <mergeCell ref="M79:N79"/>
    <mergeCell ref="M77:N77"/>
    <mergeCell ref="M72:N72"/>
    <mergeCell ref="M55:N55"/>
    <mergeCell ref="I63:J63"/>
    <mergeCell ref="M63:N63"/>
    <mergeCell ref="I64:J64"/>
    <mergeCell ref="M64:N64"/>
    <mergeCell ref="I56:J56"/>
    <mergeCell ref="M56:N56"/>
    <mergeCell ref="I57:J57"/>
    <mergeCell ref="K9:N9"/>
    <mergeCell ref="G12:J12"/>
    <mergeCell ref="K12:N12"/>
    <mergeCell ref="G29:J29"/>
    <mergeCell ref="K29:N29"/>
    <mergeCell ref="K13:N13"/>
    <mergeCell ref="G14:J14"/>
    <mergeCell ref="K14:N14"/>
    <mergeCell ref="G18:J18"/>
    <mergeCell ref="G27:J27"/>
    <mergeCell ref="K27:N27"/>
    <mergeCell ref="G28:J28"/>
    <mergeCell ref="K28:N28"/>
    <mergeCell ref="G23:J23"/>
    <mergeCell ref="K23:N23"/>
    <mergeCell ref="K25:N25"/>
    <mergeCell ref="G24:J24"/>
    <mergeCell ref="K24:N24"/>
    <mergeCell ref="G25:J25"/>
    <mergeCell ref="M57:N57"/>
    <mergeCell ref="G32:J32"/>
    <mergeCell ref="K32:N32"/>
    <mergeCell ref="B33:B36"/>
    <mergeCell ref="C33:H33"/>
    <mergeCell ref="I36:J36"/>
    <mergeCell ref="M36:N36"/>
    <mergeCell ref="B37:B41"/>
    <mergeCell ref="I38:J38"/>
    <mergeCell ref="M38:N38"/>
    <mergeCell ref="I41:J41"/>
    <mergeCell ref="M41:N41"/>
    <mergeCell ref="C39:C40"/>
    <mergeCell ref="D39:D40"/>
    <mergeCell ref="H39:H40"/>
    <mergeCell ref="I39:J40"/>
    <mergeCell ref="L39:L40"/>
    <mergeCell ref="M39:N40"/>
    <mergeCell ref="M43:N43"/>
    <mergeCell ref="B42:B68"/>
    <mergeCell ref="I43:J43"/>
    <mergeCell ref="I54:J54"/>
    <mergeCell ref="M51:N51"/>
    <mergeCell ref="M49:N49"/>
    <mergeCell ref="M50:N50"/>
    <mergeCell ref="I48:J48"/>
    <mergeCell ref="I44:J44"/>
    <mergeCell ref="I45:J45"/>
    <mergeCell ref="I47:J47"/>
    <mergeCell ref="M45:N45"/>
    <mergeCell ref="I46:J46"/>
    <mergeCell ref="I50:J50"/>
    <mergeCell ref="I51:J51"/>
    <mergeCell ref="I49:J49"/>
    <mergeCell ref="M48:N48"/>
    <mergeCell ref="M46:N46"/>
    <mergeCell ref="M47:N47"/>
    <mergeCell ref="M44:N44"/>
    <mergeCell ref="I55:J55"/>
    <mergeCell ref="M52:N52"/>
    <mergeCell ref="I52:J52"/>
    <mergeCell ref="H95:I95"/>
    <mergeCell ref="G6:J6"/>
    <mergeCell ref="K6:N6"/>
    <mergeCell ref="B7:B32"/>
    <mergeCell ref="G7:J7"/>
    <mergeCell ref="K7:N7"/>
    <mergeCell ref="G8:J8"/>
    <mergeCell ref="K8:N8"/>
    <mergeCell ref="G10:J10"/>
    <mergeCell ref="K10:N10"/>
    <mergeCell ref="G11:J11"/>
    <mergeCell ref="G15:J15"/>
    <mergeCell ref="K15:N15"/>
    <mergeCell ref="G16:J16"/>
    <mergeCell ref="K16:N16"/>
    <mergeCell ref="K11:N11"/>
    <mergeCell ref="G13:J13"/>
    <mergeCell ref="K18:N18"/>
    <mergeCell ref="G19:J19"/>
    <mergeCell ref="K19:N19"/>
    <mergeCell ref="G9:J9"/>
  </mergeCells>
  <phoneticPr fontId="22" type="noConversion"/>
  <conditionalFormatting sqref="A88:A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{42742A52-DCD6-450B-A3F0-09F47305F1E7}</x14:id>
        </ext>
      </extLst>
    </cfRule>
  </conditionalFormatting>
  <pageMargins left="0.7" right="0.7" top="0.75" bottom="0.75" header="0.3" footer="0.3"/>
  <pageSetup scale="49" fitToHeight="0" orientation="portrait" horizontalDpi="200" verticalDpi="200" r:id="rId1"/>
  <headerFooter>
    <oddHeader>&amp;LKaedah Perbandingan&amp;RVersion 1.2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30" r:id="rId4" name="Check Box 14">
              <controlPr defaultSize="0" autoFill="0" autoLine="0" autoPict="0">
                <anchor moveWithCells="1">
                  <from>
                    <xdr:col>1</xdr:col>
                    <xdr:colOff>335280</xdr:colOff>
                    <xdr:row>45</xdr:row>
                    <xdr:rowOff>152400</xdr:rowOff>
                  </from>
                  <to>
                    <xdr:col>2</xdr:col>
                    <xdr:colOff>45720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5" name="Check Box 15">
              <controlPr defaultSize="0" autoFill="0" autoLine="0" autoPict="0">
                <anchor moveWithCells="1">
                  <from>
                    <xdr:col>1</xdr:col>
                    <xdr:colOff>335280</xdr:colOff>
                    <xdr:row>45</xdr:row>
                    <xdr:rowOff>0</xdr:rowOff>
                  </from>
                  <to>
                    <xdr:col>2</xdr:col>
                    <xdr:colOff>45720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6" name="Check Box 16">
              <controlPr defaultSize="0" autoFill="0" autoLine="0" autoPict="0">
                <anchor moveWithCells="1">
                  <from>
                    <xdr:col>1</xdr:col>
                    <xdr:colOff>335280</xdr:colOff>
                    <xdr:row>47</xdr:row>
                    <xdr:rowOff>0</xdr:rowOff>
                  </from>
                  <to>
                    <xdr:col>2</xdr:col>
                    <xdr:colOff>45720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7" name="Check Box 20">
              <controlPr defaultSize="0" autoFill="0" autoLine="0" autoPict="0">
                <anchor moveWithCells="1">
                  <from>
                    <xdr:col>1</xdr:col>
                    <xdr:colOff>335280</xdr:colOff>
                    <xdr:row>48</xdr:row>
                    <xdr:rowOff>0</xdr:rowOff>
                  </from>
                  <to>
                    <xdr:col>2</xdr:col>
                    <xdr:colOff>45720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8" name="Check Box 28">
              <controlPr defaultSize="0" autoFill="0" autoLine="0" autoPict="0">
                <anchor moveWithCells="1">
                  <from>
                    <xdr:col>1</xdr:col>
                    <xdr:colOff>335280</xdr:colOff>
                    <xdr:row>48</xdr:row>
                    <xdr:rowOff>160020</xdr:rowOff>
                  </from>
                  <to>
                    <xdr:col>2</xdr:col>
                    <xdr:colOff>45720</xdr:colOff>
                    <xdr:row>49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9" name="Check Box 29">
              <controlPr defaultSize="0" autoFill="0" autoLine="0" autoPict="0">
                <anchor moveWithCells="1">
                  <from>
                    <xdr:col>1</xdr:col>
                    <xdr:colOff>335280</xdr:colOff>
                    <xdr:row>49</xdr:row>
                    <xdr:rowOff>563880</xdr:rowOff>
                  </from>
                  <to>
                    <xdr:col>2</xdr:col>
                    <xdr:colOff>45720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0" name="Check Box 32">
              <controlPr defaultSize="0" autoFill="0" autoLine="0" autoPict="0">
                <anchor moveWithCells="1">
                  <from>
                    <xdr:col>1</xdr:col>
                    <xdr:colOff>335280</xdr:colOff>
                    <xdr:row>50</xdr:row>
                    <xdr:rowOff>190500</xdr:rowOff>
                  </from>
                  <to>
                    <xdr:col>2</xdr:col>
                    <xdr:colOff>45720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1" name="Check Box 35">
              <controlPr defaultSize="0" autoFill="0" autoLine="0" autoPict="0">
                <anchor moveWithCells="1">
                  <from>
                    <xdr:col>8</xdr:col>
                    <xdr:colOff>769620</xdr:colOff>
                    <xdr:row>79</xdr:row>
                    <xdr:rowOff>175260</xdr:rowOff>
                  </from>
                  <to>
                    <xdr:col>9</xdr:col>
                    <xdr:colOff>251460</xdr:colOff>
                    <xdr:row>81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2" name="Check Box 36">
              <controlPr defaultSize="0" autoFill="0" autoLine="0" autoPict="0">
                <anchor moveWithCells="1">
                  <from>
                    <xdr:col>12</xdr:col>
                    <xdr:colOff>716280</xdr:colOff>
                    <xdr:row>79</xdr:row>
                    <xdr:rowOff>160020</xdr:rowOff>
                  </from>
                  <to>
                    <xdr:col>13</xdr:col>
                    <xdr:colOff>297180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3" name="Group Box 40">
              <controlPr defaultSize="0" autoFill="0" autoPict="0">
                <anchor moveWithCells="1">
                  <from>
                    <xdr:col>8</xdr:col>
                    <xdr:colOff>274320</xdr:colOff>
                    <xdr:row>29</xdr:row>
                    <xdr:rowOff>0</xdr:rowOff>
                  </from>
                  <to>
                    <xdr:col>8</xdr:col>
                    <xdr:colOff>632460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4" name="Option Button 41">
              <controlPr defaultSize="0" autoFill="0" autoLine="0" autoPict="0">
                <anchor moveWithCells="1">
                  <from>
                    <xdr:col>8</xdr:col>
                    <xdr:colOff>350520</xdr:colOff>
                    <xdr:row>29</xdr:row>
                    <xdr:rowOff>45720</xdr:rowOff>
                  </from>
                  <to>
                    <xdr:col>8</xdr:col>
                    <xdr:colOff>601980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" name="Option Button 42">
              <controlPr defaultSize="0" autoFill="0" autoLine="0" autoPict="0">
                <anchor moveWithCells="1">
                  <from>
                    <xdr:col>8</xdr:col>
                    <xdr:colOff>342900</xdr:colOff>
                    <xdr:row>29</xdr:row>
                    <xdr:rowOff>335280</xdr:rowOff>
                  </from>
                  <to>
                    <xdr:col>8</xdr:col>
                    <xdr:colOff>563880</xdr:colOff>
                    <xdr:row>30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6" name="Group Box 44">
              <controlPr defaultSize="0" autoFill="0" autoPict="0">
                <anchor moveWithCells="1">
                  <from>
                    <xdr:col>13</xdr:col>
                    <xdr:colOff>121920</xdr:colOff>
                    <xdr:row>29</xdr:row>
                    <xdr:rowOff>30480</xdr:rowOff>
                  </from>
                  <to>
                    <xdr:col>13</xdr:col>
                    <xdr:colOff>541020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17" name="Check Box 85">
              <controlPr defaultSize="0" autoFill="0" autoLine="0" autoPict="0">
                <anchor moveWithCells="1">
                  <from>
                    <xdr:col>1</xdr:col>
                    <xdr:colOff>335280</xdr:colOff>
                    <xdr:row>62</xdr:row>
                    <xdr:rowOff>190500</xdr:rowOff>
                  </from>
                  <to>
                    <xdr:col>2</xdr:col>
                    <xdr:colOff>45720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18" name="Check Box 86">
              <controlPr defaultSize="0" autoFill="0" autoLine="0" autoPict="0">
                <anchor moveWithCells="1">
                  <from>
                    <xdr:col>1</xdr:col>
                    <xdr:colOff>335280</xdr:colOff>
                    <xdr:row>53</xdr:row>
                    <xdr:rowOff>190500</xdr:rowOff>
                  </from>
                  <to>
                    <xdr:col>2</xdr:col>
                    <xdr:colOff>60960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19" name="Check Box 88">
              <controlPr defaultSize="0" autoFill="0" autoLine="0" autoPict="0">
                <anchor moveWithCells="1">
                  <from>
                    <xdr:col>1</xdr:col>
                    <xdr:colOff>335280</xdr:colOff>
                    <xdr:row>54</xdr:row>
                    <xdr:rowOff>190500</xdr:rowOff>
                  </from>
                  <to>
                    <xdr:col>2</xdr:col>
                    <xdr:colOff>45720</xdr:colOff>
                    <xdr:row>56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20" name="Check Box 89">
              <controlPr defaultSize="0" autoFill="0" autoLine="0" autoPict="0">
                <anchor moveWithCells="1">
                  <from>
                    <xdr:col>1</xdr:col>
                    <xdr:colOff>335280</xdr:colOff>
                    <xdr:row>55</xdr:row>
                    <xdr:rowOff>190500</xdr:rowOff>
                  </from>
                  <to>
                    <xdr:col>2</xdr:col>
                    <xdr:colOff>45720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21" name="Check Box 90">
              <controlPr defaultSize="0" autoFill="0" autoLine="0" autoPict="0">
                <anchor moveWithCells="1">
                  <from>
                    <xdr:col>1</xdr:col>
                    <xdr:colOff>335280</xdr:colOff>
                    <xdr:row>56</xdr:row>
                    <xdr:rowOff>190500</xdr:rowOff>
                  </from>
                  <to>
                    <xdr:col>2</xdr:col>
                    <xdr:colOff>45720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22" name="Check Box 91">
              <controlPr defaultSize="0" autoFill="0" autoLine="0" autoPict="0">
                <anchor moveWithCells="1">
                  <from>
                    <xdr:col>1</xdr:col>
                    <xdr:colOff>335280</xdr:colOff>
                    <xdr:row>58</xdr:row>
                    <xdr:rowOff>22860</xdr:rowOff>
                  </from>
                  <to>
                    <xdr:col>2</xdr:col>
                    <xdr:colOff>45720</xdr:colOff>
                    <xdr:row>59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8" r:id="rId23" name="Check Box 92">
              <controlPr defaultSize="0" autoFill="0" autoLine="0" autoPict="0">
                <anchor moveWithCells="1">
                  <from>
                    <xdr:col>1</xdr:col>
                    <xdr:colOff>335280</xdr:colOff>
                    <xdr:row>58</xdr:row>
                    <xdr:rowOff>182880</xdr:rowOff>
                  </from>
                  <to>
                    <xdr:col>2</xdr:col>
                    <xdr:colOff>45720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9" r:id="rId24" name="Check Box 93">
              <controlPr defaultSize="0" autoFill="0" autoLine="0" autoPict="0">
                <anchor moveWithCells="1">
                  <from>
                    <xdr:col>1</xdr:col>
                    <xdr:colOff>335280</xdr:colOff>
                    <xdr:row>59</xdr:row>
                    <xdr:rowOff>190500</xdr:rowOff>
                  </from>
                  <to>
                    <xdr:col>2</xdr:col>
                    <xdr:colOff>45720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0" r:id="rId25" name="Check Box 94">
              <controlPr defaultSize="0" autoFill="0" autoLine="0" autoPict="0">
                <anchor moveWithCells="1">
                  <from>
                    <xdr:col>1</xdr:col>
                    <xdr:colOff>335280</xdr:colOff>
                    <xdr:row>60</xdr:row>
                    <xdr:rowOff>190500</xdr:rowOff>
                  </from>
                  <to>
                    <xdr:col>2</xdr:col>
                    <xdr:colOff>45720</xdr:colOff>
                    <xdr:row>62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1" r:id="rId26" name="Check Box 95">
              <controlPr defaultSize="0" autoFill="0" autoLine="0" autoPict="0">
                <anchor moveWithCells="1">
                  <from>
                    <xdr:col>1</xdr:col>
                    <xdr:colOff>335280</xdr:colOff>
                    <xdr:row>61</xdr:row>
                    <xdr:rowOff>182880</xdr:rowOff>
                  </from>
                  <to>
                    <xdr:col>2</xdr:col>
                    <xdr:colOff>45720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2" r:id="rId27" name="Check Box 96">
              <controlPr defaultSize="0" autoFill="0" autoLine="0" autoPict="0">
                <anchor moveWithCells="1">
                  <from>
                    <xdr:col>1</xdr:col>
                    <xdr:colOff>335280</xdr:colOff>
                    <xdr:row>52</xdr:row>
                    <xdr:rowOff>190500</xdr:rowOff>
                  </from>
                  <to>
                    <xdr:col>2</xdr:col>
                    <xdr:colOff>45720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5" r:id="rId28" name="Check Box 99">
              <controlPr defaultSize="0" autoFill="0" autoLine="0" autoPict="0">
                <anchor moveWithCells="1">
                  <from>
                    <xdr:col>1</xdr:col>
                    <xdr:colOff>335280</xdr:colOff>
                    <xdr:row>44</xdr:row>
                    <xdr:rowOff>0</xdr:rowOff>
                  </from>
                  <to>
                    <xdr:col>2</xdr:col>
                    <xdr:colOff>45720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6" r:id="rId29" name="Check Box 100">
              <controlPr defaultSize="0" autoFill="0" autoLine="0" autoPict="0">
                <anchor moveWithCells="1">
                  <from>
                    <xdr:col>1</xdr:col>
                    <xdr:colOff>335280</xdr:colOff>
                    <xdr:row>42</xdr:row>
                    <xdr:rowOff>220980</xdr:rowOff>
                  </from>
                  <to>
                    <xdr:col>2</xdr:col>
                    <xdr:colOff>45720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3" r:id="rId30" name="Option Button 107">
              <controlPr defaultSize="0" autoFill="0" autoLine="0" autoPict="0">
                <anchor moveWithCells="1">
                  <from>
                    <xdr:col>8</xdr:col>
                    <xdr:colOff>342900</xdr:colOff>
                    <xdr:row>30</xdr:row>
                    <xdr:rowOff>335280</xdr:rowOff>
                  </from>
                  <to>
                    <xdr:col>8</xdr:col>
                    <xdr:colOff>563880</xdr:colOff>
                    <xdr:row>31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3" r:id="rId31" name="Option Button 117">
              <controlPr defaultSize="0" autoFill="0" autoLine="0" autoPict="0">
                <anchor moveWithCells="1">
                  <from>
                    <xdr:col>3</xdr:col>
                    <xdr:colOff>175260</xdr:colOff>
                    <xdr:row>101</xdr:row>
                    <xdr:rowOff>68580</xdr:rowOff>
                  </from>
                  <to>
                    <xdr:col>3</xdr:col>
                    <xdr:colOff>495300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4" r:id="rId32" name="Option Button 118">
              <controlPr defaultSize="0" autoFill="0" autoLine="0" autoPict="0">
                <anchor moveWithCells="1">
                  <from>
                    <xdr:col>3</xdr:col>
                    <xdr:colOff>845820</xdr:colOff>
                    <xdr:row>101</xdr:row>
                    <xdr:rowOff>68580</xdr:rowOff>
                  </from>
                  <to>
                    <xdr:col>3</xdr:col>
                    <xdr:colOff>1173480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35" r:id="rId33" name="Group Box 119">
              <controlPr defaultSize="0" autoFill="0" autoPict="0">
                <anchor moveWithCells="1">
                  <from>
                    <xdr:col>3</xdr:col>
                    <xdr:colOff>106680</xdr:colOff>
                    <xdr:row>101</xdr:row>
                    <xdr:rowOff>45720</xdr:rowOff>
                  </from>
                  <to>
                    <xdr:col>3</xdr:col>
                    <xdr:colOff>1287780</xdr:colOff>
                    <xdr:row>101</xdr:row>
                    <xdr:rowOff>335280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34" name="Option Button 158">
              <controlPr defaultSize="0" autoFill="0" autoLine="0" autoPict="0">
                <anchor moveWithCells="1">
                  <from>
                    <xdr:col>13</xdr:col>
                    <xdr:colOff>198120</xdr:colOff>
                    <xdr:row>29</xdr:row>
                    <xdr:rowOff>76200</xdr:rowOff>
                  </from>
                  <to>
                    <xdr:col>14</xdr:col>
                    <xdr:colOff>480060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35" name="Option Button 159">
              <controlPr defaultSize="0" autoFill="0" autoLine="0" autoPict="0">
                <anchor moveWithCells="1">
                  <from>
                    <xdr:col>13</xdr:col>
                    <xdr:colOff>220980</xdr:colOff>
                    <xdr:row>30</xdr:row>
                    <xdr:rowOff>45720</xdr:rowOff>
                  </from>
                  <to>
                    <xdr:col>14</xdr:col>
                    <xdr:colOff>495300</xdr:colOff>
                    <xdr:row>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36" name="Option Button 160">
              <controlPr defaultSize="0" autoFill="0" autoLine="0" autoPict="0">
                <anchor moveWithCells="1">
                  <from>
                    <xdr:col>13</xdr:col>
                    <xdr:colOff>228600</xdr:colOff>
                    <xdr:row>31</xdr:row>
                    <xdr:rowOff>7620</xdr:rowOff>
                  </from>
                  <to>
                    <xdr:col>14</xdr:col>
                    <xdr:colOff>495300</xdr:colOff>
                    <xdr:row>31</xdr:row>
                    <xdr:rowOff>220980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742A52-DCD6-450B-A3F0-09F47305F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A88:A98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56DA8A-AD98-4546-A7F0-3E5CC0182AD8}">
          <x14:formula1>
            <xm:f>'Item List'!$A$1:$A$7</xm:f>
          </x14:formula1>
          <xm:sqref>I79 M79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173B-3F3E-4F54-8F8E-37428B82D62E}">
  <sheetPr codeName="Sheet6">
    <tabColor theme="7" tint="0.59999389629810485"/>
    <pageSetUpPr fitToPage="1"/>
  </sheetPr>
  <dimension ref="A1:T352"/>
  <sheetViews>
    <sheetView topLeftCell="A88" zoomScale="75" zoomScaleNormal="75" workbookViewId="0">
      <pane xSplit="3" topLeftCell="D1" activePane="topRight" state="frozen"/>
      <selection pane="topRight" activeCell="C91" sqref="C91"/>
    </sheetView>
  </sheetViews>
  <sheetFormatPr defaultRowHeight="14.4" x14ac:dyDescent="0.3"/>
  <cols>
    <col min="1" max="1" width="5.44140625" customWidth="1"/>
    <col min="2" max="2" width="8.88671875" customWidth="1"/>
    <col min="3" max="3" width="40.5546875" style="225" customWidth="1"/>
    <col min="4" max="4" width="27.88671875" style="202" customWidth="1"/>
    <col min="5" max="6" width="4.33203125" style="138" customWidth="1"/>
    <col min="7" max="7" width="23.44140625" style="138" customWidth="1"/>
    <col min="8" max="8" width="12.88671875" style="138" customWidth="1"/>
    <col min="9" max="9" width="12.5546875" style="138" customWidth="1"/>
    <col min="10" max="10" width="7" style="138" customWidth="1"/>
    <col min="11" max="11" width="19.44140625" style="138" customWidth="1"/>
    <col min="12" max="12" width="16.5546875" style="138" customWidth="1"/>
    <col min="13" max="13" width="13.109375" style="138" customWidth="1"/>
    <col min="14" max="14" width="7.109375" style="138" customWidth="1"/>
  </cols>
  <sheetData>
    <row r="1" spans="1:20" x14ac:dyDescent="0.3">
      <c r="C1" s="245" t="s">
        <v>314</v>
      </c>
      <c r="D1" s="193"/>
      <c r="E1" s="193"/>
      <c r="F1" s="193"/>
      <c r="H1" s="184"/>
      <c r="J1" s="143"/>
    </row>
    <row r="2" spans="1:20" x14ac:dyDescent="0.3">
      <c r="C2" s="138" t="s">
        <v>174</v>
      </c>
      <c r="D2" s="138"/>
    </row>
    <row r="3" spans="1:20" x14ac:dyDescent="0.3">
      <c r="D3" s="138"/>
    </row>
    <row r="4" spans="1:20" ht="27.75" customHeight="1" x14ac:dyDescent="0.3">
      <c r="C4" s="532" t="s">
        <v>175</v>
      </c>
      <c r="D4" s="532" t="s">
        <v>176</v>
      </c>
      <c r="E4" s="533"/>
      <c r="F4" s="533"/>
      <c r="G4" s="532" t="s">
        <v>177</v>
      </c>
      <c r="H4" s="671" t="s">
        <v>178</v>
      </c>
      <c r="I4" s="672"/>
      <c r="J4" s="671" t="s">
        <v>10</v>
      </c>
      <c r="K4" s="672"/>
      <c r="L4" s="532" t="s">
        <v>179</v>
      </c>
      <c r="M4" s="671" t="s">
        <v>149</v>
      </c>
      <c r="N4" s="672"/>
    </row>
    <row r="5" spans="1:20" ht="15" thickBot="1" x14ac:dyDescent="0.35">
      <c r="D5" s="138"/>
    </row>
    <row r="6" spans="1:20" s="22" customFormat="1" ht="15" thickBot="1" x14ac:dyDescent="0.35">
      <c r="A6" s="30"/>
      <c r="B6" s="53" t="s">
        <v>180</v>
      </c>
      <c r="C6" s="226" t="s">
        <v>119</v>
      </c>
      <c r="D6" s="203" t="s">
        <v>315</v>
      </c>
      <c r="E6" s="203"/>
      <c r="F6" s="248"/>
      <c r="G6" s="752" t="s">
        <v>316</v>
      </c>
      <c r="H6" s="752"/>
      <c r="I6" s="752"/>
      <c r="J6" s="753"/>
      <c r="K6" s="754" t="s">
        <v>317</v>
      </c>
      <c r="L6" s="752"/>
      <c r="M6" s="752"/>
      <c r="N6" s="755"/>
      <c r="O6" s="30"/>
      <c r="P6" s="30"/>
      <c r="Q6" s="30"/>
      <c r="R6" s="30"/>
      <c r="S6" s="30"/>
      <c r="T6" s="30"/>
    </row>
    <row r="7" spans="1:20" x14ac:dyDescent="0.3">
      <c r="B7" s="640" t="s">
        <v>184</v>
      </c>
      <c r="C7" s="110" t="s">
        <v>185</v>
      </c>
      <c r="D7" s="143" t="s">
        <v>186</v>
      </c>
      <c r="E7" s="143"/>
      <c r="F7" s="144"/>
      <c r="G7" s="756">
        <v>11191318</v>
      </c>
      <c r="H7" s="742"/>
      <c r="I7" s="742"/>
      <c r="J7" s="757"/>
      <c r="K7" s="606">
        <v>11191365</v>
      </c>
      <c r="L7" s="607"/>
      <c r="M7" s="607"/>
      <c r="N7" s="608"/>
    </row>
    <row r="8" spans="1:20" ht="15" customHeight="1" x14ac:dyDescent="0.3">
      <c r="B8" s="641"/>
      <c r="C8" s="110" t="s">
        <v>188</v>
      </c>
      <c r="D8" s="204" t="s">
        <v>318</v>
      </c>
      <c r="E8" s="146"/>
      <c r="F8" s="145"/>
      <c r="G8" s="742" t="s">
        <v>318</v>
      </c>
      <c r="H8" s="742"/>
      <c r="I8" s="742"/>
      <c r="J8" s="757"/>
      <c r="K8" s="630" t="s">
        <v>318</v>
      </c>
      <c r="L8" s="630"/>
      <c r="M8" s="630"/>
      <c r="N8" s="617"/>
    </row>
    <row r="9" spans="1:20" x14ac:dyDescent="0.3">
      <c r="B9" s="641"/>
      <c r="C9" s="227" t="s">
        <v>190</v>
      </c>
      <c r="D9" s="204" t="s">
        <v>191</v>
      </c>
      <c r="E9" s="146"/>
      <c r="F9" s="145"/>
      <c r="G9" s="742" t="s">
        <v>191</v>
      </c>
      <c r="H9" s="742"/>
      <c r="I9" s="742"/>
      <c r="J9" s="757"/>
      <c r="K9" s="630" t="s">
        <v>191</v>
      </c>
      <c r="L9" s="630"/>
      <c r="M9" s="630"/>
      <c r="N9" s="617"/>
    </row>
    <row r="10" spans="1:20" x14ac:dyDescent="0.3">
      <c r="B10" s="641"/>
      <c r="C10" s="110" t="s">
        <v>193</v>
      </c>
      <c r="D10" s="204" t="s">
        <v>194</v>
      </c>
      <c r="E10" s="146"/>
      <c r="F10" s="145"/>
      <c r="G10" s="742" t="s">
        <v>194</v>
      </c>
      <c r="H10" s="742"/>
      <c r="I10" s="742"/>
      <c r="J10" s="757"/>
      <c r="K10" s="630" t="s">
        <v>194</v>
      </c>
      <c r="L10" s="630"/>
      <c r="M10" s="630"/>
      <c r="N10" s="617"/>
    </row>
    <row r="11" spans="1:20" x14ac:dyDescent="0.3">
      <c r="B11" s="641"/>
      <c r="C11" s="110" t="s">
        <v>195</v>
      </c>
      <c r="D11" s="204" t="s">
        <v>168</v>
      </c>
      <c r="E11" s="146"/>
      <c r="F11" s="145"/>
      <c r="G11" s="742" t="s">
        <v>196</v>
      </c>
      <c r="H11" s="742"/>
      <c r="I11" s="742"/>
      <c r="J11" s="757"/>
      <c r="K11" s="630" t="s">
        <v>168</v>
      </c>
      <c r="L11" s="630"/>
      <c r="M11" s="630"/>
      <c r="N11" s="617"/>
    </row>
    <row r="12" spans="1:20" x14ac:dyDescent="0.3">
      <c r="B12" s="641"/>
      <c r="C12" s="227" t="s">
        <v>60</v>
      </c>
      <c r="D12" s="143" t="s">
        <v>319</v>
      </c>
      <c r="E12" s="143"/>
      <c r="F12" s="144"/>
      <c r="G12" s="742" t="s">
        <v>319</v>
      </c>
      <c r="H12" s="742"/>
      <c r="I12" s="742"/>
      <c r="J12" s="757"/>
      <c r="K12" s="630" t="s">
        <v>319</v>
      </c>
      <c r="L12" s="630"/>
      <c r="M12" s="630"/>
      <c r="N12" s="617"/>
    </row>
    <row r="13" spans="1:20" ht="15.75" customHeight="1" x14ac:dyDescent="0.3">
      <c r="B13" s="641"/>
      <c r="C13" s="110" t="s">
        <v>54</v>
      </c>
      <c r="D13" s="204" t="s">
        <v>200</v>
      </c>
      <c r="E13" s="146"/>
      <c r="F13" s="145"/>
      <c r="G13" s="742" t="s">
        <v>200</v>
      </c>
      <c r="H13" s="742"/>
      <c r="I13" s="742"/>
      <c r="J13" s="757"/>
      <c r="K13" s="630" t="s">
        <v>200</v>
      </c>
      <c r="L13" s="630"/>
      <c r="M13" s="630"/>
      <c r="N13" s="617"/>
    </row>
    <row r="14" spans="1:20" x14ac:dyDescent="0.3">
      <c r="B14" s="641"/>
      <c r="C14" s="110" t="s">
        <v>49</v>
      </c>
      <c r="D14" s="204" t="s">
        <v>201</v>
      </c>
      <c r="E14" s="146"/>
      <c r="F14" s="145"/>
      <c r="G14" s="742" t="s">
        <v>201</v>
      </c>
      <c r="H14" s="742"/>
      <c r="I14" s="742"/>
      <c r="J14" s="757"/>
      <c r="K14" s="630" t="s">
        <v>201</v>
      </c>
      <c r="L14" s="630"/>
      <c r="M14" s="630"/>
      <c r="N14" s="617"/>
    </row>
    <row r="15" spans="1:20" x14ac:dyDescent="0.3">
      <c r="B15" s="641"/>
      <c r="C15" s="110" t="s">
        <v>56</v>
      </c>
      <c r="D15" s="204" t="s">
        <v>235</v>
      </c>
      <c r="E15" s="146"/>
      <c r="F15" s="145"/>
      <c r="G15" s="742" t="s">
        <v>168</v>
      </c>
      <c r="H15" s="742"/>
      <c r="I15" s="742"/>
      <c r="J15" s="757"/>
      <c r="K15" s="630" t="s">
        <v>168</v>
      </c>
      <c r="L15" s="630"/>
      <c r="M15" s="630"/>
      <c r="N15" s="617"/>
    </row>
    <row r="16" spans="1:20" x14ac:dyDescent="0.3">
      <c r="B16" s="641"/>
      <c r="C16" s="110" t="s">
        <v>51</v>
      </c>
      <c r="D16" s="204" t="s">
        <v>168</v>
      </c>
      <c r="E16" s="146"/>
      <c r="F16" s="145"/>
      <c r="G16" s="742" t="s">
        <v>168</v>
      </c>
      <c r="H16" s="742"/>
      <c r="I16" s="742"/>
      <c r="J16" s="757"/>
      <c r="K16" s="630" t="s">
        <v>168</v>
      </c>
      <c r="L16" s="630"/>
      <c r="M16" s="630"/>
      <c r="N16" s="617"/>
    </row>
    <row r="17" spans="1:17" x14ac:dyDescent="0.3">
      <c r="B17" s="641"/>
      <c r="C17" s="228" t="s">
        <v>320</v>
      </c>
      <c r="D17" s="341">
        <v>97</v>
      </c>
      <c r="E17" s="146" t="s">
        <v>123</v>
      </c>
      <c r="F17" s="145"/>
      <c r="G17" s="385">
        <v>97</v>
      </c>
      <c r="H17" s="385" t="s">
        <v>123</v>
      </c>
      <c r="I17" s="385"/>
      <c r="J17" s="386"/>
      <c r="K17" s="303">
        <v>97</v>
      </c>
      <c r="L17" s="394" t="s">
        <v>123</v>
      </c>
      <c r="M17" s="394"/>
      <c r="N17" s="395"/>
    </row>
    <row r="18" spans="1:17" x14ac:dyDescent="0.3">
      <c r="B18" s="641"/>
      <c r="C18" s="228" t="s">
        <v>84</v>
      </c>
      <c r="D18" s="204" t="s">
        <v>321</v>
      </c>
      <c r="E18" s="146"/>
      <c r="F18" s="145"/>
      <c r="G18" s="742" t="s">
        <v>321</v>
      </c>
      <c r="H18" s="742"/>
      <c r="I18" s="742"/>
      <c r="J18" s="742"/>
      <c r="K18" s="707" t="s">
        <v>321</v>
      </c>
      <c r="L18" s="630"/>
      <c r="M18" s="630"/>
      <c r="N18" s="617"/>
    </row>
    <row r="19" spans="1:17" x14ac:dyDescent="0.3">
      <c r="B19" s="641"/>
      <c r="C19" s="246" t="s">
        <v>322</v>
      </c>
      <c r="D19" s="204" t="s">
        <v>323</v>
      </c>
      <c r="E19" s="146"/>
      <c r="F19" s="145"/>
      <c r="G19" s="265" t="s">
        <v>324</v>
      </c>
      <c r="H19" s="265"/>
      <c r="I19" s="265"/>
      <c r="J19" s="265"/>
      <c r="K19" s="204" t="s">
        <v>324</v>
      </c>
      <c r="L19" s="146"/>
      <c r="M19" s="146"/>
      <c r="N19" s="145"/>
    </row>
    <row r="20" spans="1:17" x14ac:dyDescent="0.3">
      <c r="B20" s="641"/>
      <c r="C20" s="246" t="s">
        <v>325</v>
      </c>
      <c r="D20" s="204">
        <v>9</v>
      </c>
      <c r="E20" s="146"/>
      <c r="F20" s="145"/>
      <c r="G20" s="265">
        <v>9</v>
      </c>
      <c r="H20" s="265"/>
      <c r="I20" s="265"/>
      <c r="J20" s="265"/>
      <c r="K20" s="204">
        <v>8</v>
      </c>
      <c r="L20" s="146"/>
      <c r="M20" s="146"/>
      <c r="N20" s="145"/>
    </row>
    <row r="21" spans="1:17" x14ac:dyDescent="0.3">
      <c r="B21" s="641"/>
      <c r="C21" s="228" t="s">
        <v>291</v>
      </c>
      <c r="D21" s="204">
        <v>55</v>
      </c>
      <c r="E21" s="146"/>
      <c r="F21" s="145"/>
      <c r="G21" s="742">
        <v>55</v>
      </c>
      <c r="H21" s="742"/>
      <c r="I21" s="742"/>
      <c r="J21" s="742"/>
      <c r="K21" s="606">
        <v>55</v>
      </c>
      <c r="L21" s="607"/>
      <c r="M21" s="607"/>
      <c r="N21" s="608"/>
    </row>
    <row r="22" spans="1:17" x14ac:dyDescent="0.3">
      <c r="B22" s="641"/>
      <c r="C22" s="228" t="s">
        <v>326</v>
      </c>
      <c r="D22" s="204">
        <v>18</v>
      </c>
      <c r="E22" s="146" t="s">
        <v>123</v>
      </c>
      <c r="F22" s="145"/>
      <c r="G22" s="265">
        <v>18</v>
      </c>
      <c r="H22" s="265" t="s">
        <v>123</v>
      </c>
      <c r="I22" s="265"/>
      <c r="J22" s="265"/>
      <c r="K22" s="142">
        <v>18</v>
      </c>
      <c r="L22" s="143" t="s">
        <v>123</v>
      </c>
      <c r="M22" s="143"/>
      <c r="N22" s="144"/>
    </row>
    <row r="23" spans="1:17" ht="45" customHeight="1" x14ac:dyDescent="0.3">
      <c r="B23" s="641"/>
      <c r="C23" s="322" t="s">
        <v>294</v>
      </c>
      <c r="D23" s="204"/>
      <c r="E23" s="146"/>
      <c r="F23" s="145"/>
      <c r="G23" s="265"/>
      <c r="H23" s="265"/>
      <c r="I23" s="265"/>
      <c r="J23" s="291"/>
      <c r="K23" s="142"/>
      <c r="L23" s="143"/>
      <c r="M23" s="143"/>
      <c r="N23" s="144"/>
    </row>
    <row r="24" spans="1:17" x14ac:dyDescent="0.3">
      <c r="B24" s="641"/>
      <c r="C24" s="110" t="s">
        <v>295</v>
      </c>
      <c r="D24" s="204" t="s">
        <v>327</v>
      </c>
      <c r="E24" s="146"/>
      <c r="F24" s="145"/>
      <c r="G24" s="742" t="s">
        <v>327</v>
      </c>
      <c r="H24" s="742"/>
      <c r="I24" s="742"/>
      <c r="J24" s="742"/>
      <c r="K24" s="707" t="s">
        <v>327</v>
      </c>
      <c r="L24" s="630"/>
      <c r="M24" s="630"/>
      <c r="N24" s="617"/>
    </row>
    <row r="25" spans="1:17" x14ac:dyDescent="0.3">
      <c r="B25" s="641"/>
      <c r="C25" s="110" t="s">
        <v>208</v>
      </c>
      <c r="D25" s="204" t="s">
        <v>209</v>
      </c>
      <c r="E25" s="146"/>
      <c r="F25" s="145"/>
      <c r="G25" s="742" t="s">
        <v>209</v>
      </c>
      <c r="H25" s="742"/>
      <c r="I25" s="742"/>
      <c r="J25" s="742"/>
      <c r="K25" s="606" t="s">
        <v>209</v>
      </c>
      <c r="L25" s="607"/>
      <c r="M25" s="607"/>
      <c r="N25" s="608"/>
    </row>
    <row r="26" spans="1:17" x14ac:dyDescent="0.3">
      <c r="B26" s="641"/>
      <c r="C26" s="110" t="s">
        <v>210</v>
      </c>
      <c r="D26" s="205">
        <v>43461</v>
      </c>
      <c r="E26" s="243"/>
      <c r="F26" s="249"/>
      <c r="G26" s="741">
        <v>43233</v>
      </c>
      <c r="H26" s="742"/>
      <c r="I26" s="742"/>
      <c r="J26" s="742"/>
      <c r="K26" s="743">
        <v>42943</v>
      </c>
      <c r="L26" s="607"/>
      <c r="M26" s="607"/>
      <c r="N26" s="608"/>
    </row>
    <row r="27" spans="1:17" x14ac:dyDescent="0.3">
      <c r="B27" s="641"/>
      <c r="C27" s="110" t="s">
        <v>140</v>
      </c>
      <c r="D27" s="138">
        <v>1</v>
      </c>
      <c r="E27" s="219" t="s">
        <v>141</v>
      </c>
      <c r="F27" s="250" t="s">
        <v>211</v>
      </c>
      <c r="G27" s="266"/>
      <c r="H27" s="269">
        <v>1</v>
      </c>
      <c r="I27" s="267" t="s">
        <v>141</v>
      </c>
      <c r="J27" s="268">
        <v>1</v>
      </c>
      <c r="K27" s="214"/>
      <c r="L27" s="138">
        <v>1</v>
      </c>
      <c r="M27" s="219" t="s">
        <v>141</v>
      </c>
      <c r="N27" s="144">
        <v>1</v>
      </c>
      <c r="O27" s="534"/>
      <c r="P27" s="15"/>
      <c r="Q27" s="15"/>
    </row>
    <row r="28" spans="1:17" x14ac:dyDescent="0.3">
      <c r="B28" s="641"/>
      <c r="C28" s="110" t="s">
        <v>212</v>
      </c>
      <c r="D28" s="220">
        <v>760000</v>
      </c>
      <c r="E28" s="220"/>
      <c r="F28" s="251"/>
      <c r="G28" s="758">
        <v>750000</v>
      </c>
      <c r="H28" s="758"/>
      <c r="I28" s="758"/>
      <c r="J28" s="758"/>
      <c r="K28" s="759">
        <v>680500</v>
      </c>
      <c r="L28" s="760"/>
      <c r="M28" s="760"/>
      <c r="N28" s="761"/>
    </row>
    <row r="29" spans="1:17" x14ac:dyDescent="0.3">
      <c r="B29" s="641"/>
      <c r="C29" s="110" t="s">
        <v>213</v>
      </c>
      <c r="D29" s="206"/>
      <c r="E29" s="206"/>
      <c r="F29" s="252"/>
      <c r="G29" s="758">
        <v>760000</v>
      </c>
      <c r="H29" s="758"/>
      <c r="I29" s="758"/>
      <c r="J29" s="758"/>
      <c r="K29" s="759">
        <v>680000</v>
      </c>
      <c r="L29" s="760"/>
      <c r="M29" s="760"/>
      <c r="N29" s="761"/>
    </row>
    <row r="30" spans="1:17" x14ac:dyDescent="0.3">
      <c r="B30" s="641"/>
      <c r="C30" s="227" t="s">
        <v>214</v>
      </c>
      <c r="D30" s="204"/>
      <c r="E30" s="146"/>
      <c r="F30" s="145"/>
      <c r="G30" s="742" t="s">
        <v>215</v>
      </c>
      <c r="H30" s="742"/>
      <c r="I30" s="742"/>
      <c r="J30" s="742"/>
      <c r="K30" s="707" t="s">
        <v>215</v>
      </c>
      <c r="L30" s="630"/>
      <c r="M30" s="630"/>
      <c r="N30" s="617"/>
    </row>
    <row r="31" spans="1:17" ht="45" customHeight="1" x14ac:dyDescent="0.3">
      <c r="B31" s="641"/>
      <c r="C31" s="321" t="s">
        <v>328</v>
      </c>
      <c r="D31" s="207">
        <f>(D28/D17)/(D27/F27)</f>
        <v>7835.0515463917527</v>
      </c>
      <c r="E31" s="165" t="s">
        <v>217</v>
      </c>
      <c r="F31" s="189"/>
      <c r="G31" s="207">
        <f>(G28/G17)/(H27/J27)</f>
        <v>7731.9587628865984</v>
      </c>
      <c r="H31" s="207" t="s">
        <v>217</v>
      </c>
      <c r="I31" s="207"/>
      <c r="J31" s="207"/>
      <c r="K31" s="384">
        <f>(K28/K17)/(L27/N27)</f>
        <v>7015.4639175257735</v>
      </c>
      <c r="L31" s="207" t="s">
        <v>217</v>
      </c>
      <c r="M31" s="207"/>
      <c r="N31" s="380"/>
    </row>
    <row r="32" spans="1:17" x14ac:dyDescent="0.3">
      <c r="A32">
        <v>1</v>
      </c>
      <c r="B32" s="641">
        <v>2</v>
      </c>
      <c r="C32" s="321" t="s">
        <v>329</v>
      </c>
      <c r="D32" s="143" t="s">
        <v>219</v>
      </c>
      <c r="E32" s="143"/>
      <c r="F32" s="144"/>
      <c r="G32" s="207">
        <f>(G29/G17)/(H27/J27)</f>
        <v>7835.0515463917527</v>
      </c>
      <c r="H32" s="207" t="s">
        <v>217</v>
      </c>
      <c r="I32" s="207"/>
      <c r="J32" s="207"/>
      <c r="K32" s="384">
        <f>(K29/K17)/(L27/N27)</f>
        <v>7010.3092783505153</v>
      </c>
      <c r="L32" s="207" t="s">
        <v>217</v>
      </c>
      <c r="M32" s="207"/>
      <c r="N32" s="380"/>
      <c r="O32">
        <v>1</v>
      </c>
    </row>
    <row r="33" spans="2:14" ht="29.4" thickBot="1" x14ac:dyDescent="0.35">
      <c r="B33" s="642"/>
      <c r="C33" s="321" t="s">
        <v>298</v>
      </c>
      <c r="D33" s="143"/>
      <c r="E33" s="175"/>
      <c r="F33" s="253"/>
      <c r="G33" s="742">
        <v>0</v>
      </c>
      <c r="H33" s="742"/>
      <c r="I33" s="742"/>
      <c r="J33" s="742"/>
      <c r="K33" s="715">
        <v>0</v>
      </c>
      <c r="L33" s="716"/>
      <c r="M33" s="716"/>
      <c r="N33" s="717"/>
    </row>
    <row r="34" spans="2:14" ht="15" thickBot="1" x14ac:dyDescent="0.35">
      <c r="B34" s="643" t="s">
        <v>220</v>
      </c>
      <c r="C34" s="762" t="s">
        <v>221</v>
      </c>
      <c r="D34" s="763"/>
      <c r="E34" s="763"/>
      <c r="F34" s="763"/>
      <c r="G34" s="763"/>
      <c r="H34" s="763"/>
      <c r="I34" s="176"/>
      <c r="J34" s="241"/>
      <c r="K34" s="176"/>
      <c r="L34" s="176"/>
      <c r="M34" s="176"/>
      <c r="N34" s="191"/>
    </row>
    <row r="35" spans="2:14" x14ac:dyDescent="0.3">
      <c r="B35" s="644"/>
      <c r="C35" s="234" t="s">
        <v>222</v>
      </c>
      <c r="D35" s="168"/>
      <c r="E35" s="222"/>
      <c r="F35" s="254"/>
      <c r="G35" s="168"/>
      <c r="H35" s="152" t="s">
        <v>223</v>
      </c>
      <c r="I35" s="418" t="s">
        <v>103</v>
      </c>
      <c r="J35" s="419" t="s">
        <v>106</v>
      </c>
      <c r="K35" s="183"/>
      <c r="L35" s="152" t="s">
        <v>223</v>
      </c>
      <c r="M35" s="418" t="s">
        <v>103</v>
      </c>
      <c r="N35" s="419" t="s">
        <v>106</v>
      </c>
    </row>
    <row r="36" spans="2:14" ht="28.8" x14ac:dyDescent="0.3">
      <c r="B36" s="644">
        <v>0</v>
      </c>
      <c r="C36" s="110" t="s">
        <v>224</v>
      </c>
      <c r="D36" s="208"/>
      <c r="E36" s="208"/>
      <c r="F36" s="255"/>
      <c r="H36" s="31" t="s">
        <v>225</v>
      </c>
      <c r="I36" s="2">
        <v>0</v>
      </c>
      <c r="J36" s="407">
        <v>0</v>
      </c>
      <c r="K36" s="184"/>
      <c r="L36" s="146" t="s">
        <v>225</v>
      </c>
      <c r="M36" s="2">
        <v>0</v>
      </c>
      <c r="N36" s="407">
        <v>0</v>
      </c>
    </row>
    <row r="37" spans="2:14" ht="15" thickBot="1" x14ac:dyDescent="0.35">
      <c r="B37" s="645"/>
      <c r="C37" s="235" t="s">
        <v>226</v>
      </c>
      <c r="D37" s="138"/>
      <c r="F37" s="256"/>
      <c r="G37" s="169"/>
      <c r="H37" s="143"/>
      <c r="I37" s="635">
        <f>IF(I36&lt;&gt;0,IF(I36&lt;&gt;0,IF(A32=1,((I36/100)*G31)+G31,IF(A32=2,((I36/100)*G32)+G32,((I36/100)*G33)+G33)),IF(A32=1,G31,IF(A32=2,G32,G33))),IF(J36&lt;&gt;0,IF(A32=1,(J36+G31),IF(A32=2,(J36+G32),(J36+G33))),IF(A32=1,G31,IF(A32=2,G32,G33))))</f>
        <v>7731.9587628865984</v>
      </c>
      <c r="J37" s="636"/>
      <c r="K37" s="185"/>
      <c r="M37" s="635">
        <f>IF(M36&lt;&gt;0,IF(M36&lt;&gt;0,IF(O32=1,((M36/100)*K31)+K31,IF(O32=2,((M36/100)*K32)+K32,((M36/100)*K33)+K33)),IF(O32=1,K31,IF(O32=2,K32,K33))),IF(N36&lt;&gt;0,IF(O32=1,(N36+K31),IF(O32=2,(N36+K32),(N36+K33))),IF(O32=1,K31,IF(O32=2,K32,K33))))</f>
        <v>7015.4639175257735</v>
      </c>
      <c r="N37" s="636"/>
    </row>
    <row r="38" spans="2:14" ht="15" thickBot="1" x14ac:dyDescent="0.35">
      <c r="B38" s="643" t="s">
        <v>227</v>
      </c>
      <c r="C38" s="233" t="s">
        <v>228</v>
      </c>
      <c r="D38" s="170"/>
      <c r="E38" s="170"/>
      <c r="F38" s="170"/>
      <c r="G38" s="170"/>
      <c r="H38" s="170"/>
      <c r="I38" s="176"/>
      <c r="J38" s="176"/>
      <c r="K38" s="176"/>
      <c r="L38" s="176"/>
      <c r="M38" s="176"/>
      <c r="N38" s="191"/>
    </row>
    <row r="39" spans="2:14" x14ac:dyDescent="0.3">
      <c r="B39" s="644"/>
      <c r="C39" s="234" t="s">
        <v>222</v>
      </c>
      <c r="D39" s="171"/>
      <c r="E39" s="171"/>
      <c r="F39" s="257"/>
      <c r="G39" s="411">
        <f>_xlfn.DAYS(D26,G26)</f>
        <v>228</v>
      </c>
      <c r="H39" s="152" t="s">
        <v>223</v>
      </c>
      <c r="I39" s="653" t="s">
        <v>103</v>
      </c>
      <c r="J39" s="653"/>
      <c r="K39" s="411">
        <f>_xlfn.DAYS(D26,K26)</f>
        <v>518</v>
      </c>
      <c r="L39" s="152" t="s">
        <v>223</v>
      </c>
      <c r="M39" s="653" t="s">
        <v>103</v>
      </c>
      <c r="N39" s="653"/>
    </row>
    <row r="40" spans="2:14" x14ac:dyDescent="0.3">
      <c r="B40" s="644"/>
      <c r="C40" s="594" t="s">
        <v>229</v>
      </c>
      <c r="D40" s="723">
        <f>D26</f>
        <v>43461</v>
      </c>
      <c r="E40" s="210"/>
      <c r="F40" s="258"/>
      <c r="G40" s="420">
        <f>G26</f>
        <v>43233</v>
      </c>
      <c r="H40" s="630" t="s">
        <v>230</v>
      </c>
      <c r="I40" s="746">
        <v>0</v>
      </c>
      <c r="J40" s="747"/>
      <c r="K40" s="420">
        <f>K26</f>
        <v>42943</v>
      </c>
      <c r="L40" s="630" t="s">
        <v>230</v>
      </c>
      <c r="M40" s="750">
        <v>10</v>
      </c>
      <c r="N40" s="751"/>
    </row>
    <row r="41" spans="2:14" x14ac:dyDescent="0.3">
      <c r="B41" s="644"/>
      <c r="C41" s="594"/>
      <c r="D41" s="607"/>
      <c r="E41" s="210"/>
      <c r="F41" s="258"/>
      <c r="G41" s="409" t="str">
        <f>CONCATENATE(ROUNDDOWN(_xlfn.DAYS(D26,G26)/365.25,0)," Tahun, ",ROUNDDOWN(MOD(G39,365.25)/30,0)," Bulan")</f>
        <v>0 Tahun, 7 Bulan</v>
      </c>
      <c r="H41" s="630"/>
      <c r="I41" s="748"/>
      <c r="J41" s="749"/>
      <c r="K41" s="410" t="str">
        <f>CONCATENATE(ROUNDDOWN(_xlfn.DAYS(D26,K26)/365.25,0)," Tahun, ",ROUNDDOWN(MOD(K39,365.25)/30,0)," Bulan")</f>
        <v>1 Tahun, 5 Bulan</v>
      </c>
      <c r="L41" s="630"/>
      <c r="M41" s="750"/>
      <c r="N41" s="751"/>
    </row>
    <row r="42" spans="2:14" ht="15" thickBot="1" x14ac:dyDescent="0.35">
      <c r="B42" s="645"/>
      <c r="C42" s="235" t="s">
        <v>330</v>
      </c>
      <c r="D42" s="138"/>
      <c r="F42" s="256"/>
      <c r="G42" s="143"/>
      <c r="H42" s="143"/>
      <c r="I42" s="764">
        <f>IF(I40&lt;&gt;0,((I37*I40/100)+I37),I37)</f>
        <v>7731.9587628865984</v>
      </c>
      <c r="J42" s="764"/>
      <c r="K42" s="185"/>
      <c r="M42" s="765">
        <f>IF(M40&lt;&gt;0,((M37*M40/100)+M37),M37)</f>
        <v>7717.0103092783511</v>
      </c>
      <c r="N42" s="766"/>
    </row>
    <row r="43" spans="2:14" ht="15" thickBot="1" x14ac:dyDescent="0.35">
      <c r="B43" s="646" t="s">
        <v>232</v>
      </c>
      <c r="C43" s="233" t="s">
        <v>233</v>
      </c>
      <c r="D43" s="170"/>
      <c r="E43" s="170"/>
      <c r="F43" s="170"/>
      <c r="G43" s="170"/>
      <c r="H43" s="170"/>
      <c r="I43" s="176"/>
      <c r="J43" s="176"/>
      <c r="K43" s="176"/>
      <c r="L43" s="176"/>
      <c r="M43" s="176"/>
      <c r="N43" s="191"/>
    </row>
    <row r="44" spans="2:14" ht="27.75" customHeight="1" x14ac:dyDescent="0.3">
      <c r="B44" s="647"/>
      <c r="C44" s="234" t="s">
        <v>222</v>
      </c>
      <c r="D44" s="171"/>
      <c r="E44" s="171"/>
      <c r="F44" s="257"/>
      <c r="G44" s="171"/>
      <c r="H44" s="152" t="s">
        <v>223</v>
      </c>
      <c r="I44" s="653" t="s">
        <v>103</v>
      </c>
      <c r="J44" s="653"/>
      <c r="K44" s="183"/>
      <c r="L44" s="152" t="s">
        <v>223</v>
      </c>
      <c r="M44" s="653" t="s">
        <v>103</v>
      </c>
      <c r="N44" s="653"/>
    </row>
    <row r="45" spans="2:14" ht="28.8" x14ac:dyDescent="0.3">
      <c r="B45" s="647"/>
      <c r="C45" s="163" t="s">
        <v>60</v>
      </c>
      <c r="D45" s="138" t="str">
        <f>D12</f>
        <v>JALAN STESEN SENTRAL 2</v>
      </c>
      <c r="F45" s="256"/>
      <c r="G45" s="172" t="str">
        <f>G12</f>
        <v>JALAN STESEN SENTRAL 2</v>
      </c>
      <c r="H45" s="5" t="s">
        <v>234</v>
      </c>
      <c r="I45" s="744">
        <v>0</v>
      </c>
      <c r="J45" s="745"/>
      <c r="K45" s="172" t="str">
        <f>K12</f>
        <v>JALAN STESEN SENTRAL 2</v>
      </c>
      <c r="L45" s="5" t="s">
        <v>234</v>
      </c>
      <c r="M45" s="700">
        <v>0</v>
      </c>
      <c r="N45" s="702"/>
    </row>
    <row r="46" spans="2:14" x14ac:dyDescent="0.3">
      <c r="B46" s="647"/>
      <c r="C46" s="163" t="s">
        <v>56</v>
      </c>
      <c r="D46" s="138" t="str">
        <f>D15</f>
        <v>KEDIAMAN</v>
      </c>
      <c r="F46" s="256"/>
      <c r="G46" s="138" t="s">
        <v>235</v>
      </c>
      <c r="H46" s="172"/>
      <c r="I46" s="744">
        <v>0</v>
      </c>
      <c r="J46" s="745"/>
      <c r="K46" s="138" t="s">
        <v>235</v>
      </c>
      <c r="M46" s="700">
        <v>0</v>
      </c>
      <c r="N46" s="702"/>
    </row>
    <row r="47" spans="2:14" x14ac:dyDescent="0.3">
      <c r="B47" s="647"/>
      <c r="C47" s="164" t="s">
        <v>51</v>
      </c>
      <c r="D47" s="138" t="str">
        <f>D16</f>
        <v>TIADA</v>
      </c>
      <c r="F47" s="256"/>
      <c r="G47" s="138" t="str">
        <f>G16</f>
        <v>TIADA</v>
      </c>
      <c r="H47" s="172"/>
      <c r="I47" s="744">
        <v>0</v>
      </c>
      <c r="J47" s="745"/>
      <c r="K47" s="138" t="str">
        <f>K16</f>
        <v>TIADA</v>
      </c>
      <c r="M47" s="700">
        <v>0</v>
      </c>
      <c r="N47" s="702"/>
    </row>
    <row r="48" spans="2:14" x14ac:dyDescent="0.3">
      <c r="B48" s="647"/>
      <c r="C48" s="516" t="s">
        <v>82</v>
      </c>
      <c r="D48" s="165">
        <f>D17</f>
        <v>97</v>
      </c>
      <c r="E48" s="165"/>
      <c r="F48" s="189"/>
      <c r="G48" s="165">
        <f>G17</f>
        <v>97</v>
      </c>
      <c r="H48" s="172"/>
      <c r="I48" s="744">
        <v>0</v>
      </c>
      <c r="J48" s="745"/>
      <c r="K48" s="181">
        <f>K17</f>
        <v>97</v>
      </c>
      <c r="M48" s="700">
        <v>0</v>
      </c>
      <c r="N48" s="702"/>
    </row>
    <row r="49" spans="2:14" x14ac:dyDescent="0.3">
      <c r="B49" s="647"/>
      <c r="C49" s="163" t="s">
        <v>54</v>
      </c>
      <c r="D49" s="138" t="str">
        <f>D13</f>
        <v>KEKAL</v>
      </c>
      <c r="F49" s="256"/>
      <c r="G49" s="138" t="str">
        <f>G13</f>
        <v>KEKAL</v>
      </c>
      <c r="H49" s="172"/>
      <c r="I49" s="767">
        <v>0</v>
      </c>
      <c r="J49" s="768"/>
      <c r="K49" s="213" t="str">
        <f>K13</f>
        <v>KEKAL</v>
      </c>
      <c r="M49" s="700">
        <v>0</v>
      </c>
      <c r="N49" s="702"/>
    </row>
    <row r="50" spans="2:14" x14ac:dyDescent="0.3">
      <c r="B50" s="647"/>
      <c r="C50" s="110" t="s">
        <v>95</v>
      </c>
      <c r="D50" s="138" t="s">
        <v>299</v>
      </c>
      <c r="F50" s="256"/>
      <c r="G50" s="138" t="s">
        <v>299</v>
      </c>
      <c r="H50" s="172"/>
      <c r="I50" s="744">
        <v>0</v>
      </c>
      <c r="J50" s="745"/>
      <c r="K50" s="138" t="s">
        <v>299</v>
      </c>
      <c r="M50" s="700">
        <v>0</v>
      </c>
      <c r="N50" s="702"/>
    </row>
    <row r="51" spans="2:14" x14ac:dyDescent="0.3">
      <c r="B51" s="647"/>
      <c r="C51" s="110" t="s">
        <v>331</v>
      </c>
      <c r="D51" s="138" t="s">
        <v>203</v>
      </c>
      <c r="F51" s="256"/>
      <c r="G51" s="138" t="s">
        <v>203</v>
      </c>
      <c r="H51" s="172"/>
      <c r="I51" s="744">
        <v>0</v>
      </c>
      <c r="J51" s="745"/>
      <c r="K51" s="138" t="s">
        <v>203</v>
      </c>
      <c r="M51" s="700">
        <v>0</v>
      </c>
      <c r="N51" s="702"/>
    </row>
    <row r="52" spans="2:14" ht="28.8" x14ac:dyDescent="0.3">
      <c r="B52" s="647"/>
      <c r="C52" s="163" t="s">
        <v>84</v>
      </c>
      <c r="D52" s="138" t="str">
        <f>D18</f>
        <v>PANGSAPURI KHIDMAT</v>
      </c>
      <c r="F52" s="256"/>
      <c r="G52" s="172" t="str">
        <f>G18</f>
        <v>PANGSAPURI KHIDMAT</v>
      </c>
      <c r="H52" s="172"/>
      <c r="I52" s="744">
        <v>0</v>
      </c>
      <c r="J52" s="745"/>
      <c r="K52" s="172" t="str">
        <f>K18</f>
        <v>PANGSAPURI KHIDMAT</v>
      </c>
      <c r="M52" s="700">
        <v>0</v>
      </c>
      <c r="N52" s="702"/>
    </row>
    <row r="53" spans="2:14" x14ac:dyDescent="0.3">
      <c r="B53" s="647"/>
      <c r="C53" s="110" t="s">
        <v>85</v>
      </c>
      <c r="D53" s="143" t="s">
        <v>300</v>
      </c>
      <c r="E53" s="143"/>
      <c r="F53" s="144"/>
      <c r="G53" s="143" t="s">
        <v>300</v>
      </c>
      <c r="H53" s="172"/>
      <c r="I53" s="744">
        <v>0</v>
      </c>
      <c r="J53" s="745"/>
      <c r="K53" s="143" t="s">
        <v>300</v>
      </c>
      <c r="M53" s="700">
        <v>0</v>
      </c>
      <c r="N53" s="702"/>
    </row>
    <row r="54" spans="2:14" x14ac:dyDescent="0.3">
      <c r="B54" s="647"/>
      <c r="C54" s="516" t="s">
        <v>332</v>
      </c>
      <c r="D54" s="143">
        <f>D20</f>
        <v>9</v>
      </c>
      <c r="E54" s="143"/>
      <c r="F54" s="144"/>
      <c r="G54" s="143">
        <f>G20</f>
        <v>9</v>
      </c>
      <c r="H54" s="172"/>
      <c r="I54" s="744">
        <v>0</v>
      </c>
      <c r="J54" s="745"/>
      <c r="K54" s="143">
        <f>K20</f>
        <v>8</v>
      </c>
      <c r="M54" s="700">
        <v>0</v>
      </c>
      <c r="N54" s="702"/>
    </row>
    <row r="55" spans="2:14" x14ac:dyDescent="0.3">
      <c r="B55" s="647"/>
      <c r="C55" s="143"/>
      <c r="D55" s="143"/>
      <c r="E55" s="143"/>
      <c r="F55" s="144"/>
      <c r="G55" s="143"/>
      <c r="H55" s="172"/>
      <c r="I55" s="336"/>
      <c r="J55" s="335"/>
      <c r="K55" s="143"/>
      <c r="M55" s="328"/>
      <c r="N55" s="330"/>
    </row>
    <row r="56" spans="2:14" x14ac:dyDescent="0.3">
      <c r="B56" s="647"/>
      <c r="C56" s="354" t="s">
        <v>302</v>
      </c>
      <c r="D56" s="143"/>
      <c r="E56" s="143"/>
      <c r="F56" s="144"/>
      <c r="G56" s="143"/>
      <c r="H56" s="172"/>
      <c r="I56" s="744"/>
      <c r="J56" s="745"/>
      <c r="K56" s="143"/>
      <c r="M56" s="700"/>
      <c r="N56" s="702"/>
    </row>
    <row r="57" spans="2:14" x14ac:dyDescent="0.3">
      <c r="B57" s="647"/>
      <c r="C57" s="354" t="s">
        <v>303</v>
      </c>
      <c r="D57" s="143"/>
      <c r="E57" s="143"/>
      <c r="F57" s="144"/>
      <c r="G57" s="143"/>
      <c r="H57" s="172"/>
      <c r="I57" s="744"/>
      <c r="J57" s="745"/>
      <c r="K57" s="143"/>
      <c r="M57" s="700"/>
      <c r="N57" s="702"/>
    </row>
    <row r="58" spans="2:14" x14ac:dyDescent="0.3">
      <c r="B58" s="647"/>
      <c r="C58" s="354" t="s">
        <v>92</v>
      </c>
      <c r="D58" s="143"/>
      <c r="E58" s="143"/>
      <c r="F58" s="144"/>
      <c r="G58" s="143"/>
      <c r="H58" s="172"/>
      <c r="I58" s="744"/>
      <c r="J58" s="745"/>
      <c r="K58" s="143"/>
      <c r="M58" s="700"/>
      <c r="N58" s="702"/>
    </row>
    <row r="59" spans="2:14" x14ac:dyDescent="0.3">
      <c r="B59" s="647"/>
      <c r="C59" s="354" t="s">
        <v>304</v>
      </c>
      <c r="D59" s="143"/>
      <c r="E59" s="143"/>
      <c r="F59" s="144"/>
      <c r="G59" s="143"/>
      <c r="H59" s="172"/>
      <c r="I59" s="744"/>
      <c r="J59" s="745"/>
      <c r="K59" s="143"/>
      <c r="M59" s="700"/>
      <c r="N59" s="702"/>
    </row>
    <row r="60" spans="2:14" x14ac:dyDescent="0.3">
      <c r="B60" s="647"/>
      <c r="C60" s="354" t="s">
        <v>305</v>
      </c>
      <c r="D60" s="143"/>
      <c r="E60" s="143"/>
      <c r="F60" s="144"/>
      <c r="G60" s="143"/>
      <c r="H60" s="172"/>
      <c r="I60" s="744"/>
      <c r="J60" s="745"/>
      <c r="K60" s="143"/>
      <c r="M60" s="700"/>
      <c r="N60" s="702"/>
    </row>
    <row r="61" spans="2:14" x14ac:dyDescent="0.3">
      <c r="B61" s="647"/>
      <c r="C61" s="354" t="s">
        <v>306</v>
      </c>
      <c r="D61" s="143"/>
      <c r="E61" s="143"/>
      <c r="F61" s="144"/>
      <c r="G61" s="143"/>
      <c r="H61" s="172"/>
      <c r="I61" s="744"/>
      <c r="J61" s="745"/>
      <c r="K61" s="143"/>
      <c r="M61" s="700"/>
      <c r="N61" s="702"/>
    </row>
    <row r="62" spans="2:14" x14ac:dyDescent="0.3">
      <c r="B62" s="647"/>
      <c r="C62" s="354" t="s">
        <v>307</v>
      </c>
      <c r="D62" s="143"/>
      <c r="E62" s="143"/>
      <c r="F62" s="144"/>
      <c r="G62" s="143"/>
      <c r="H62" s="172"/>
      <c r="I62" s="744"/>
      <c r="J62" s="745"/>
      <c r="K62" s="143"/>
      <c r="M62" s="700"/>
      <c r="N62" s="702"/>
    </row>
    <row r="63" spans="2:14" x14ac:dyDescent="0.3">
      <c r="B63" s="647"/>
      <c r="C63" s="354" t="s">
        <v>308</v>
      </c>
      <c r="D63" s="143"/>
      <c r="E63" s="143"/>
      <c r="F63" s="144"/>
      <c r="G63" s="143"/>
      <c r="H63" s="172"/>
      <c r="I63" s="744"/>
      <c r="J63" s="745"/>
      <c r="K63" s="143"/>
      <c r="M63" s="700"/>
      <c r="N63" s="702"/>
    </row>
    <row r="64" spans="2:14" x14ac:dyDescent="0.3">
      <c r="B64" s="647"/>
      <c r="C64" s="354" t="s">
        <v>309</v>
      </c>
      <c r="D64" s="143"/>
      <c r="E64" s="143"/>
      <c r="F64" s="144"/>
      <c r="G64" s="143"/>
      <c r="H64" s="172"/>
      <c r="I64" s="744"/>
      <c r="J64" s="745"/>
      <c r="K64" s="143"/>
      <c r="M64" s="700"/>
      <c r="N64" s="702"/>
    </row>
    <row r="65" spans="1:20" x14ac:dyDescent="0.3">
      <c r="B65" s="647"/>
      <c r="C65" s="354" t="s">
        <v>310</v>
      </c>
      <c r="D65" s="143"/>
      <c r="E65" s="143"/>
      <c r="F65" s="144"/>
      <c r="G65" s="143"/>
      <c r="H65" s="172"/>
      <c r="I65" s="744"/>
      <c r="J65" s="745"/>
      <c r="K65" s="143"/>
      <c r="M65" s="700"/>
      <c r="N65" s="702"/>
    </row>
    <row r="66" spans="1:20" ht="15" thickBot="1" x14ac:dyDescent="0.35">
      <c r="B66" s="647"/>
      <c r="C66" s="354" t="s">
        <v>311</v>
      </c>
      <c r="D66" s="143"/>
      <c r="E66" s="143"/>
      <c r="F66" s="144"/>
      <c r="G66" s="143"/>
      <c r="H66" s="172"/>
      <c r="I66" s="744"/>
      <c r="J66" s="745"/>
      <c r="K66" s="143"/>
      <c r="M66" s="700"/>
      <c r="N66" s="702"/>
    </row>
    <row r="67" spans="1:20" ht="15" thickBot="1" x14ac:dyDescent="0.35">
      <c r="B67" s="647"/>
      <c r="C67" s="84" t="s">
        <v>248</v>
      </c>
      <c r="D67" s="223"/>
      <c r="E67" s="82"/>
      <c r="F67" s="120"/>
      <c r="G67" s="170"/>
      <c r="H67" s="82"/>
      <c r="I67" s="342"/>
      <c r="J67" s="343"/>
      <c r="K67" s="176"/>
      <c r="L67" s="176"/>
      <c r="M67" s="333"/>
      <c r="N67" s="334"/>
    </row>
    <row r="68" spans="1:20" x14ac:dyDescent="0.3">
      <c r="B68" s="296"/>
      <c r="C68" s="25" t="s">
        <v>249</v>
      </c>
      <c r="D68" s="143"/>
      <c r="E68" s="143"/>
      <c r="F68" s="144"/>
      <c r="I68" s="770"/>
      <c r="J68" s="771"/>
      <c r="M68" s="328"/>
      <c r="N68" s="330"/>
    </row>
    <row r="69" spans="1:20" x14ac:dyDescent="0.3">
      <c r="B69" s="296"/>
      <c r="D69" s="143"/>
      <c r="E69" s="143"/>
      <c r="F69" s="144"/>
      <c r="I69" s="336"/>
      <c r="J69" s="335"/>
      <c r="M69" s="328"/>
      <c r="N69" s="330"/>
    </row>
    <row r="70" spans="1:20" x14ac:dyDescent="0.3">
      <c r="B70" s="89"/>
      <c r="C70" s="235" t="s">
        <v>250</v>
      </c>
      <c r="D70" s="138"/>
      <c r="F70" s="256"/>
      <c r="H70" s="143"/>
      <c r="I70" s="744">
        <f>SUM(I43:J67)</f>
        <v>0</v>
      </c>
      <c r="J70" s="745"/>
      <c r="M70" s="700">
        <f>SUM(M43:N67)</f>
        <v>0</v>
      </c>
      <c r="N70" s="702"/>
    </row>
    <row r="71" spans="1:20" ht="15" thickBot="1" x14ac:dyDescent="0.35">
      <c r="B71" s="90"/>
      <c r="C71" s="235" t="s">
        <v>251</v>
      </c>
      <c r="D71" s="138"/>
      <c r="F71" s="256"/>
      <c r="H71" s="143"/>
      <c r="I71" s="631">
        <f>IF(I70&lt;&gt;0,((I42*I70/100)+I42),I42)</f>
        <v>7731.9587628865984</v>
      </c>
      <c r="J71" s="769"/>
      <c r="M71" s="685">
        <f>IF(M70&lt;&gt;0,((M42*M70/100)+M42),M42)</f>
        <v>7717.0103092783511</v>
      </c>
      <c r="N71" s="686"/>
    </row>
    <row r="72" spans="1:20" ht="15.75" customHeight="1" thickBot="1" x14ac:dyDescent="0.35">
      <c r="A72" s="26"/>
      <c r="B72" s="740" t="s">
        <v>252</v>
      </c>
      <c r="C72" s="233" t="s">
        <v>253</v>
      </c>
      <c r="D72" s="170"/>
      <c r="E72" s="170"/>
      <c r="F72" s="344"/>
      <c r="G72" s="170"/>
      <c r="H72" s="170"/>
      <c r="I72" s="176"/>
      <c r="J72" s="241"/>
      <c r="K72" s="176"/>
      <c r="L72" s="176"/>
      <c r="M72" s="176"/>
      <c r="N72" s="191"/>
    </row>
    <row r="73" spans="1:20" x14ac:dyDescent="0.3">
      <c r="A73" s="26"/>
      <c r="B73" s="740"/>
      <c r="C73" s="168" t="s">
        <v>222</v>
      </c>
      <c r="D73" s="171"/>
      <c r="E73" s="171"/>
      <c r="F73" s="257"/>
      <c r="G73" s="171"/>
      <c r="H73" s="152" t="s">
        <v>223</v>
      </c>
      <c r="I73" s="661" t="s">
        <v>254</v>
      </c>
      <c r="J73" s="662"/>
      <c r="K73" s="183"/>
      <c r="L73" s="152" t="s">
        <v>223</v>
      </c>
      <c r="M73" s="661" t="s">
        <v>254</v>
      </c>
      <c r="N73" s="662"/>
    </row>
    <row r="74" spans="1:20" x14ac:dyDescent="0.3">
      <c r="A74" s="26"/>
      <c r="B74" s="740"/>
      <c r="C74" s="3" t="s">
        <v>312</v>
      </c>
      <c r="D74" s="138"/>
      <c r="F74" s="256"/>
      <c r="G74" s="143"/>
      <c r="H74" s="143"/>
      <c r="I74" s="681">
        <v>0</v>
      </c>
      <c r="J74" s="772"/>
      <c r="M74" s="681">
        <v>0</v>
      </c>
      <c r="N74" s="772"/>
    </row>
    <row r="75" spans="1:20" x14ac:dyDescent="0.3">
      <c r="A75" s="26"/>
      <c r="B75" s="740"/>
      <c r="C75" s="177"/>
      <c r="D75" s="138"/>
      <c r="F75" s="256"/>
      <c r="G75" s="143"/>
      <c r="H75" s="143"/>
      <c r="I75" s="681"/>
      <c r="J75" s="772"/>
      <c r="M75" s="681"/>
      <c r="N75" s="772"/>
    </row>
    <row r="76" spans="1:20" x14ac:dyDescent="0.3">
      <c r="A76" s="26"/>
      <c r="B76" s="740"/>
      <c r="C76" s="177" t="s">
        <v>258</v>
      </c>
      <c r="D76" s="138"/>
      <c r="F76" s="256"/>
      <c r="G76" s="143"/>
      <c r="H76" s="143"/>
      <c r="I76" s="631">
        <f>SUM(I74:I75)</f>
        <v>0</v>
      </c>
      <c r="J76" s="769"/>
      <c r="M76" s="631">
        <f>SUM(M74:M75)</f>
        <v>0</v>
      </c>
      <c r="N76" s="769"/>
    </row>
    <row r="77" spans="1:20" ht="15" thickBot="1" x14ac:dyDescent="0.35">
      <c r="A77" s="26"/>
      <c r="B77" s="740"/>
      <c r="C77" s="177" t="s">
        <v>259</v>
      </c>
      <c r="D77" s="138"/>
      <c r="F77" s="256"/>
      <c r="G77" s="143"/>
      <c r="H77" s="143"/>
      <c r="I77" s="631">
        <f>SUM(I71,I76)</f>
        <v>7731.9587628865984</v>
      </c>
      <c r="J77" s="769"/>
      <c r="M77" s="631">
        <f>SUM(M71,M76)</f>
        <v>7717.0103092783511</v>
      </c>
      <c r="N77" s="769"/>
    </row>
    <row r="78" spans="1:20" s="9" customFormat="1" ht="15" thickBot="1" x14ac:dyDescent="0.35">
      <c r="A78"/>
      <c r="B78" s="89"/>
      <c r="C78" s="247"/>
      <c r="D78" s="176"/>
      <c r="E78" s="176"/>
      <c r="F78" s="176"/>
      <c r="G78" s="176"/>
      <c r="H78" s="176"/>
      <c r="I78" s="176"/>
      <c r="J78" s="241"/>
      <c r="K78" s="176"/>
      <c r="L78" s="176"/>
      <c r="M78" s="176"/>
      <c r="N78" s="191"/>
      <c r="O78"/>
      <c r="P78"/>
      <c r="Q78"/>
      <c r="R78"/>
      <c r="S78"/>
      <c r="T78"/>
    </row>
    <row r="79" spans="1:20" ht="15" customHeight="1" x14ac:dyDescent="0.3">
      <c r="B79" s="89"/>
      <c r="C79" s="235" t="s">
        <v>135</v>
      </c>
      <c r="D79" s="138"/>
      <c r="E79" s="186"/>
      <c r="F79" s="259"/>
      <c r="G79" s="143"/>
      <c r="H79" s="143"/>
      <c r="I79" s="620" t="s">
        <v>172</v>
      </c>
      <c r="J79" s="656"/>
      <c r="M79" s="620" t="s">
        <v>136</v>
      </c>
      <c r="N79" s="621"/>
    </row>
    <row r="80" spans="1:20" x14ac:dyDescent="0.3">
      <c r="B80" s="89"/>
      <c r="C80" s="235" t="s">
        <v>260</v>
      </c>
      <c r="D80" s="138"/>
      <c r="F80" s="256"/>
      <c r="G80" s="143"/>
      <c r="H80" s="143"/>
      <c r="I80" s="683">
        <f>IF(I79 = "TIADA",I77, IF(I79="PULUH",ROUND(I77,-1),IF(I79="RATUS",ROUND(I77,-2),IF(I79="RIBU",ROUND(I77,-3),IF(I79="PULUH RIBU",ROUND(I77,-4),IF(I79="RATUS RIBU",ROUND(I77,-5),IF(I79="JUTA",ROUND(I77,-6))))))))</f>
        <v>7730</v>
      </c>
      <c r="J80" s="776"/>
      <c r="M80" s="683">
        <f>IF(M79 = "TIADA",M77, IF(M79="PULUH",ROUND(M77,-1),IF(M79="RATUS",ROUND(M77,-2),IF(M79="RIBU",ROUND(M77,-3),IF(M79="PULUH RIBU",ROUND(M77,-4),IF(M79="RATUS RIBU",ROUND(M77,-5),IF(M79="JUTA",ROUND(M77,-6))))))))</f>
        <v>7700</v>
      </c>
      <c r="N80" s="684"/>
    </row>
    <row r="81" spans="2:14" x14ac:dyDescent="0.3">
      <c r="B81" s="89"/>
      <c r="C81" s="235" t="s">
        <v>261</v>
      </c>
      <c r="D81" s="138"/>
      <c r="F81" s="256"/>
      <c r="G81" s="143"/>
      <c r="I81" s="774" t="b">
        <v>1</v>
      </c>
      <c r="J81" s="775"/>
      <c r="L81" s="260" t="b">
        <v>0</v>
      </c>
      <c r="M81" s="620"/>
      <c r="N81" s="621"/>
    </row>
    <row r="82" spans="2:14" ht="15" thickBot="1" x14ac:dyDescent="0.35">
      <c r="B82" s="90"/>
      <c r="C82" s="232"/>
      <c r="D82" s="188"/>
      <c r="E82" s="188"/>
      <c r="F82" s="192"/>
      <c r="G82" s="175"/>
      <c r="H82" s="175"/>
      <c r="I82" s="188"/>
      <c r="J82" s="242"/>
      <c r="K82" s="188"/>
      <c r="L82" s="188"/>
      <c r="M82" s="188"/>
      <c r="N82" s="192"/>
    </row>
    <row r="83" spans="2:14" x14ac:dyDescent="0.3">
      <c r="B83" s="2"/>
      <c r="C83" s="177"/>
      <c r="D83" s="138"/>
      <c r="G83" s="143"/>
      <c r="H83" s="143"/>
    </row>
    <row r="84" spans="2:14" x14ac:dyDescent="0.3">
      <c r="C84" s="177" t="s">
        <v>262</v>
      </c>
      <c r="D84" s="138"/>
      <c r="G84" s="143"/>
      <c r="H84" s="143"/>
    </row>
    <row r="85" spans="2:14" ht="36.75" customHeight="1" x14ac:dyDescent="0.3">
      <c r="C85" s="678" t="str">
        <f>CONCATENATE("- Lingkungan nilai yang berpatutan dan munasabah selepas pelarasan adalah di antara RM ",M80," hingga RM",I80)</f>
        <v>- Lingkungan nilai yang berpatutan dan munasabah selepas pelarasan adalah di antara RM 7700 hingga RM7730</v>
      </c>
      <c r="D85" s="678"/>
      <c r="E85" s="678"/>
      <c r="F85" s="678"/>
      <c r="G85" s="678"/>
      <c r="H85" s="678"/>
      <c r="I85" s="678"/>
      <c r="J85" s="678"/>
    </row>
    <row r="86" spans="2:14" ht="15" customHeight="1" x14ac:dyDescent="0.3">
      <c r="C86" s="773" t="str">
        <f>IF(I81,CONCATENATE("- Pada pendapat saya perbandingan terbaik ialah ",G6," ( RM ",I80,")"),CONCATENATE("- Pada pendapat saya perbandingan terbaik ialah ",K6," ( RM ",M80,")"))</f>
        <v>- Pada pendapat saya perbandingan terbaik ialah Lot Perbandingan 1: STRA 72 (M18-9-01) ( RM 7730)</v>
      </c>
      <c r="D86" s="773"/>
      <c r="E86" s="773"/>
      <c r="F86" s="773"/>
      <c r="G86" s="773"/>
      <c r="H86" s="773"/>
      <c r="I86" s="773"/>
      <c r="J86" s="773"/>
    </row>
    <row r="87" spans="2:14" x14ac:dyDescent="0.3">
      <c r="C87" s="244" t="s">
        <v>333</v>
      </c>
      <c r="D87" s="199">
        <v>7730</v>
      </c>
      <c r="E87" s="199"/>
      <c r="F87" s="199"/>
      <c r="G87" s="177"/>
      <c r="H87" s="177"/>
      <c r="I87" s="177"/>
    </row>
    <row r="88" spans="2:14" x14ac:dyDescent="0.3">
      <c r="C88" s="244"/>
      <c r="D88" s="199"/>
      <c r="E88" s="199"/>
      <c r="F88" s="199"/>
      <c r="G88" s="177"/>
      <c r="H88" s="177"/>
      <c r="I88" s="177"/>
    </row>
    <row r="89" spans="2:14" x14ac:dyDescent="0.3">
      <c r="C89" s="177" t="s">
        <v>264</v>
      </c>
      <c r="D89" s="138"/>
    </row>
    <row r="90" spans="2:14" x14ac:dyDescent="0.3">
      <c r="C90" s="237" t="s">
        <v>265</v>
      </c>
      <c r="D90" s="200"/>
      <c r="E90" s="200"/>
      <c r="F90" s="200"/>
      <c r="G90" s="200"/>
      <c r="H90" s="200"/>
      <c r="I90" s="178"/>
      <c r="J90" s="178"/>
      <c r="K90" s="178"/>
      <c r="L90" s="261"/>
    </row>
    <row r="91" spans="2:14" x14ac:dyDescent="0.3">
      <c r="C91" s="238"/>
      <c r="D91" s="201"/>
      <c r="E91" s="201"/>
      <c r="F91" s="201"/>
      <c r="G91" s="201"/>
      <c r="H91" s="201"/>
      <c r="I91" s="179"/>
      <c r="J91" s="179"/>
      <c r="K91" s="179"/>
      <c r="L91" s="262"/>
    </row>
    <row r="92" spans="2:14" x14ac:dyDescent="0.3">
      <c r="C92" s="238"/>
      <c r="D92" s="201"/>
      <c r="E92" s="201"/>
      <c r="F92" s="201"/>
      <c r="G92" s="201"/>
      <c r="H92" s="201"/>
      <c r="I92" s="179"/>
      <c r="J92" s="179"/>
      <c r="K92" s="179"/>
      <c r="L92" s="262"/>
    </row>
    <row r="93" spans="2:14" x14ac:dyDescent="0.3">
      <c r="C93" s="239"/>
      <c r="D93" s="180"/>
      <c r="E93" s="180"/>
      <c r="F93" s="180"/>
      <c r="G93" s="212"/>
      <c r="H93" s="212"/>
      <c r="I93" s="180"/>
      <c r="J93" s="180"/>
      <c r="K93" s="212"/>
      <c r="L93" s="263"/>
    </row>
    <row r="94" spans="2:14" x14ac:dyDescent="0.3">
      <c r="D94" s="138"/>
      <c r="G94" s="143"/>
      <c r="H94" s="143"/>
    </row>
    <row r="95" spans="2:14" x14ac:dyDescent="0.3">
      <c r="C95" s="530" t="s">
        <v>272</v>
      </c>
      <c r="D95" s="530" t="s">
        <v>157</v>
      </c>
      <c r="E95" s="12"/>
      <c r="F95" s="12"/>
      <c r="G95" s="530" t="s">
        <v>158</v>
      </c>
      <c r="H95" s="698" t="s">
        <v>273</v>
      </c>
      <c r="I95" s="699"/>
      <c r="J95"/>
      <c r="L95"/>
    </row>
    <row r="96" spans="2:14" x14ac:dyDescent="0.3">
      <c r="D96" s="138"/>
      <c r="G96" s="143"/>
      <c r="H96" s="143"/>
    </row>
    <row r="97" spans="2:9" x14ac:dyDescent="0.3">
      <c r="B97" s="673" t="s">
        <v>274</v>
      </c>
      <c r="C97" s="673"/>
      <c r="D97" s="674"/>
      <c r="E97" s="674"/>
      <c r="F97" s="674"/>
      <c r="G97" s="674"/>
      <c r="H97" s="143"/>
    </row>
    <row r="98" spans="2:9" x14ac:dyDescent="0.3">
      <c r="C98" s="244"/>
      <c r="D98" s="199"/>
      <c r="E98" s="199"/>
      <c r="F98" s="199"/>
      <c r="G98" s="177"/>
      <c r="H98" s="177"/>
      <c r="I98" s="177"/>
    </row>
    <row r="99" spans="2:9" x14ac:dyDescent="0.3">
      <c r="B99" s="356" t="s">
        <v>275</v>
      </c>
      <c r="C99" s="357"/>
      <c r="D99" s="138"/>
      <c r="G99" s="143"/>
      <c r="H99" s="143"/>
    </row>
    <row r="100" spans="2:9" x14ac:dyDescent="0.3">
      <c r="B100" t="s">
        <v>276</v>
      </c>
      <c r="D100" s="138"/>
      <c r="H100" s="143"/>
    </row>
    <row r="101" spans="2:9" ht="15" customHeight="1" x14ac:dyDescent="0.3">
      <c r="B101" s="359" t="s">
        <v>107</v>
      </c>
      <c r="C101" s="358" t="s">
        <v>108</v>
      </c>
      <c r="D101" s="358" t="s">
        <v>313</v>
      </c>
      <c r="H101" s="143"/>
    </row>
    <row r="102" spans="2:9" ht="29.25" customHeight="1" x14ac:dyDescent="0.3">
      <c r="B102" s="137">
        <v>1</v>
      </c>
      <c r="C102" s="136" t="s">
        <v>110</v>
      </c>
      <c r="D102" s="360"/>
      <c r="F102" s="172"/>
      <c r="H102" s="143"/>
    </row>
    <row r="103" spans="2:9" ht="24.75" customHeight="1" x14ac:dyDescent="0.3">
      <c r="B103" s="530" t="s">
        <v>111</v>
      </c>
      <c r="C103" s="136"/>
      <c r="D103" s="361"/>
      <c r="H103" s="143"/>
    </row>
    <row r="104" spans="2:9" x14ac:dyDescent="0.3">
      <c r="D104" s="138"/>
      <c r="G104" s="143"/>
      <c r="H104" s="143"/>
    </row>
    <row r="105" spans="2:9" x14ac:dyDescent="0.3">
      <c r="D105" s="138"/>
      <c r="G105" s="143"/>
      <c r="H105" s="143"/>
    </row>
    <row r="106" spans="2:9" x14ac:dyDescent="0.3">
      <c r="D106" s="138"/>
      <c r="G106" s="143"/>
      <c r="H106" s="143"/>
    </row>
    <row r="107" spans="2:9" x14ac:dyDescent="0.3">
      <c r="C107" s="225" t="s">
        <v>277</v>
      </c>
      <c r="D107" s="138"/>
      <c r="G107" s="143"/>
      <c r="H107" s="143"/>
    </row>
    <row r="108" spans="2:9" x14ac:dyDescent="0.3">
      <c r="C108" s="240" t="s">
        <v>278</v>
      </c>
      <c r="D108" s="138"/>
      <c r="G108" s="143"/>
      <c r="H108" s="143"/>
    </row>
    <row r="109" spans="2:9" x14ac:dyDescent="0.3">
      <c r="D109" s="138"/>
    </row>
    <row r="110" spans="2:9" x14ac:dyDescent="0.3">
      <c r="C110" s="240" t="s">
        <v>279</v>
      </c>
      <c r="D110" s="138"/>
      <c r="G110" s="143"/>
      <c r="H110" s="143"/>
    </row>
    <row r="111" spans="2:9" x14ac:dyDescent="0.3">
      <c r="D111" s="138"/>
      <c r="G111" s="143"/>
      <c r="H111" s="143"/>
    </row>
    <row r="112" spans="2:9" x14ac:dyDescent="0.3">
      <c r="D112" s="138"/>
      <c r="G112" s="143"/>
      <c r="H112" s="143"/>
    </row>
    <row r="113" spans="4:8" x14ac:dyDescent="0.3">
      <c r="D113" s="138"/>
      <c r="G113" s="143"/>
      <c r="H113" s="143"/>
    </row>
    <row r="114" spans="4:8" x14ac:dyDescent="0.3">
      <c r="D114" s="138"/>
      <c r="G114" s="143"/>
      <c r="H114" s="143"/>
    </row>
    <row r="115" spans="4:8" x14ac:dyDescent="0.3">
      <c r="D115" s="138"/>
      <c r="G115" s="143"/>
      <c r="H115" s="143"/>
    </row>
    <row r="116" spans="4:8" x14ac:dyDescent="0.3">
      <c r="D116" s="138"/>
      <c r="G116" s="143"/>
      <c r="H116" s="143"/>
    </row>
    <row r="117" spans="4:8" x14ac:dyDescent="0.3">
      <c r="D117" s="138"/>
      <c r="G117" s="143"/>
      <c r="H117" s="143"/>
    </row>
    <row r="118" spans="4:8" x14ac:dyDescent="0.3">
      <c r="D118" s="138"/>
      <c r="G118" s="143"/>
      <c r="H118" s="143"/>
    </row>
    <row r="119" spans="4:8" x14ac:dyDescent="0.3">
      <c r="D119" s="138"/>
      <c r="G119" s="143"/>
      <c r="H119" s="143"/>
    </row>
    <row r="120" spans="4:8" x14ac:dyDescent="0.3">
      <c r="D120" s="138"/>
      <c r="G120" s="143"/>
      <c r="H120" s="143"/>
    </row>
    <row r="121" spans="4:8" x14ac:dyDescent="0.3">
      <c r="D121" s="138"/>
      <c r="G121" s="143"/>
      <c r="H121" s="143"/>
    </row>
    <row r="122" spans="4:8" x14ac:dyDescent="0.3">
      <c r="D122" s="138"/>
      <c r="G122" s="143"/>
      <c r="H122" s="143"/>
    </row>
    <row r="123" spans="4:8" x14ac:dyDescent="0.3">
      <c r="D123" s="138"/>
      <c r="G123" s="143"/>
      <c r="H123" s="143"/>
    </row>
    <row r="124" spans="4:8" x14ac:dyDescent="0.3">
      <c r="D124" s="138"/>
      <c r="G124" s="143"/>
      <c r="H124" s="143"/>
    </row>
    <row r="125" spans="4:8" x14ac:dyDescent="0.3">
      <c r="D125" s="138"/>
      <c r="G125" s="143"/>
      <c r="H125" s="143"/>
    </row>
    <row r="126" spans="4:8" x14ac:dyDescent="0.3">
      <c r="D126" s="138"/>
      <c r="G126" s="143"/>
      <c r="H126" s="143"/>
    </row>
    <row r="127" spans="4:8" x14ac:dyDescent="0.3">
      <c r="D127" s="138"/>
      <c r="G127" s="143"/>
      <c r="H127" s="143"/>
    </row>
    <row r="128" spans="4:8" x14ac:dyDescent="0.3">
      <c r="D128" s="138"/>
      <c r="G128" s="143"/>
      <c r="H128" s="143"/>
    </row>
    <row r="129" spans="4:8" x14ac:dyDescent="0.3">
      <c r="D129" s="138"/>
      <c r="G129" s="143"/>
      <c r="H129" s="143"/>
    </row>
    <row r="130" spans="4:8" x14ac:dyDescent="0.3">
      <c r="D130" s="138"/>
      <c r="G130" s="143"/>
      <c r="H130" s="143"/>
    </row>
    <row r="131" spans="4:8" x14ac:dyDescent="0.3">
      <c r="D131" s="138"/>
      <c r="G131" s="143"/>
      <c r="H131" s="143"/>
    </row>
    <row r="132" spans="4:8" x14ac:dyDescent="0.3">
      <c r="D132" s="138"/>
      <c r="G132" s="143"/>
      <c r="H132" s="143"/>
    </row>
    <row r="133" spans="4:8" x14ac:dyDescent="0.3">
      <c r="D133" s="138"/>
      <c r="G133" s="143"/>
      <c r="H133" s="143"/>
    </row>
    <row r="134" spans="4:8" x14ac:dyDescent="0.3">
      <c r="D134" s="138"/>
      <c r="G134" s="143"/>
      <c r="H134" s="143"/>
    </row>
    <row r="135" spans="4:8" x14ac:dyDescent="0.3">
      <c r="D135" s="138"/>
      <c r="G135" s="143"/>
      <c r="H135" s="143"/>
    </row>
    <row r="136" spans="4:8" x14ac:dyDescent="0.3">
      <c r="D136" s="138"/>
      <c r="G136" s="143"/>
      <c r="H136" s="143"/>
    </row>
    <row r="137" spans="4:8" x14ac:dyDescent="0.3">
      <c r="D137" s="138"/>
      <c r="G137" s="143"/>
      <c r="H137" s="143"/>
    </row>
    <row r="138" spans="4:8" x14ac:dyDescent="0.3">
      <c r="D138" s="138"/>
      <c r="G138" s="143"/>
      <c r="H138" s="143"/>
    </row>
    <row r="139" spans="4:8" x14ac:dyDescent="0.3">
      <c r="D139" s="138"/>
      <c r="G139" s="143"/>
      <c r="H139" s="143"/>
    </row>
    <row r="140" spans="4:8" x14ac:dyDescent="0.3">
      <c r="D140" s="138"/>
      <c r="G140" s="143"/>
      <c r="H140" s="143"/>
    </row>
    <row r="141" spans="4:8" x14ac:dyDescent="0.3">
      <c r="D141" s="138"/>
      <c r="G141" s="143"/>
      <c r="H141" s="143"/>
    </row>
    <row r="142" spans="4:8" x14ac:dyDescent="0.3">
      <c r="D142" s="138"/>
      <c r="G142" s="143"/>
      <c r="H142" s="143"/>
    </row>
    <row r="143" spans="4:8" x14ac:dyDescent="0.3">
      <c r="D143" s="138"/>
      <c r="G143" s="143"/>
      <c r="H143" s="143"/>
    </row>
    <row r="144" spans="4:8" x14ac:dyDescent="0.3">
      <c r="D144" s="138"/>
      <c r="G144" s="143"/>
      <c r="H144" s="143"/>
    </row>
    <row r="145" spans="4:8" x14ac:dyDescent="0.3">
      <c r="D145" s="138"/>
      <c r="G145" s="143"/>
      <c r="H145" s="143"/>
    </row>
    <row r="146" spans="4:8" x14ac:dyDescent="0.3">
      <c r="D146" s="138"/>
      <c r="G146" s="143"/>
      <c r="H146" s="143"/>
    </row>
    <row r="147" spans="4:8" x14ac:dyDescent="0.3">
      <c r="D147" s="138"/>
      <c r="G147" s="143"/>
      <c r="H147" s="143"/>
    </row>
    <row r="148" spans="4:8" x14ac:dyDescent="0.3">
      <c r="D148" s="138"/>
      <c r="G148" s="143"/>
      <c r="H148" s="143"/>
    </row>
    <row r="149" spans="4:8" x14ac:dyDescent="0.3">
      <c r="D149" s="138"/>
      <c r="G149" s="143"/>
      <c r="H149" s="143"/>
    </row>
    <row r="150" spans="4:8" x14ac:dyDescent="0.3">
      <c r="D150" s="138"/>
      <c r="G150" s="143"/>
      <c r="H150" s="143"/>
    </row>
    <row r="151" spans="4:8" x14ac:dyDescent="0.3">
      <c r="D151" s="138"/>
      <c r="G151" s="143"/>
      <c r="H151" s="143"/>
    </row>
    <row r="152" spans="4:8" x14ac:dyDescent="0.3">
      <c r="D152" s="138"/>
      <c r="G152" s="143"/>
      <c r="H152" s="143"/>
    </row>
    <row r="153" spans="4:8" x14ac:dyDescent="0.3">
      <c r="D153" s="138"/>
      <c r="G153" s="143"/>
      <c r="H153" s="143"/>
    </row>
    <row r="154" spans="4:8" x14ac:dyDescent="0.3">
      <c r="D154" s="138"/>
      <c r="G154" s="143"/>
      <c r="H154" s="143"/>
    </row>
    <row r="155" spans="4:8" x14ac:dyDescent="0.3">
      <c r="D155" s="138"/>
      <c r="G155" s="143"/>
      <c r="H155" s="143"/>
    </row>
    <row r="156" spans="4:8" x14ac:dyDescent="0.3">
      <c r="D156" s="138"/>
      <c r="G156" s="143"/>
      <c r="H156" s="143"/>
    </row>
    <row r="157" spans="4:8" x14ac:dyDescent="0.3">
      <c r="D157" s="138"/>
      <c r="G157" s="143"/>
      <c r="H157" s="143"/>
    </row>
    <row r="158" spans="4:8" x14ac:dyDescent="0.3">
      <c r="D158" s="138"/>
      <c r="G158" s="143"/>
      <c r="H158" s="143"/>
    </row>
    <row r="159" spans="4:8" x14ac:dyDescent="0.3">
      <c r="D159" s="138"/>
      <c r="G159" s="143"/>
      <c r="H159" s="143"/>
    </row>
    <row r="160" spans="4:8" x14ac:dyDescent="0.3">
      <c r="D160" s="138"/>
      <c r="G160" s="143"/>
      <c r="H160" s="143"/>
    </row>
    <row r="161" spans="4:8" x14ac:dyDescent="0.3">
      <c r="D161" s="138"/>
      <c r="G161" s="143"/>
      <c r="H161" s="143"/>
    </row>
    <row r="162" spans="4:8" x14ac:dyDescent="0.3">
      <c r="D162" s="138"/>
      <c r="G162" s="143"/>
      <c r="H162" s="143"/>
    </row>
    <row r="163" spans="4:8" x14ac:dyDescent="0.3">
      <c r="D163" s="138"/>
      <c r="G163" s="143"/>
      <c r="H163" s="143"/>
    </row>
    <row r="164" spans="4:8" x14ac:dyDescent="0.3">
      <c r="D164" s="138"/>
      <c r="G164" s="143"/>
      <c r="H164" s="143"/>
    </row>
    <row r="165" spans="4:8" x14ac:dyDescent="0.3">
      <c r="D165" s="138"/>
      <c r="G165" s="143"/>
      <c r="H165" s="143"/>
    </row>
    <row r="166" spans="4:8" x14ac:dyDescent="0.3">
      <c r="D166" s="138"/>
      <c r="G166" s="143"/>
      <c r="H166" s="143"/>
    </row>
    <row r="167" spans="4:8" x14ac:dyDescent="0.3">
      <c r="D167" s="138"/>
      <c r="G167" s="143"/>
      <c r="H167" s="143"/>
    </row>
    <row r="168" spans="4:8" x14ac:dyDescent="0.3">
      <c r="D168" s="138"/>
      <c r="G168" s="143"/>
      <c r="H168" s="143"/>
    </row>
    <row r="169" spans="4:8" x14ac:dyDescent="0.3">
      <c r="D169" s="138"/>
      <c r="G169" s="143"/>
      <c r="H169" s="143"/>
    </row>
    <row r="170" spans="4:8" x14ac:dyDescent="0.3">
      <c r="D170" s="138"/>
      <c r="G170" s="143"/>
      <c r="H170" s="143"/>
    </row>
    <row r="171" spans="4:8" x14ac:dyDescent="0.3">
      <c r="D171" s="138"/>
      <c r="G171" s="143"/>
      <c r="H171" s="143"/>
    </row>
    <row r="172" spans="4:8" x14ac:dyDescent="0.3">
      <c r="D172" s="138"/>
      <c r="G172" s="143"/>
      <c r="H172" s="143"/>
    </row>
    <row r="173" spans="4:8" x14ac:dyDescent="0.3">
      <c r="D173" s="138"/>
      <c r="G173" s="143"/>
      <c r="H173" s="143"/>
    </row>
    <row r="174" spans="4:8" x14ac:dyDescent="0.3">
      <c r="D174" s="138"/>
      <c r="G174" s="143"/>
      <c r="H174" s="143"/>
    </row>
    <row r="175" spans="4:8" x14ac:dyDescent="0.3">
      <c r="D175" s="138"/>
      <c r="G175" s="143"/>
      <c r="H175" s="143"/>
    </row>
    <row r="176" spans="4:8" x14ac:dyDescent="0.3">
      <c r="D176" s="138"/>
      <c r="G176" s="143"/>
      <c r="H176" s="143"/>
    </row>
    <row r="177" spans="4:8" x14ac:dyDescent="0.3">
      <c r="D177" s="138"/>
      <c r="G177" s="143"/>
      <c r="H177" s="143"/>
    </row>
    <row r="178" spans="4:8" x14ac:dyDescent="0.3">
      <c r="D178" s="138"/>
      <c r="G178" s="143"/>
      <c r="H178" s="143"/>
    </row>
    <row r="179" spans="4:8" x14ac:dyDescent="0.3">
      <c r="D179" s="138"/>
      <c r="G179" s="143"/>
      <c r="H179" s="143"/>
    </row>
    <row r="180" spans="4:8" x14ac:dyDescent="0.3">
      <c r="D180" s="138"/>
      <c r="G180" s="143"/>
      <c r="H180" s="143"/>
    </row>
    <row r="181" spans="4:8" x14ac:dyDescent="0.3">
      <c r="D181" s="138"/>
      <c r="G181" s="143"/>
      <c r="H181" s="143"/>
    </row>
    <row r="182" spans="4:8" x14ac:dyDescent="0.3">
      <c r="D182" s="138"/>
      <c r="G182" s="143"/>
      <c r="H182" s="143"/>
    </row>
    <row r="183" spans="4:8" x14ac:dyDescent="0.3">
      <c r="D183" s="138"/>
      <c r="G183" s="143"/>
      <c r="H183" s="143"/>
    </row>
    <row r="184" spans="4:8" x14ac:dyDescent="0.3">
      <c r="D184" s="138"/>
      <c r="G184" s="143"/>
      <c r="H184" s="143"/>
    </row>
    <row r="185" spans="4:8" x14ac:dyDescent="0.3">
      <c r="D185" s="138"/>
      <c r="G185" s="143"/>
      <c r="H185" s="143"/>
    </row>
    <row r="186" spans="4:8" x14ac:dyDescent="0.3">
      <c r="D186" s="138"/>
      <c r="G186" s="143"/>
      <c r="H186" s="143"/>
    </row>
    <row r="187" spans="4:8" x14ac:dyDescent="0.3">
      <c r="D187" s="138"/>
      <c r="G187" s="143"/>
      <c r="H187" s="143"/>
    </row>
    <row r="188" spans="4:8" x14ac:dyDescent="0.3">
      <c r="D188" s="138"/>
      <c r="G188" s="143"/>
      <c r="H188" s="143"/>
    </row>
    <row r="189" spans="4:8" x14ac:dyDescent="0.3">
      <c r="D189" s="138"/>
      <c r="G189" s="143"/>
      <c r="H189" s="143"/>
    </row>
    <row r="190" spans="4:8" x14ac:dyDescent="0.3">
      <c r="D190" s="138"/>
      <c r="G190" s="143"/>
      <c r="H190" s="143"/>
    </row>
    <row r="191" spans="4:8" x14ac:dyDescent="0.3">
      <c r="D191" s="138"/>
      <c r="G191" s="143"/>
      <c r="H191" s="143"/>
    </row>
    <row r="192" spans="4:8" x14ac:dyDescent="0.3">
      <c r="D192" s="138"/>
      <c r="G192" s="143"/>
      <c r="H192" s="143"/>
    </row>
    <row r="193" spans="4:8" x14ac:dyDescent="0.3">
      <c r="D193" s="138"/>
      <c r="G193" s="143"/>
      <c r="H193" s="143"/>
    </row>
    <row r="194" spans="4:8" x14ac:dyDescent="0.3">
      <c r="D194" s="138"/>
      <c r="G194" s="143"/>
      <c r="H194" s="143"/>
    </row>
    <row r="195" spans="4:8" x14ac:dyDescent="0.3">
      <c r="D195" s="138"/>
      <c r="G195" s="143"/>
      <c r="H195" s="143"/>
    </row>
    <row r="196" spans="4:8" x14ac:dyDescent="0.3">
      <c r="D196" s="138"/>
      <c r="G196" s="143"/>
      <c r="H196" s="143"/>
    </row>
    <row r="197" spans="4:8" x14ac:dyDescent="0.3">
      <c r="D197" s="138"/>
      <c r="G197" s="143"/>
      <c r="H197" s="143"/>
    </row>
    <row r="198" spans="4:8" x14ac:dyDescent="0.3">
      <c r="D198" s="138"/>
      <c r="G198" s="143"/>
      <c r="H198" s="143"/>
    </row>
    <row r="199" spans="4:8" x14ac:dyDescent="0.3">
      <c r="D199" s="138"/>
      <c r="G199" s="143"/>
      <c r="H199" s="143"/>
    </row>
    <row r="200" spans="4:8" x14ac:dyDescent="0.3">
      <c r="D200" s="138"/>
      <c r="G200" s="143"/>
      <c r="H200" s="143"/>
    </row>
    <row r="201" spans="4:8" x14ac:dyDescent="0.3">
      <c r="D201" s="138"/>
      <c r="G201" s="143"/>
      <c r="H201" s="143"/>
    </row>
    <row r="202" spans="4:8" x14ac:dyDescent="0.3">
      <c r="D202" s="138"/>
      <c r="G202" s="143"/>
      <c r="H202" s="143"/>
    </row>
    <row r="203" spans="4:8" x14ac:dyDescent="0.3">
      <c r="D203" s="138"/>
      <c r="G203" s="143"/>
      <c r="H203" s="143"/>
    </row>
    <row r="204" spans="4:8" x14ac:dyDescent="0.3">
      <c r="D204" s="138"/>
      <c r="G204" s="143"/>
      <c r="H204" s="143"/>
    </row>
    <row r="205" spans="4:8" x14ac:dyDescent="0.3">
      <c r="D205" s="138"/>
      <c r="G205" s="143"/>
      <c r="H205" s="143"/>
    </row>
    <row r="206" spans="4:8" x14ac:dyDescent="0.3">
      <c r="D206" s="138"/>
      <c r="G206" s="143"/>
      <c r="H206" s="143"/>
    </row>
    <row r="207" spans="4:8" x14ac:dyDescent="0.3">
      <c r="D207" s="138"/>
      <c r="G207" s="143"/>
      <c r="H207" s="143"/>
    </row>
    <row r="208" spans="4:8" x14ac:dyDescent="0.3">
      <c r="D208" s="138"/>
      <c r="G208" s="143"/>
      <c r="H208" s="143"/>
    </row>
    <row r="209" spans="4:8" x14ac:dyDescent="0.3">
      <c r="D209" s="138"/>
      <c r="G209" s="143"/>
      <c r="H209" s="143"/>
    </row>
    <row r="210" spans="4:8" x14ac:dyDescent="0.3">
      <c r="D210" s="138"/>
      <c r="G210" s="143"/>
      <c r="H210" s="143"/>
    </row>
    <row r="211" spans="4:8" x14ac:dyDescent="0.3">
      <c r="D211" s="138"/>
      <c r="G211" s="143"/>
      <c r="H211" s="143"/>
    </row>
    <row r="212" spans="4:8" x14ac:dyDescent="0.3">
      <c r="D212" s="138"/>
      <c r="G212" s="143"/>
      <c r="H212" s="143"/>
    </row>
    <row r="213" spans="4:8" x14ac:dyDescent="0.3">
      <c r="G213" s="143"/>
      <c r="H213" s="143"/>
    </row>
    <row r="214" spans="4:8" x14ac:dyDescent="0.3">
      <c r="G214" s="143"/>
      <c r="H214" s="143"/>
    </row>
    <row r="215" spans="4:8" x14ac:dyDescent="0.3">
      <c r="G215" s="143"/>
      <c r="H215" s="143"/>
    </row>
    <row r="216" spans="4:8" x14ac:dyDescent="0.3">
      <c r="G216" s="143"/>
      <c r="H216" s="143"/>
    </row>
    <row r="217" spans="4:8" x14ac:dyDescent="0.3">
      <c r="G217" s="143"/>
      <c r="H217" s="143"/>
    </row>
    <row r="218" spans="4:8" x14ac:dyDescent="0.3">
      <c r="G218" s="143"/>
      <c r="H218" s="143"/>
    </row>
    <row r="219" spans="4:8" x14ac:dyDescent="0.3">
      <c r="G219" s="143"/>
      <c r="H219" s="143"/>
    </row>
    <row r="220" spans="4:8" x14ac:dyDescent="0.3">
      <c r="G220" s="143"/>
      <c r="H220" s="143"/>
    </row>
    <row r="221" spans="4:8" x14ac:dyDescent="0.3">
      <c r="G221" s="143"/>
      <c r="H221" s="143"/>
    </row>
    <row r="222" spans="4:8" x14ac:dyDescent="0.3">
      <c r="G222" s="143"/>
      <c r="H222" s="143"/>
    </row>
    <row r="223" spans="4:8" x14ac:dyDescent="0.3">
      <c r="G223" s="143"/>
      <c r="H223" s="143"/>
    </row>
    <row r="224" spans="4:8" x14ac:dyDescent="0.3">
      <c r="G224" s="143"/>
      <c r="H224" s="143"/>
    </row>
    <row r="225" spans="7:8" x14ac:dyDescent="0.3">
      <c r="G225" s="143"/>
      <c r="H225" s="143"/>
    </row>
    <row r="226" spans="7:8" x14ac:dyDescent="0.3">
      <c r="G226" s="143"/>
      <c r="H226" s="143"/>
    </row>
    <row r="227" spans="7:8" x14ac:dyDescent="0.3">
      <c r="G227" s="143"/>
      <c r="H227" s="143"/>
    </row>
    <row r="228" spans="7:8" x14ac:dyDescent="0.3">
      <c r="G228" s="143"/>
      <c r="H228" s="143"/>
    </row>
    <row r="229" spans="7:8" x14ac:dyDescent="0.3">
      <c r="G229" s="143"/>
      <c r="H229" s="143"/>
    </row>
    <row r="230" spans="7:8" x14ac:dyDescent="0.3">
      <c r="G230" s="143"/>
      <c r="H230" s="143"/>
    </row>
    <row r="231" spans="7:8" x14ac:dyDescent="0.3">
      <c r="G231" s="143"/>
      <c r="H231" s="143"/>
    </row>
    <row r="232" spans="7:8" x14ac:dyDescent="0.3">
      <c r="G232" s="143"/>
      <c r="H232" s="143"/>
    </row>
    <row r="233" spans="7:8" x14ac:dyDescent="0.3">
      <c r="G233" s="143"/>
      <c r="H233" s="143"/>
    </row>
    <row r="234" spans="7:8" x14ac:dyDescent="0.3">
      <c r="G234" s="143"/>
      <c r="H234" s="143"/>
    </row>
    <row r="235" spans="7:8" x14ac:dyDescent="0.3">
      <c r="G235" s="143"/>
      <c r="H235" s="143"/>
    </row>
    <row r="236" spans="7:8" x14ac:dyDescent="0.3">
      <c r="G236" s="143"/>
      <c r="H236" s="143"/>
    </row>
    <row r="237" spans="7:8" x14ac:dyDescent="0.3">
      <c r="G237" s="143"/>
      <c r="H237" s="143"/>
    </row>
    <row r="238" spans="7:8" x14ac:dyDescent="0.3">
      <c r="G238" s="143"/>
      <c r="H238" s="143"/>
    </row>
    <row r="239" spans="7:8" x14ac:dyDescent="0.3">
      <c r="G239" s="143"/>
      <c r="H239" s="143"/>
    </row>
    <row r="240" spans="7:8" x14ac:dyDescent="0.3">
      <c r="G240" s="143"/>
      <c r="H240" s="143"/>
    </row>
    <row r="241" spans="7:8" x14ac:dyDescent="0.3">
      <c r="G241" s="143"/>
      <c r="H241" s="143"/>
    </row>
    <row r="242" spans="7:8" x14ac:dyDescent="0.3">
      <c r="G242" s="143"/>
      <c r="H242" s="143"/>
    </row>
    <row r="243" spans="7:8" x14ac:dyDescent="0.3">
      <c r="G243" s="143"/>
      <c r="H243" s="143"/>
    </row>
    <row r="244" spans="7:8" x14ac:dyDescent="0.3">
      <c r="G244" s="143"/>
      <c r="H244" s="143"/>
    </row>
    <row r="245" spans="7:8" x14ac:dyDescent="0.3">
      <c r="G245" s="143"/>
      <c r="H245" s="143"/>
    </row>
    <row r="246" spans="7:8" x14ac:dyDescent="0.3">
      <c r="G246" s="143"/>
      <c r="H246" s="143"/>
    </row>
    <row r="247" spans="7:8" x14ac:dyDescent="0.3">
      <c r="G247" s="143"/>
      <c r="H247" s="143"/>
    </row>
    <row r="248" spans="7:8" x14ac:dyDescent="0.3">
      <c r="G248" s="143"/>
      <c r="H248" s="143"/>
    </row>
    <row r="249" spans="7:8" x14ac:dyDescent="0.3">
      <c r="G249" s="143"/>
      <c r="H249" s="143"/>
    </row>
    <row r="250" spans="7:8" x14ac:dyDescent="0.3">
      <c r="G250" s="143"/>
      <c r="H250" s="143"/>
    </row>
    <row r="251" spans="7:8" x14ac:dyDescent="0.3">
      <c r="G251" s="143"/>
      <c r="H251" s="143"/>
    </row>
    <row r="252" spans="7:8" x14ac:dyDescent="0.3">
      <c r="G252" s="143"/>
      <c r="H252" s="143"/>
    </row>
    <row r="253" spans="7:8" x14ac:dyDescent="0.3">
      <c r="G253" s="143"/>
      <c r="H253" s="143"/>
    </row>
    <row r="254" spans="7:8" x14ac:dyDescent="0.3">
      <c r="G254" s="143"/>
      <c r="H254" s="143"/>
    </row>
    <row r="255" spans="7:8" x14ac:dyDescent="0.3">
      <c r="G255" s="143"/>
      <c r="H255" s="143"/>
    </row>
    <row r="256" spans="7:8" x14ac:dyDescent="0.3">
      <c r="G256" s="143"/>
      <c r="H256" s="143"/>
    </row>
    <row r="257" spans="7:8" x14ac:dyDescent="0.3">
      <c r="G257" s="143"/>
      <c r="H257" s="143"/>
    </row>
    <row r="258" spans="7:8" x14ac:dyDescent="0.3">
      <c r="G258" s="143"/>
      <c r="H258" s="143"/>
    </row>
    <row r="259" spans="7:8" x14ac:dyDescent="0.3">
      <c r="G259" s="143"/>
      <c r="H259" s="143"/>
    </row>
    <row r="260" spans="7:8" x14ac:dyDescent="0.3">
      <c r="G260" s="143"/>
      <c r="H260" s="143"/>
    </row>
    <row r="261" spans="7:8" x14ac:dyDescent="0.3">
      <c r="G261" s="143"/>
      <c r="H261" s="143"/>
    </row>
    <row r="262" spans="7:8" x14ac:dyDescent="0.3">
      <c r="G262" s="143"/>
      <c r="H262" s="143"/>
    </row>
    <row r="263" spans="7:8" x14ac:dyDescent="0.3">
      <c r="G263" s="143"/>
      <c r="H263" s="143"/>
    </row>
    <row r="264" spans="7:8" x14ac:dyDescent="0.3">
      <c r="G264" s="143"/>
      <c r="H264" s="143"/>
    </row>
    <row r="265" spans="7:8" x14ac:dyDescent="0.3">
      <c r="G265" s="143"/>
      <c r="H265" s="143"/>
    </row>
    <row r="266" spans="7:8" x14ac:dyDescent="0.3">
      <c r="G266" s="143"/>
      <c r="H266" s="143"/>
    </row>
    <row r="267" spans="7:8" x14ac:dyDescent="0.3">
      <c r="G267" s="143"/>
      <c r="H267" s="143"/>
    </row>
    <row r="268" spans="7:8" x14ac:dyDescent="0.3">
      <c r="G268" s="143"/>
      <c r="H268" s="143"/>
    </row>
    <row r="269" spans="7:8" x14ac:dyDescent="0.3">
      <c r="G269" s="143"/>
      <c r="H269" s="143"/>
    </row>
    <row r="270" spans="7:8" x14ac:dyDescent="0.3">
      <c r="G270" s="143"/>
      <c r="H270" s="143"/>
    </row>
    <row r="271" spans="7:8" x14ac:dyDescent="0.3">
      <c r="G271" s="143"/>
      <c r="H271" s="143"/>
    </row>
    <row r="272" spans="7:8" x14ac:dyDescent="0.3">
      <c r="G272" s="143"/>
      <c r="H272" s="143"/>
    </row>
    <row r="273" spans="7:8" x14ac:dyDescent="0.3">
      <c r="G273" s="143"/>
      <c r="H273" s="143"/>
    </row>
    <row r="274" spans="7:8" x14ac:dyDescent="0.3">
      <c r="G274" s="143"/>
      <c r="H274" s="143"/>
    </row>
    <row r="275" spans="7:8" x14ac:dyDescent="0.3">
      <c r="G275" s="143"/>
      <c r="H275" s="143"/>
    </row>
    <row r="276" spans="7:8" x14ac:dyDescent="0.3">
      <c r="G276" s="143"/>
      <c r="H276" s="143"/>
    </row>
    <row r="277" spans="7:8" x14ac:dyDescent="0.3">
      <c r="G277" s="143"/>
      <c r="H277" s="143"/>
    </row>
    <row r="278" spans="7:8" x14ac:dyDescent="0.3">
      <c r="G278" s="143"/>
      <c r="H278" s="143"/>
    </row>
    <row r="279" spans="7:8" x14ac:dyDescent="0.3">
      <c r="G279" s="143"/>
      <c r="H279" s="143"/>
    </row>
    <row r="280" spans="7:8" x14ac:dyDescent="0.3">
      <c r="G280" s="143"/>
      <c r="H280" s="143"/>
    </row>
    <row r="281" spans="7:8" x14ac:dyDescent="0.3">
      <c r="G281" s="143"/>
      <c r="H281" s="143"/>
    </row>
    <row r="282" spans="7:8" x14ac:dyDescent="0.3">
      <c r="G282" s="143"/>
      <c r="H282" s="143"/>
    </row>
    <row r="283" spans="7:8" x14ac:dyDescent="0.3">
      <c r="G283" s="143"/>
      <c r="H283" s="143"/>
    </row>
    <row r="284" spans="7:8" x14ac:dyDescent="0.3">
      <c r="G284" s="143"/>
      <c r="H284" s="143"/>
    </row>
    <row r="285" spans="7:8" x14ac:dyDescent="0.3">
      <c r="G285" s="143"/>
      <c r="H285" s="143"/>
    </row>
    <row r="286" spans="7:8" x14ac:dyDescent="0.3">
      <c r="G286" s="143"/>
      <c r="H286" s="143"/>
    </row>
    <row r="287" spans="7:8" x14ac:dyDescent="0.3">
      <c r="G287" s="143"/>
      <c r="H287" s="143"/>
    </row>
    <row r="288" spans="7:8" x14ac:dyDescent="0.3">
      <c r="G288" s="143"/>
      <c r="H288" s="143"/>
    </row>
    <row r="289" spans="7:8" x14ac:dyDescent="0.3">
      <c r="G289" s="143"/>
      <c r="H289" s="143"/>
    </row>
    <row r="290" spans="7:8" x14ac:dyDescent="0.3">
      <c r="G290" s="143"/>
      <c r="H290" s="143"/>
    </row>
    <row r="291" spans="7:8" x14ac:dyDescent="0.3">
      <c r="G291" s="143"/>
      <c r="H291" s="143"/>
    </row>
    <row r="292" spans="7:8" x14ac:dyDescent="0.3">
      <c r="G292" s="143"/>
      <c r="H292" s="143"/>
    </row>
    <row r="293" spans="7:8" x14ac:dyDescent="0.3">
      <c r="G293" s="143"/>
      <c r="H293" s="143"/>
    </row>
    <row r="294" spans="7:8" x14ac:dyDescent="0.3">
      <c r="G294" s="143"/>
      <c r="H294" s="143"/>
    </row>
    <row r="295" spans="7:8" x14ac:dyDescent="0.3">
      <c r="G295" s="143"/>
      <c r="H295" s="143"/>
    </row>
    <row r="296" spans="7:8" x14ac:dyDescent="0.3">
      <c r="G296" s="143"/>
      <c r="H296" s="143"/>
    </row>
    <row r="297" spans="7:8" x14ac:dyDescent="0.3">
      <c r="G297" s="143"/>
      <c r="H297" s="143"/>
    </row>
    <row r="298" spans="7:8" x14ac:dyDescent="0.3">
      <c r="G298" s="143"/>
      <c r="H298" s="143"/>
    </row>
    <row r="299" spans="7:8" x14ac:dyDescent="0.3">
      <c r="G299" s="143"/>
      <c r="H299" s="143"/>
    </row>
    <row r="300" spans="7:8" x14ac:dyDescent="0.3">
      <c r="G300" s="143"/>
      <c r="H300" s="143"/>
    </row>
    <row r="301" spans="7:8" x14ac:dyDescent="0.3">
      <c r="G301" s="143"/>
      <c r="H301" s="143"/>
    </row>
    <row r="302" spans="7:8" x14ac:dyDescent="0.3">
      <c r="G302" s="143"/>
      <c r="H302" s="143"/>
    </row>
    <row r="303" spans="7:8" x14ac:dyDescent="0.3">
      <c r="G303" s="143"/>
      <c r="H303" s="143"/>
    </row>
    <row r="304" spans="7:8" x14ac:dyDescent="0.3">
      <c r="G304" s="143"/>
      <c r="H304" s="143"/>
    </row>
    <row r="305" spans="7:8" x14ac:dyDescent="0.3">
      <c r="G305" s="143"/>
      <c r="H305" s="143"/>
    </row>
    <row r="306" spans="7:8" x14ac:dyDescent="0.3">
      <c r="G306" s="143"/>
      <c r="H306" s="143"/>
    </row>
    <row r="307" spans="7:8" x14ac:dyDescent="0.3">
      <c r="G307" s="143"/>
      <c r="H307" s="143"/>
    </row>
    <row r="308" spans="7:8" x14ac:dyDescent="0.3">
      <c r="G308" s="143"/>
      <c r="H308" s="143"/>
    </row>
    <row r="309" spans="7:8" x14ac:dyDescent="0.3">
      <c r="G309" s="143"/>
      <c r="H309" s="143"/>
    </row>
    <row r="310" spans="7:8" x14ac:dyDescent="0.3">
      <c r="G310" s="143"/>
      <c r="H310" s="143"/>
    </row>
    <row r="311" spans="7:8" x14ac:dyDescent="0.3">
      <c r="G311" s="143"/>
      <c r="H311" s="143"/>
    </row>
    <row r="312" spans="7:8" x14ac:dyDescent="0.3">
      <c r="G312" s="143"/>
      <c r="H312" s="143"/>
    </row>
    <row r="313" spans="7:8" x14ac:dyDescent="0.3">
      <c r="G313" s="143"/>
      <c r="H313" s="143"/>
    </row>
    <row r="314" spans="7:8" x14ac:dyDescent="0.3">
      <c r="G314" s="143"/>
      <c r="H314" s="143"/>
    </row>
    <row r="315" spans="7:8" x14ac:dyDescent="0.3">
      <c r="G315" s="143"/>
      <c r="H315" s="143"/>
    </row>
    <row r="316" spans="7:8" x14ac:dyDescent="0.3">
      <c r="G316" s="143"/>
      <c r="H316" s="143"/>
    </row>
    <row r="317" spans="7:8" x14ac:dyDescent="0.3">
      <c r="G317" s="143"/>
      <c r="H317" s="143"/>
    </row>
    <row r="318" spans="7:8" x14ac:dyDescent="0.3">
      <c r="G318" s="143"/>
      <c r="H318" s="143"/>
    </row>
    <row r="319" spans="7:8" x14ac:dyDescent="0.3">
      <c r="G319" s="143"/>
      <c r="H319" s="143"/>
    </row>
    <row r="320" spans="7:8" x14ac:dyDescent="0.3">
      <c r="G320" s="143"/>
      <c r="H320" s="143"/>
    </row>
    <row r="321" spans="7:8" x14ac:dyDescent="0.3">
      <c r="G321" s="143"/>
      <c r="H321" s="143"/>
    </row>
    <row r="322" spans="7:8" x14ac:dyDescent="0.3">
      <c r="G322" s="143"/>
      <c r="H322" s="143"/>
    </row>
    <row r="323" spans="7:8" x14ac:dyDescent="0.3">
      <c r="G323" s="143"/>
      <c r="H323" s="143"/>
    </row>
    <row r="324" spans="7:8" x14ac:dyDescent="0.3">
      <c r="G324" s="143"/>
      <c r="H324" s="143"/>
    </row>
    <row r="325" spans="7:8" x14ac:dyDescent="0.3">
      <c r="G325" s="143"/>
      <c r="H325" s="143"/>
    </row>
    <row r="326" spans="7:8" x14ac:dyDescent="0.3">
      <c r="G326" s="143"/>
      <c r="H326" s="143"/>
    </row>
    <row r="327" spans="7:8" x14ac:dyDescent="0.3">
      <c r="G327" s="143"/>
      <c r="H327" s="143"/>
    </row>
    <row r="328" spans="7:8" x14ac:dyDescent="0.3">
      <c r="G328" s="143"/>
      <c r="H328" s="143"/>
    </row>
    <row r="329" spans="7:8" x14ac:dyDescent="0.3">
      <c r="G329" s="143"/>
      <c r="H329" s="143"/>
    </row>
    <row r="330" spans="7:8" x14ac:dyDescent="0.3">
      <c r="G330" s="143"/>
      <c r="H330" s="143"/>
    </row>
    <row r="331" spans="7:8" x14ac:dyDescent="0.3">
      <c r="G331" s="143"/>
      <c r="H331" s="143"/>
    </row>
    <row r="332" spans="7:8" x14ac:dyDescent="0.3">
      <c r="G332" s="143"/>
      <c r="H332" s="143"/>
    </row>
    <row r="333" spans="7:8" x14ac:dyDescent="0.3">
      <c r="G333" s="143"/>
      <c r="H333" s="143"/>
    </row>
    <row r="334" spans="7:8" x14ac:dyDescent="0.3">
      <c r="G334" s="143"/>
      <c r="H334" s="143"/>
    </row>
    <row r="335" spans="7:8" x14ac:dyDescent="0.3">
      <c r="G335" s="143"/>
      <c r="H335" s="143"/>
    </row>
    <row r="336" spans="7:8" x14ac:dyDescent="0.3">
      <c r="G336" s="143"/>
      <c r="H336" s="143"/>
    </row>
    <row r="337" spans="7:8" x14ac:dyDescent="0.3">
      <c r="G337" s="143"/>
      <c r="H337" s="143"/>
    </row>
    <row r="338" spans="7:8" x14ac:dyDescent="0.3">
      <c r="G338" s="143"/>
      <c r="H338" s="143"/>
    </row>
    <row r="339" spans="7:8" x14ac:dyDescent="0.3">
      <c r="G339" s="143"/>
      <c r="H339" s="143"/>
    </row>
    <row r="340" spans="7:8" x14ac:dyDescent="0.3">
      <c r="G340" s="143"/>
      <c r="H340" s="143"/>
    </row>
    <row r="341" spans="7:8" x14ac:dyDescent="0.3">
      <c r="G341" s="143"/>
      <c r="H341" s="143"/>
    </row>
    <row r="342" spans="7:8" x14ac:dyDescent="0.3">
      <c r="G342" s="143"/>
      <c r="H342" s="143"/>
    </row>
    <row r="343" spans="7:8" x14ac:dyDescent="0.3">
      <c r="G343" s="143"/>
      <c r="H343" s="143"/>
    </row>
    <row r="344" spans="7:8" x14ac:dyDescent="0.3">
      <c r="G344" s="143"/>
      <c r="H344" s="143"/>
    </row>
    <row r="345" spans="7:8" x14ac:dyDescent="0.3">
      <c r="G345" s="143"/>
      <c r="H345" s="143"/>
    </row>
    <row r="346" spans="7:8" x14ac:dyDescent="0.3">
      <c r="G346" s="143"/>
      <c r="H346" s="143"/>
    </row>
    <row r="347" spans="7:8" x14ac:dyDescent="0.3">
      <c r="G347" s="143"/>
      <c r="H347" s="143"/>
    </row>
    <row r="348" spans="7:8" x14ac:dyDescent="0.3">
      <c r="G348" s="143"/>
      <c r="H348" s="143"/>
    </row>
    <row r="349" spans="7:8" x14ac:dyDescent="0.3">
      <c r="G349" s="143"/>
      <c r="H349" s="143"/>
    </row>
    <row r="350" spans="7:8" x14ac:dyDescent="0.3">
      <c r="G350" s="143"/>
      <c r="H350" s="143"/>
    </row>
    <row r="351" spans="7:8" x14ac:dyDescent="0.3">
      <c r="G351" s="143"/>
      <c r="H351" s="143"/>
    </row>
    <row r="352" spans="7:8" x14ac:dyDescent="0.3">
      <c r="G352" s="143"/>
      <c r="H352" s="143"/>
    </row>
  </sheetData>
  <mergeCells count="130">
    <mergeCell ref="H4:I4"/>
    <mergeCell ref="J4:K4"/>
    <mergeCell ref="M4:N4"/>
    <mergeCell ref="H95:I95"/>
    <mergeCell ref="C40:C41"/>
    <mergeCell ref="D40:D41"/>
    <mergeCell ref="I52:J52"/>
    <mergeCell ref="M71:N71"/>
    <mergeCell ref="B72:B77"/>
    <mergeCell ref="C85:J85"/>
    <mergeCell ref="C86:J86"/>
    <mergeCell ref="M81:N81"/>
    <mergeCell ref="M79:N79"/>
    <mergeCell ref="M80:N80"/>
    <mergeCell ref="M52:N52"/>
    <mergeCell ref="I81:J81"/>
    <mergeCell ref="B43:B67"/>
    <mergeCell ref="I48:J48"/>
    <mergeCell ref="I79:J79"/>
    <mergeCell ref="I80:J80"/>
    <mergeCell ref="I54:J54"/>
    <mergeCell ref="I56:J56"/>
    <mergeCell ref="M56:N56"/>
    <mergeCell ref="I57:J57"/>
    <mergeCell ref="B97:G97"/>
    <mergeCell ref="I77:J77"/>
    <mergeCell ref="M77:N77"/>
    <mergeCell ref="M53:N53"/>
    <mergeCell ref="M54:N54"/>
    <mergeCell ref="I70:J70"/>
    <mergeCell ref="M70:N70"/>
    <mergeCell ref="M74:N74"/>
    <mergeCell ref="M75:N75"/>
    <mergeCell ref="M76:N76"/>
    <mergeCell ref="I73:J73"/>
    <mergeCell ref="M73:N73"/>
    <mergeCell ref="M57:N57"/>
    <mergeCell ref="I65:J65"/>
    <mergeCell ref="M65:N65"/>
    <mergeCell ref="I74:J74"/>
    <mergeCell ref="I75:J75"/>
    <mergeCell ref="I76:J76"/>
    <mergeCell ref="M63:N63"/>
    <mergeCell ref="I64:J64"/>
    <mergeCell ref="M64:N64"/>
    <mergeCell ref="M49:N49"/>
    <mergeCell ref="I42:J42"/>
    <mergeCell ref="M42:N42"/>
    <mergeCell ref="M50:N50"/>
    <mergeCell ref="I49:J49"/>
    <mergeCell ref="I47:J47"/>
    <mergeCell ref="I71:J71"/>
    <mergeCell ref="I51:J51"/>
    <mergeCell ref="I53:J53"/>
    <mergeCell ref="I62:J62"/>
    <mergeCell ref="I68:J68"/>
    <mergeCell ref="I60:J60"/>
    <mergeCell ref="I66:J66"/>
    <mergeCell ref="I58:J58"/>
    <mergeCell ref="M58:N58"/>
    <mergeCell ref="I59:J59"/>
    <mergeCell ref="M59:N59"/>
    <mergeCell ref="M66:N66"/>
    <mergeCell ref="M60:N60"/>
    <mergeCell ref="I61:J61"/>
    <mergeCell ref="M61:N61"/>
    <mergeCell ref="M62:N62"/>
    <mergeCell ref="M51:N51"/>
    <mergeCell ref="I63:J63"/>
    <mergeCell ref="B38:B42"/>
    <mergeCell ref="I39:J39"/>
    <mergeCell ref="M39:N39"/>
    <mergeCell ref="G28:J28"/>
    <mergeCell ref="K28:N28"/>
    <mergeCell ref="G29:J29"/>
    <mergeCell ref="K29:N29"/>
    <mergeCell ref="B34:B37"/>
    <mergeCell ref="C34:H34"/>
    <mergeCell ref="G33:J33"/>
    <mergeCell ref="K33:N33"/>
    <mergeCell ref="B7:B33"/>
    <mergeCell ref="K16:N16"/>
    <mergeCell ref="I37:J37"/>
    <mergeCell ref="G13:J13"/>
    <mergeCell ref="G9:J9"/>
    <mergeCell ref="K9:N9"/>
    <mergeCell ref="G12:J12"/>
    <mergeCell ref="K12:N12"/>
    <mergeCell ref="G30:J30"/>
    <mergeCell ref="K30:N30"/>
    <mergeCell ref="K13:N13"/>
    <mergeCell ref="G14:J14"/>
    <mergeCell ref="K14:N14"/>
    <mergeCell ref="I50:J50"/>
    <mergeCell ref="M45:N45"/>
    <mergeCell ref="G6:J6"/>
    <mergeCell ref="K6:N6"/>
    <mergeCell ref="K18:N18"/>
    <mergeCell ref="G21:J21"/>
    <mergeCell ref="K21:N21"/>
    <mergeCell ref="G24:J24"/>
    <mergeCell ref="K24:N24"/>
    <mergeCell ref="G7:J7"/>
    <mergeCell ref="K7:N7"/>
    <mergeCell ref="G8:J8"/>
    <mergeCell ref="K8:N8"/>
    <mergeCell ref="G10:J10"/>
    <mergeCell ref="K10:N10"/>
    <mergeCell ref="G11:J11"/>
    <mergeCell ref="G15:J15"/>
    <mergeCell ref="K15:N15"/>
    <mergeCell ref="G16:J16"/>
    <mergeCell ref="K11:N11"/>
    <mergeCell ref="M37:N37"/>
    <mergeCell ref="M47:N47"/>
    <mergeCell ref="M48:N48"/>
    <mergeCell ref="G25:J25"/>
    <mergeCell ref="K25:N25"/>
    <mergeCell ref="G26:J26"/>
    <mergeCell ref="K26:N26"/>
    <mergeCell ref="G18:J18"/>
    <mergeCell ref="I46:J46"/>
    <mergeCell ref="M46:N46"/>
    <mergeCell ref="I44:J44"/>
    <mergeCell ref="I45:J45"/>
    <mergeCell ref="M44:N44"/>
    <mergeCell ref="H40:H41"/>
    <mergeCell ref="I40:J41"/>
    <mergeCell ref="L40:L41"/>
    <mergeCell ref="M40:N41"/>
  </mergeCells>
  <conditionalFormatting sqref="A89:A9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{1891D177-7E02-4ED1-A5C7-C87F07B8115D}</x14:id>
        </ext>
      </extLst>
    </cfRule>
  </conditionalFormatting>
  <conditionalFormatting sqref="A9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{837492EC-3D58-4FBC-B547-A31AF9EA76C1}</x14:id>
        </ext>
      </extLst>
    </cfRule>
  </conditionalFormatting>
  <conditionalFormatting sqref="A9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{1A1CBAF2-BF4E-422A-8B5E-23C4E12C6358}</x14:id>
        </ext>
      </extLst>
    </cfRule>
  </conditionalFormatting>
  <pageMargins left="0.7" right="0.7" top="0.75" bottom="0.75" header="0.3" footer="0.3"/>
  <pageSetup scale="44" fitToHeight="0" orientation="portrait" horizontalDpi="200" verticalDpi="200" r:id="rId1"/>
  <headerFooter>
    <oddHeader>&amp;LKaedah Perbandingan&amp;RVersion 1.2</oddHeader>
    <oddFooter>Page &amp;P of &amp;N</oddFooter>
  </headerFooter>
  <rowBreaks count="1" manualBreakCount="1">
    <brk id="82" max="16383" man="1"/>
  </rowBreaks>
  <ignoredErrors>
    <ignoredError sqref="F27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2" r:id="rId4" name="Check Box 8">
              <controlPr defaultSize="0" autoFill="0" autoLine="0" autoPict="0">
                <anchor moveWithCells="1">
                  <from>
                    <xdr:col>1</xdr:col>
                    <xdr:colOff>289560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5" name="Check Box 10">
              <controlPr defaultSize="0" autoFill="0" autoLine="0" autoPict="0">
                <anchor moveWithCells="1">
                  <from>
                    <xdr:col>1</xdr:col>
                    <xdr:colOff>289560</xdr:colOff>
                    <xdr:row>46</xdr:row>
                    <xdr:rowOff>68580</xdr:rowOff>
                  </from>
                  <to>
                    <xdr:col>2</xdr:col>
                    <xdr:colOff>0</xdr:colOff>
                    <xdr:row>48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6" name="Check Box 14">
              <controlPr defaultSize="0" autoFill="0" autoLine="0" autoPict="0">
                <anchor moveWithCells="1">
                  <from>
                    <xdr:col>1</xdr:col>
                    <xdr:colOff>289560</xdr:colOff>
                    <xdr:row>47</xdr:row>
                    <xdr:rowOff>152400</xdr:rowOff>
                  </from>
                  <to>
                    <xdr:col>2</xdr:col>
                    <xdr:colOff>0</xdr:colOff>
                    <xdr:row>48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7" name="Check Box 15">
              <controlPr defaultSize="0" autoFill="0" autoLine="0" autoPict="0">
                <anchor moveWithCells="1">
                  <from>
                    <xdr:col>1</xdr:col>
                    <xdr:colOff>289560</xdr:colOff>
                    <xdr:row>45</xdr:row>
                    <xdr:rowOff>152400</xdr:rowOff>
                  </from>
                  <to>
                    <xdr:col>2</xdr:col>
                    <xdr:colOff>0</xdr:colOff>
                    <xdr:row>46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8" name="Check Box 20">
              <controlPr defaultSize="0" autoFill="0" autoLine="0" autoPict="0">
                <anchor moveWithCells="1">
                  <from>
                    <xdr:col>1</xdr:col>
                    <xdr:colOff>304800</xdr:colOff>
                    <xdr:row>49</xdr:row>
                    <xdr:rowOff>0</xdr:rowOff>
                  </from>
                  <to>
                    <xdr:col>2</xdr:col>
                    <xdr:colOff>22860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9" name="Check Box 23">
              <controlPr defaultSize="0" autoFill="0" autoLine="0" autoPict="0">
                <anchor moveWithCells="1">
                  <from>
                    <xdr:col>1</xdr:col>
                    <xdr:colOff>274320</xdr:colOff>
                    <xdr:row>50</xdr:row>
                    <xdr:rowOff>0</xdr:rowOff>
                  </from>
                  <to>
                    <xdr:col>1</xdr:col>
                    <xdr:colOff>579120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10" name="Check Box 28">
              <controlPr defaultSize="0" autoFill="0" autoLine="0" autoPict="0">
                <anchor moveWithCells="1">
                  <from>
                    <xdr:col>1</xdr:col>
                    <xdr:colOff>289560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1" name="Check Box 32">
              <controlPr defaultSize="0" autoFill="0" autoLine="0" autoPict="0">
                <anchor moveWithCells="1">
                  <from>
                    <xdr:col>1</xdr:col>
                    <xdr:colOff>274320</xdr:colOff>
                    <xdr:row>52</xdr:row>
                    <xdr:rowOff>0</xdr:rowOff>
                  </from>
                  <to>
                    <xdr:col>1</xdr:col>
                    <xdr:colOff>579120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12" name="Check Box 35">
              <controlPr defaultSize="0" autoFill="0" autoLine="0" autoPict="0">
                <anchor moveWithCells="1">
                  <from>
                    <xdr:col>8</xdr:col>
                    <xdr:colOff>769620</xdr:colOff>
                    <xdr:row>79</xdr:row>
                    <xdr:rowOff>175260</xdr:rowOff>
                  </from>
                  <to>
                    <xdr:col>9</xdr:col>
                    <xdr:colOff>251460</xdr:colOff>
                    <xdr:row>81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13" name="Check Box 36">
              <controlPr defaultSize="0" autoFill="0" autoLine="0" autoPict="0">
                <anchor moveWithCells="1">
                  <from>
                    <xdr:col>12</xdr:col>
                    <xdr:colOff>716280</xdr:colOff>
                    <xdr:row>79</xdr:row>
                    <xdr:rowOff>160020</xdr:rowOff>
                  </from>
                  <to>
                    <xdr:col>13</xdr:col>
                    <xdr:colOff>152400</xdr:colOff>
                    <xdr:row>81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14" name="Check Box 58">
              <controlPr defaultSize="0" autoFill="0" autoLine="0" autoPict="0">
                <anchor moveWithCells="1">
                  <from>
                    <xdr:col>1</xdr:col>
                    <xdr:colOff>274320</xdr:colOff>
                    <xdr:row>52</xdr:row>
                    <xdr:rowOff>403860</xdr:rowOff>
                  </from>
                  <to>
                    <xdr:col>1</xdr:col>
                    <xdr:colOff>579120</xdr:colOff>
                    <xdr:row>54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15" name="Group Box 86">
              <controlPr defaultSize="0" autoFill="0" autoPict="0">
                <anchor moveWithCells="1">
                  <from>
                    <xdr:col>7</xdr:col>
                    <xdr:colOff>1104900</xdr:colOff>
                    <xdr:row>30</xdr:row>
                    <xdr:rowOff>0</xdr:rowOff>
                  </from>
                  <to>
                    <xdr:col>8</xdr:col>
                    <xdr:colOff>487680</xdr:colOff>
                    <xdr:row>32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1" r:id="rId16" name="Option Button 8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45720</xdr:rowOff>
                  </from>
                  <to>
                    <xdr:col>8</xdr:col>
                    <xdr:colOff>220980</xdr:colOff>
                    <xdr:row>30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2" r:id="rId17" name="Option Button 8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8</xdr:col>
                    <xdr:colOff>228600</xdr:colOff>
                    <xdr:row>31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18" name="Option Button 89">
              <controlPr defaultSize="0" autoFill="0" autoLine="0" autoPict="0">
                <anchor moveWithCells="1">
                  <from>
                    <xdr:col>7</xdr:col>
                    <xdr:colOff>1211580</xdr:colOff>
                    <xdr:row>32</xdr:row>
                    <xdr:rowOff>38100</xdr:rowOff>
                  </from>
                  <to>
                    <xdr:col>8</xdr:col>
                    <xdr:colOff>289560</xdr:colOff>
                    <xdr:row>32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19" name="Group Box 90">
              <controlPr defaultSize="0" autoFill="0" autoPict="0">
                <anchor moveWithCells="1">
                  <from>
                    <xdr:col>11</xdr:col>
                    <xdr:colOff>632460</xdr:colOff>
                    <xdr:row>30</xdr:row>
                    <xdr:rowOff>7620</xdr:rowOff>
                  </from>
                  <to>
                    <xdr:col>12</xdr:col>
                    <xdr:colOff>45720</xdr:colOff>
                    <xdr:row>32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20" name="Option Button 91">
              <controlPr defaultSize="0" autoFill="0" autoLine="0" autoPict="0">
                <anchor moveWithCells="1">
                  <from>
                    <xdr:col>11</xdr:col>
                    <xdr:colOff>754380</xdr:colOff>
                    <xdr:row>30</xdr:row>
                    <xdr:rowOff>190500</xdr:rowOff>
                  </from>
                  <to>
                    <xdr:col>11</xdr:col>
                    <xdr:colOff>990600</xdr:colOff>
                    <xdr:row>30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6" r:id="rId21" name="Option Button 92">
              <controlPr defaultSize="0" autoFill="0" autoLine="0" autoPict="0">
                <anchor moveWithCells="1">
                  <from>
                    <xdr:col>11</xdr:col>
                    <xdr:colOff>762000</xdr:colOff>
                    <xdr:row>31</xdr:row>
                    <xdr:rowOff>60960</xdr:rowOff>
                  </from>
                  <to>
                    <xdr:col>11</xdr:col>
                    <xdr:colOff>982980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22" name="Option Button 93">
              <controlPr defaultSize="0" autoFill="0" autoLine="0" autoPict="0">
                <anchor moveWithCells="1">
                  <from>
                    <xdr:col>11</xdr:col>
                    <xdr:colOff>769620</xdr:colOff>
                    <xdr:row>32</xdr:row>
                    <xdr:rowOff>60960</xdr:rowOff>
                  </from>
                  <to>
                    <xdr:col>11</xdr:col>
                    <xdr:colOff>990600</xdr:colOff>
                    <xdr:row>32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23" name="Check Box 95">
              <controlPr defaultSize="0" autoFill="0" autoLine="0" autoPict="0">
                <anchor moveWithCells="1">
                  <from>
                    <xdr:col>1</xdr:col>
                    <xdr:colOff>289560</xdr:colOff>
                    <xdr:row>43</xdr:row>
                    <xdr:rowOff>274320</xdr:rowOff>
                  </from>
                  <to>
                    <xdr:col>2</xdr:col>
                    <xdr:colOff>0</xdr:colOff>
                    <xdr:row>45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24" name="Check Box 100">
              <controlPr defaultSize="0" autoFill="0" autoLine="0" autoPict="0">
                <anchor moveWithCells="1">
                  <from>
                    <xdr:col>1</xdr:col>
                    <xdr:colOff>335280</xdr:colOff>
                    <xdr:row>64</xdr:row>
                    <xdr:rowOff>182880</xdr:rowOff>
                  </from>
                  <to>
                    <xdr:col>2</xdr:col>
                    <xdr:colOff>45720</xdr:colOff>
                    <xdr:row>66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25" name="Check Box 101">
              <controlPr defaultSize="0" autoFill="0" autoLine="0" autoPict="0">
                <anchor moveWithCells="1">
                  <from>
                    <xdr:col>1</xdr:col>
                    <xdr:colOff>335280</xdr:colOff>
                    <xdr:row>56</xdr:row>
                    <xdr:rowOff>0</xdr:rowOff>
                  </from>
                  <to>
                    <xdr:col>2</xdr:col>
                    <xdr:colOff>60960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26" name="Check Box 103">
              <controlPr defaultSize="0" autoFill="0" autoLine="0" autoPict="0">
                <anchor moveWithCells="1">
                  <from>
                    <xdr:col>1</xdr:col>
                    <xdr:colOff>335280</xdr:colOff>
                    <xdr:row>57</xdr:row>
                    <xdr:rowOff>0</xdr:rowOff>
                  </from>
                  <to>
                    <xdr:col>2</xdr:col>
                    <xdr:colOff>45720</xdr:colOff>
                    <xdr:row>58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27" name="Check Box 104">
              <controlPr defaultSize="0" autoFill="0" autoLine="0" autoPict="0">
                <anchor moveWithCells="1">
                  <from>
                    <xdr:col>1</xdr:col>
                    <xdr:colOff>335280</xdr:colOff>
                    <xdr:row>58</xdr:row>
                    <xdr:rowOff>0</xdr:rowOff>
                  </from>
                  <to>
                    <xdr:col>2</xdr:col>
                    <xdr:colOff>45720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28" name="Check Box 105">
              <controlPr defaultSize="0" autoFill="0" autoLine="0" autoPict="0">
                <anchor moveWithCells="1">
                  <from>
                    <xdr:col>1</xdr:col>
                    <xdr:colOff>335280</xdr:colOff>
                    <xdr:row>59</xdr:row>
                    <xdr:rowOff>0</xdr:rowOff>
                  </from>
                  <to>
                    <xdr:col>2</xdr:col>
                    <xdr:colOff>45720</xdr:colOff>
                    <xdr:row>60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29" name="Check Box 106">
              <controlPr defaultSize="0" autoFill="0" autoLine="0" autoPict="0">
                <anchor moveWithCells="1">
                  <from>
                    <xdr:col>1</xdr:col>
                    <xdr:colOff>335280</xdr:colOff>
                    <xdr:row>60</xdr:row>
                    <xdr:rowOff>7620</xdr:rowOff>
                  </from>
                  <to>
                    <xdr:col>2</xdr:col>
                    <xdr:colOff>45720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30" name="Check Box 107">
              <controlPr defaultSize="0" autoFill="0" autoLine="0" autoPict="0">
                <anchor moveWithCells="1">
                  <from>
                    <xdr:col>1</xdr:col>
                    <xdr:colOff>335280</xdr:colOff>
                    <xdr:row>60</xdr:row>
                    <xdr:rowOff>175260</xdr:rowOff>
                  </from>
                  <to>
                    <xdr:col>2</xdr:col>
                    <xdr:colOff>45720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31" name="Check Box 108">
              <controlPr defaultSize="0" autoFill="0" autoLine="0" autoPict="0">
                <anchor moveWithCells="1">
                  <from>
                    <xdr:col>1</xdr:col>
                    <xdr:colOff>335280</xdr:colOff>
                    <xdr:row>61</xdr:row>
                    <xdr:rowOff>182880</xdr:rowOff>
                  </from>
                  <to>
                    <xdr:col>2</xdr:col>
                    <xdr:colOff>45720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32" name="Check Box 109">
              <controlPr defaultSize="0" autoFill="0" autoLine="0" autoPict="0">
                <anchor moveWithCells="1">
                  <from>
                    <xdr:col>1</xdr:col>
                    <xdr:colOff>335280</xdr:colOff>
                    <xdr:row>62</xdr:row>
                    <xdr:rowOff>182880</xdr:rowOff>
                  </from>
                  <to>
                    <xdr:col>2</xdr:col>
                    <xdr:colOff>45720</xdr:colOff>
                    <xdr:row>64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33" name="Check Box 110">
              <controlPr defaultSize="0" autoFill="0" autoLine="0" autoPict="0">
                <anchor moveWithCells="1">
                  <from>
                    <xdr:col>1</xdr:col>
                    <xdr:colOff>335280</xdr:colOff>
                    <xdr:row>63</xdr:row>
                    <xdr:rowOff>175260</xdr:rowOff>
                  </from>
                  <to>
                    <xdr:col>2</xdr:col>
                    <xdr:colOff>45720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34" name="Check Box 111">
              <controlPr defaultSize="0" autoFill="0" autoLine="0" autoPict="0">
                <anchor moveWithCells="1">
                  <from>
                    <xdr:col>1</xdr:col>
                    <xdr:colOff>335280</xdr:colOff>
                    <xdr:row>55</xdr:row>
                    <xdr:rowOff>0</xdr:rowOff>
                  </from>
                  <to>
                    <xdr:col>2</xdr:col>
                    <xdr:colOff>45720</xdr:colOff>
                    <xdr:row>56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35" name="Option Button 114">
              <controlPr defaultSize="0" autoFill="0" autoLine="0" autoPict="0">
                <anchor moveWithCells="1">
                  <from>
                    <xdr:col>3</xdr:col>
                    <xdr:colOff>175260</xdr:colOff>
                    <xdr:row>101</xdr:row>
                    <xdr:rowOff>68580</xdr:rowOff>
                  </from>
                  <to>
                    <xdr:col>3</xdr:col>
                    <xdr:colOff>495300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9" r:id="rId36" name="Option Button 115">
              <controlPr defaultSize="0" autoFill="0" autoLine="0" autoPict="0">
                <anchor moveWithCells="1">
                  <from>
                    <xdr:col>3</xdr:col>
                    <xdr:colOff>845820</xdr:colOff>
                    <xdr:row>101</xdr:row>
                    <xdr:rowOff>68580</xdr:rowOff>
                  </from>
                  <to>
                    <xdr:col>3</xdr:col>
                    <xdr:colOff>1173480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37" name="Group Box 118">
              <controlPr defaultSize="0" autoFill="0" autoPict="0">
                <anchor moveWithCells="1">
                  <from>
                    <xdr:col>3</xdr:col>
                    <xdr:colOff>106680</xdr:colOff>
                    <xdr:row>101</xdr:row>
                    <xdr:rowOff>45720</xdr:rowOff>
                  </from>
                  <to>
                    <xdr:col>3</xdr:col>
                    <xdr:colOff>1264920</xdr:colOff>
                    <xdr:row>101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38" name="Button 145">
              <controlPr defaultSize="0" print="0" autoFill="0" autoPict="0">
                <anchor moveWithCells="1" sizeWithCells="1">
                  <from>
                    <xdr:col>13</xdr:col>
                    <xdr:colOff>403860</xdr:colOff>
                    <xdr:row>36</xdr:row>
                    <xdr:rowOff>7620</xdr:rowOff>
                  </from>
                  <to>
                    <xdr:col>15</xdr:col>
                    <xdr:colOff>594360</xdr:colOff>
                    <xdr:row>37</xdr:row>
                    <xdr:rowOff>83820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91D177-7E02-4ED1-A5C7-C87F07B81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A89:A93</xm:sqref>
        </x14:conditionalFormatting>
        <x14:conditionalFormatting xmlns:xm="http://schemas.microsoft.com/office/excel/2006/main">
          <x14:cfRule type="dataBar" id="{837492EC-3D58-4FBC-B547-A31AF9EA7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A97</xm:sqref>
        </x14:conditionalFormatting>
        <x14:conditionalFormatting xmlns:xm="http://schemas.microsoft.com/office/excel/2006/main">
          <x14:cfRule type="dataBar" id="{1A1CBAF2-BF4E-422A-8B5E-23C4E12C6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271519-3F00-4764-BB6C-8AAEA8260C86}">
          <x14:formula1>
            <xm:f>'Item List'!$A$1:$A$7</xm:f>
          </x14:formula1>
          <xm:sqref>I79 M79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79A7C3C9743340B5617075ECD3AB17" ma:contentTypeVersion="16" ma:contentTypeDescription="Create a new document." ma:contentTypeScope="" ma:versionID="a2967d47ed259b587d39aa8b34a7e4dd">
  <xsd:schema xmlns:xsd="http://www.w3.org/2001/XMLSchema" xmlns:xs="http://www.w3.org/2001/XMLSchema" xmlns:p="http://schemas.microsoft.com/office/2006/metadata/properties" xmlns:ns2="d323914d-a1dd-4772-9167-c4d387816e8e" xmlns:ns3="949c5c24-b023-4cf1-ba66-1a422f9266c0" targetNamespace="http://schemas.microsoft.com/office/2006/metadata/properties" ma:root="true" ma:fieldsID="e10bb9dc9bc076a19f36d8da68aec019" ns2:_="" ns3:_="">
    <xsd:import namespace="d323914d-a1dd-4772-9167-c4d387816e8e"/>
    <xsd:import namespace="949c5c24-b023-4cf1-ba66-1a422f9266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3914d-a1dd-4772-9167-c4d387816e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bece73d-d869-4cbd-be71-cb01e40b6c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9c5c24-b023-4cf1-ba66-1a422f9266c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ca97376-b2d2-43f9-a782-4846459365ce}" ma:internalName="TaxCatchAll" ma:showField="CatchAllData" ma:web="949c5c24-b023-4cf1-ba66-1a422f9266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9c5c24-b023-4cf1-ba66-1a422f9266c0" xsi:nil="true"/>
    <lcf76f155ced4ddcb4097134ff3c332f xmlns="d323914d-a1dd-4772-9167-c4d387816e8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AD0120B-302E-4A78-8B81-DE269A31F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23914d-a1dd-4772-9167-c4d387816e8e"/>
    <ds:schemaRef ds:uri="949c5c24-b023-4cf1-ba66-1a422f926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5B5247-8F4E-4B9E-82EF-B55A2FBDFF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D3BF07-B428-4EFE-90F4-43974362504D}">
  <ds:schemaRefs>
    <ds:schemaRef ds:uri="http://schemas.microsoft.com/office/2006/metadata/properties"/>
    <ds:schemaRef ds:uri="http://schemas.microsoft.com/office/infopath/2007/PartnerControls"/>
    <ds:schemaRef ds:uri="949c5c24-b023-4cf1-ba66-1a422f9266c0"/>
    <ds:schemaRef ds:uri="d323914d-a1dd-4772-9167-c4d387816e8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11</vt:i4>
      </vt:variant>
    </vt:vector>
  </HeadingPairs>
  <TitlesOfParts>
    <vt:vector size="34" baseType="lpstr">
      <vt:lpstr>Summary Template</vt:lpstr>
      <vt:lpstr>Faktor Pelarasan (VP) vs IG</vt:lpstr>
      <vt:lpstr>VP Kemaskini Faktor Pelarasan</vt:lpstr>
      <vt:lpstr>VP Insurans</vt:lpstr>
      <vt:lpstr>VP Landing Page (Addendum)</vt:lpstr>
      <vt:lpstr>VP Landing Page</vt:lpstr>
      <vt:lpstr>VP Tanah</vt:lpstr>
      <vt:lpstr>VP Keseluruhan Tanah</vt:lpstr>
      <vt:lpstr>VP Keseluruhan Bangunan</vt:lpstr>
      <vt:lpstr>VP Landing Page (2)</vt:lpstr>
      <vt:lpstr>VP Tanah (2)</vt:lpstr>
      <vt:lpstr>VP Landing Tanah dan Bgn</vt:lpstr>
      <vt:lpstr>VP Tanah dan Bangunan</vt:lpstr>
      <vt:lpstr>VP Landing Page Pertanian</vt:lpstr>
      <vt:lpstr>VP Pertanian</vt:lpstr>
      <vt:lpstr>VP-LandingPg-Sewaan (Addendum)</vt:lpstr>
      <vt:lpstr>VP-Landing Page - Sewaan</vt:lpstr>
      <vt:lpstr>VP Sewaan</vt:lpstr>
      <vt:lpstr>VP Landing Page - Sewaan PBO</vt:lpstr>
      <vt:lpstr>VP Sewaan PBO</vt:lpstr>
      <vt:lpstr>VP Landing Page - Tanah Kosong</vt:lpstr>
      <vt:lpstr>VP Sewaan Tanah Kosong</vt:lpstr>
      <vt:lpstr>Item List</vt:lpstr>
      <vt:lpstr>'VP Keseluruhan Bangunan'!Print_Area</vt:lpstr>
      <vt:lpstr>'VP Keseluruhan Tanah'!Print_Area</vt:lpstr>
      <vt:lpstr>'VP Landing Tanah dan Bgn'!Print_Area</vt:lpstr>
      <vt:lpstr>'VP Pertanian'!Print_Area</vt:lpstr>
      <vt:lpstr>'VP Sewaan'!Print_Area</vt:lpstr>
      <vt:lpstr>'VP Sewaan PBO'!Print_Area</vt:lpstr>
      <vt:lpstr>'VP Sewaan Tanah Kosong'!Print_Area</vt:lpstr>
      <vt:lpstr>'VP Tanah'!Print_Area</vt:lpstr>
      <vt:lpstr>'VP Tanah (2)'!Print_Area</vt:lpstr>
      <vt:lpstr>'VP Tanah dan Bangunan'!Print_Area</vt:lpstr>
      <vt:lpstr>'Faktor Pelarasan (VP) vs IG'!Print_Titles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SST NVIS Team</dc:creator>
  <cp:keywords/>
  <dc:description/>
  <cp:lastModifiedBy>chaitanya kumar</cp:lastModifiedBy>
  <cp:revision/>
  <dcterms:created xsi:type="dcterms:W3CDTF">2020-10-30T06:16:23Z</dcterms:created>
  <dcterms:modified xsi:type="dcterms:W3CDTF">2022-10-30T17:26:04Z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0x0101007079A7C3C9743340B5617075ECD3AB17</vt:lpwstr>
  </property>
  <property fmtid="{D5CDD505-2E9C-101B-9397-08002B2CF9AE}" pid="3" name="MediaServiceImageTags">
    <vt:lpwstr/>
  </property>
</Properties>
</file>