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puna Madumal\Desktop\Pasindu\"/>
    </mc:Choice>
  </mc:AlternateContent>
  <bookViews>
    <workbookView xWindow="60" yWindow="1710" windowWidth="20115" windowHeight="3735" tabRatio="691"/>
  </bookViews>
  <sheets>
    <sheet name="Key Performance Metrics" sheetId="2" r:id="rId1"/>
    <sheet name="Weekly GP Report" sheetId="1" r:id="rId2"/>
    <sheet name="SL-P&amp;L Details" sheetId="3" r:id="rId3"/>
    <sheet name="Sales Details" sheetId="4" r:id="rId4"/>
    <sheet name="COGS - Fish Only" sheetId="6" r:id="rId5"/>
    <sheet name="Sales By Customers" sheetId="5" r:id="rId6"/>
  </sheets>
  <definedNames>
    <definedName name="_xlnm.Print_Area" localSheetId="5">'Sales By Customers'!$A$1:$U$62</definedName>
    <definedName name="_xlnm.Print_Area" localSheetId="3">'Sales Details'!$A$1:$AA$61</definedName>
    <definedName name="_xlnm.Print_Area" localSheetId="2">'SL-P&amp;L Details'!$A$1:$AE$175</definedName>
  </definedNames>
  <calcPr calcId="152511"/>
</workbook>
</file>

<file path=xl/calcChain.xml><?xml version="1.0" encoding="utf-8"?>
<calcChain xmlns="http://schemas.openxmlformats.org/spreadsheetml/2006/main">
  <c r="N8" i="5" l="1"/>
  <c r="O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53" i="5" s="1"/>
  <c r="O19" i="5"/>
  <c r="S18" i="5"/>
  <c r="S17" i="5"/>
  <c r="S16" i="5"/>
  <c r="S15" i="5"/>
  <c r="S19" i="5" s="1"/>
  <c r="U15" i="5" l="1"/>
  <c r="U16" i="5" s="1"/>
  <c r="U17" i="5" s="1"/>
  <c r="U18" i="5" s="1"/>
  <c r="U19" i="5" s="1"/>
  <c r="M7" i="5" s="1"/>
  <c r="N7" i="5" s="1"/>
  <c r="O54" i="5"/>
  <c r="S54" i="5"/>
  <c r="U21" i="5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M38" i="6"/>
  <c r="K38" i="6"/>
  <c r="I38" i="6"/>
  <c r="U54" i="5" l="1"/>
  <c r="M6" i="5"/>
  <c r="AA52" i="4"/>
  <c r="Y52" i="4"/>
  <c r="AA48" i="4"/>
  <c r="Y48" i="4"/>
  <c r="AA44" i="4"/>
  <c r="Y44" i="4"/>
  <c r="AA40" i="4"/>
  <c r="Y40" i="4"/>
  <c r="AA40" i="3"/>
  <c r="AC40" i="3"/>
  <c r="AE40" i="3"/>
  <c r="AA44" i="3"/>
  <c r="AC44" i="3"/>
  <c r="AE44" i="3"/>
  <c r="AA48" i="3"/>
  <c r="AC48" i="3"/>
  <c r="AE48" i="3"/>
  <c r="AA52" i="3"/>
  <c r="AC52" i="3"/>
  <c r="AE52" i="3"/>
  <c r="AA91" i="3"/>
  <c r="AC91" i="3"/>
  <c r="AE91" i="3"/>
  <c r="AA95" i="3"/>
  <c r="AA96" i="3" s="1"/>
  <c r="AC95" i="3"/>
  <c r="AC96" i="3" s="1"/>
  <c r="AC117" i="3" s="1"/>
  <c r="AC118" i="3" s="1"/>
  <c r="AC119" i="3" s="1"/>
  <c r="AE95" i="3"/>
  <c r="AE96" i="3" s="1"/>
  <c r="AA100" i="3"/>
  <c r="AC100" i="3"/>
  <c r="AE100" i="3"/>
  <c r="AA106" i="3"/>
  <c r="AC106" i="3"/>
  <c r="AE106" i="3"/>
  <c r="AA112" i="3"/>
  <c r="AC112" i="3"/>
  <c r="AE112" i="3"/>
  <c r="AA116" i="3"/>
  <c r="AC116" i="3"/>
  <c r="AE116" i="3"/>
  <c r="AA127" i="3"/>
  <c r="AA128" i="3" s="1"/>
  <c r="AA153" i="3" s="1"/>
  <c r="AC127" i="3"/>
  <c r="AC128" i="3" s="1"/>
  <c r="AE127" i="3"/>
  <c r="AE128" i="3" s="1"/>
  <c r="AA135" i="3"/>
  <c r="AA136" i="3" s="1"/>
  <c r="AC135" i="3"/>
  <c r="AC136" i="3" s="1"/>
  <c r="AE135" i="3"/>
  <c r="AE136" i="3" s="1"/>
  <c r="AA140" i="3"/>
  <c r="AA141" i="3" s="1"/>
  <c r="AC140" i="3"/>
  <c r="AC141" i="3" s="1"/>
  <c r="AE140" i="3"/>
  <c r="AE141" i="3" s="1"/>
  <c r="AA146" i="3"/>
  <c r="AA147" i="3" s="1"/>
  <c r="AC146" i="3"/>
  <c r="AE146" i="3"/>
  <c r="AE147" i="3" s="1"/>
  <c r="AC147" i="3"/>
  <c r="AA151" i="3"/>
  <c r="AA152" i="3" s="1"/>
  <c r="AC151" i="3"/>
  <c r="AC152" i="3" s="1"/>
  <c r="AE151" i="3"/>
  <c r="AE152" i="3" s="1"/>
  <c r="AA161" i="3"/>
  <c r="AA162" i="3" s="1"/>
  <c r="AC161" i="3"/>
  <c r="AC162" i="3" s="1"/>
  <c r="AE161" i="3"/>
  <c r="AE162" i="3"/>
  <c r="AA117" i="3" l="1"/>
  <c r="AA118" i="3" s="1"/>
  <c r="AA119" i="3" s="1"/>
  <c r="AE53" i="3"/>
  <c r="AE54" i="3" s="1"/>
  <c r="AE120" i="3" s="1"/>
  <c r="AE165" i="3" s="1"/>
  <c r="AE166" i="3" s="1"/>
  <c r="AC53" i="3"/>
  <c r="AC54" i="3" s="1"/>
  <c r="AA53" i="3"/>
  <c r="AA54" i="3" s="1"/>
  <c r="AE117" i="3"/>
  <c r="AE118" i="3" s="1"/>
  <c r="AE119" i="3" s="1"/>
  <c r="AA163" i="3"/>
  <c r="AA164" i="3" s="1"/>
  <c r="AA165" i="3" s="1"/>
  <c r="AA166" i="3" s="1"/>
  <c r="N6" i="5"/>
  <c r="N9" i="5" s="1"/>
  <c r="M9" i="5"/>
  <c r="AA53" i="4"/>
  <c r="AA54" i="4" s="1"/>
  <c r="Y53" i="4"/>
  <c r="Y54" i="4" s="1"/>
  <c r="AA120" i="3"/>
  <c r="AC120" i="3"/>
  <c r="AE153" i="3"/>
  <c r="AE163" i="3" s="1"/>
  <c r="AE164" i="3" s="1"/>
  <c r="AC153" i="3"/>
  <c r="AC163" i="3" s="1"/>
  <c r="AC164" i="3" s="1"/>
  <c r="AC165" i="3" l="1"/>
  <c r="AC166" i="3" s="1"/>
  <c r="O36" i="1"/>
  <c r="O37" i="1"/>
  <c r="E91" i="1" l="1"/>
  <c r="E88" i="1"/>
  <c r="E87" i="1"/>
  <c r="E86" i="1"/>
  <c r="E75" i="1"/>
  <c r="E74" i="1"/>
  <c r="E73" i="1"/>
  <c r="E70" i="1"/>
  <c r="E69" i="1"/>
  <c r="E54" i="1"/>
  <c r="E48" i="1"/>
  <c r="H36" i="1"/>
  <c r="J36" i="1" s="1"/>
  <c r="N36" i="1"/>
  <c r="F91" i="1"/>
  <c r="F88" i="1"/>
  <c r="F87" i="1"/>
  <c r="F86" i="1"/>
  <c r="F73" i="1"/>
  <c r="F74" i="1"/>
  <c r="F75" i="1"/>
  <c r="F70" i="1"/>
  <c r="F69" i="1"/>
  <c r="F54" i="1"/>
  <c r="F48" i="1"/>
  <c r="N122" i="1"/>
  <c r="O32" i="1"/>
  <c r="H15" i="1" l="1"/>
  <c r="J15" i="1" s="1"/>
  <c r="N15" i="1"/>
  <c r="O15" i="1"/>
  <c r="H16" i="1"/>
  <c r="J16" i="1" s="1"/>
  <c r="N16" i="1"/>
  <c r="O16" i="1"/>
  <c r="N18" i="1"/>
  <c r="N17" i="1"/>
  <c r="E29" i="1"/>
  <c r="Q16" i="1" l="1"/>
  <c r="S16" i="1" s="1"/>
  <c r="Q15" i="1"/>
  <c r="S15" i="1" s="1"/>
  <c r="E151" i="1" l="1"/>
  <c r="F151" i="1"/>
  <c r="F136" i="1"/>
  <c r="E136" i="1"/>
  <c r="E131" i="1"/>
  <c r="F67" i="1"/>
  <c r="E67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O65" i="1"/>
  <c r="N65" i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F71" i="1"/>
  <c r="H74" i="1"/>
  <c r="J74" i="1" s="1"/>
  <c r="H75" i="1"/>
  <c r="J75" i="1" s="1"/>
  <c r="H76" i="1"/>
  <c r="J76" i="1" s="1"/>
  <c r="H77" i="1"/>
  <c r="J77" i="1" s="1"/>
  <c r="H78" i="1"/>
  <c r="J78" i="1" s="1"/>
  <c r="N74" i="1"/>
  <c r="N75" i="1"/>
  <c r="N76" i="1"/>
  <c r="N77" i="1"/>
  <c r="N78" i="1"/>
  <c r="O81" i="1"/>
  <c r="N81" i="1"/>
  <c r="F83" i="1"/>
  <c r="E83" i="1"/>
  <c r="N83" i="1" s="1"/>
  <c r="N86" i="1"/>
  <c r="O86" i="1"/>
  <c r="N87" i="1"/>
  <c r="O87" i="1"/>
  <c r="N88" i="1"/>
  <c r="O88" i="1"/>
  <c r="N89" i="1"/>
  <c r="O89" i="1"/>
  <c r="N90" i="1"/>
  <c r="O90" i="1"/>
  <c r="N91" i="1"/>
  <c r="O91" i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F120" i="1"/>
  <c r="O120" i="1" s="1"/>
  <c r="N119" i="1"/>
  <c r="O119" i="1"/>
  <c r="H105" i="1"/>
  <c r="J105" i="1" s="1"/>
  <c r="H106" i="1"/>
  <c r="J106" i="1" s="1"/>
  <c r="N107" i="1"/>
  <c r="O105" i="1"/>
  <c r="O106" i="1"/>
  <c r="O107" i="1"/>
  <c r="N103" i="1"/>
  <c r="O97" i="1"/>
  <c r="O98" i="1"/>
  <c r="O99" i="1"/>
  <c r="O95" i="1"/>
  <c r="O96" i="1"/>
  <c r="N96" i="1"/>
  <c r="N97" i="1"/>
  <c r="N98" i="1"/>
  <c r="N99" i="1"/>
  <c r="N95" i="1"/>
  <c r="H98" i="1"/>
  <c r="J98" i="1" s="1"/>
  <c r="H99" i="1"/>
  <c r="J99" i="1" s="1"/>
  <c r="H95" i="1"/>
  <c r="J95" i="1" s="1"/>
  <c r="H96" i="1"/>
  <c r="F100" i="1"/>
  <c r="E100" i="1"/>
  <c r="O129" i="1"/>
  <c r="O130" i="1"/>
  <c r="N129" i="1"/>
  <c r="N130" i="1"/>
  <c r="H130" i="1"/>
  <c r="H129" i="1"/>
  <c r="F131" i="1"/>
  <c r="E120" i="1"/>
  <c r="N120" i="1" s="1"/>
  <c r="E38" i="1"/>
  <c r="E39" i="1" s="1"/>
  <c r="F38" i="1"/>
  <c r="F29" i="1"/>
  <c r="E19" i="1"/>
  <c r="F39" i="1" l="1"/>
  <c r="Q120" i="1"/>
  <c r="S120" i="1" s="1"/>
  <c r="Q91" i="1"/>
  <c r="S91" i="1" s="1"/>
  <c r="Q46" i="1"/>
  <c r="S46" i="1" s="1"/>
  <c r="Q87" i="1"/>
  <c r="S87" i="1" s="1"/>
  <c r="Q86" i="1"/>
  <c r="S86" i="1" s="1"/>
  <c r="O78" i="1"/>
  <c r="Q78" i="1" s="1"/>
  <c r="S78" i="1" s="1"/>
  <c r="N106" i="1"/>
  <c r="Q106" i="1" s="1"/>
  <c r="S106" i="1" s="1"/>
  <c r="Q95" i="1"/>
  <c r="S95" i="1" s="1"/>
  <c r="Q98" i="1"/>
  <c r="S98" i="1" s="1"/>
  <c r="N105" i="1"/>
  <c r="Q105" i="1" s="1"/>
  <c r="H107" i="1"/>
  <c r="J107" i="1" s="1"/>
  <c r="Q90" i="1"/>
  <c r="S90" i="1" s="1"/>
  <c r="O77" i="1"/>
  <c r="Q77" i="1" s="1"/>
  <c r="S77" i="1" s="1"/>
  <c r="Q55" i="1"/>
  <c r="S55" i="1" s="1"/>
  <c r="Q51" i="1"/>
  <c r="S51" i="1" s="1"/>
  <c r="Q60" i="1"/>
  <c r="S60" i="1" s="1"/>
  <c r="Q119" i="1"/>
  <c r="S119" i="1" s="1"/>
  <c r="O75" i="1"/>
  <c r="Q75" i="1" s="1"/>
  <c r="S75" i="1" s="1"/>
  <c r="Q65" i="1"/>
  <c r="S65" i="1" s="1"/>
  <c r="Q62" i="1"/>
  <c r="S62" i="1" s="1"/>
  <c r="Q58" i="1"/>
  <c r="S58" i="1" s="1"/>
  <c r="Q50" i="1"/>
  <c r="S50" i="1" s="1"/>
  <c r="Q99" i="1"/>
  <c r="S99" i="1" s="1"/>
  <c r="Q97" i="1"/>
  <c r="Q63" i="1"/>
  <c r="S63" i="1" s="1"/>
  <c r="Q54" i="1"/>
  <c r="S54" i="1" s="1"/>
  <c r="Q59" i="1"/>
  <c r="S59" i="1" s="1"/>
  <c r="Q57" i="1"/>
  <c r="S57" i="1" s="1"/>
  <c r="Q47" i="1"/>
  <c r="S47" i="1" s="1"/>
  <c r="Q48" i="1"/>
  <c r="S48" i="1" s="1"/>
  <c r="Q88" i="1"/>
  <c r="S88" i="1" s="1"/>
  <c r="O76" i="1"/>
  <c r="Q76" i="1" s="1"/>
  <c r="S76" i="1" s="1"/>
  <c r="O74" i="1"/>
  <c r="Q74" i="1" s="1"/>
  <c r="S74" i="1" s="1"/>
  <c r="Q52" i="1"/>
  <c r="S52" i="1" s="1"/>
  <c r="Q49" i="1"/>
  <c r="S49" i="1" s="1"/>
  <c r="Q64" i="1"/>
  <c r="S64" i="1" s="1"/>
  <c r="Q61" i="1"/>
  <c r="S61" i="1" s="1"/>
  <c r="Q89" i="1"/>
  <c r="S89" i="1" s="1"/>
  <c r="Q56" i="1"/>
  <c r="S56" i="1" s="1"/>
  <c r="Q53" i="1"/>
  <c r="S53" i="1" s="1"/>
  <c r="Q107" i="1"/>
  <c r="S107" i="1" s="1"/>
  <c r="Q129" i="1"/>
  <c r="S129" i="1" s="1"/>
  <c r="E125" i="1"/>
  <c r="F125" i="1"/>
  <c r="O125" i="1" s="1"/>
  <c r="S105" i="1" l="1"/>
  <c r="N125" i="1"/>
  <c r="H102" i="1" l="1"/>
  <c r="N102" i="1"/>
  <c r="O102" i="1"/>
  <c r="H103" i="1"/>
  <c r="J103" i="1" s="1"/>
  <c r="O103" i="1"/>
  <c r="N104" i="1"/>
  <c r="O104" i="1"/>
  <c r="H108" i="1"/>
  <c r="J108" i="1" s="1"/>
  <c r="N108" i="1"/>
  <c r="O108" i="1"/>
  <c r="F109" i="1"/>
  <c r="O109" i="1" s="1"/>
  <c r="H111" i="1"/>
  <c r="N111" i="1"/>
  <c r="O111" i="1"/>
  <c r="H112" i="1"/>
  <c r="J112" i="1" s="1"/>
  <c r="N112" i="1"/>
  <c r="O112" i="1"/>
  <c r="H113" i="1"/>
  <c r="J113" i="1" s="1"/>
  <c r="N113" i="1"/>
  <c r="O113" i="1"/>
  <c r="H115" i="1"/>
  <c r="N115" i="1"/>
  <c r="O115" i="1"/>
  <c r="H116" i="1"/>
  <c r="J116" i="1" s="1"/>
  <c r="N116" i="1"/>
  <c r="O116" i="1"/>
  <c r="H117" i="1"/>
  <c r="J117" i="1" s="1"/>
  <c r="N117" i="1"/>
  <c r="O117" i="1"/>
  <c r="H118" i="1"/>
  <c r="J118" i="1" s="1"/>
  <c r="N118" i="1"/>
  <c r="O118" i="1"/>
  <c r="H119" i="1"/>
  <c r="J119" i="1" s="1"/>
  <c r="H121" i="1"/>
  <c r="J121" i="1" s="1"/>
  <c r="N121" i="1"/>
  <c r="O121" i="1"/>
  <c r="H123" i="1"/>
  <c r="J123" i="1" s="1"/>
  <c r="N123" i="1"/>
  <c r="O123" i="1"/>
  <c r="H124" i="1"/>
  <c r="J124" i="1" s="1"/>
  <c r="N124" i="1"/>
  <c r="O124" i="1"/>
  <c r="E79" i="1"/>
  <c r="H46" i="1"/>
  <c r="J46" i="1" l="1"/>
  <c r="H67" i="1"/>
  <c r="H120" i="1"/>
  <c r="J120" i="1" s="1"/>
  <c r="J102" i="1"/>
  <c r="J115" i="1"/>
  <c r="H104" i="1"/>
  <c r="J104" i="1" s="1"/>
  <c r="E109" i="1"/>
  <c r="N109" i="1" s="1"/>
  <c r="Q123" i="1"/>
  <c r="S123" i="1" s="1"/>
  <c r="Q118" i="1"/>
  <c r="S118" i="1" s="1"/>
  <c r="Q102" i="1"/>
  <c r="Q103" i="1"/>
  <c r="Q121" i="1"/>
  <c r="S121" i="1" s="1"/>
  <c r="Q104" i="1"/>
  <c r="S104" i="1" s="1"/>
  <c r="Q124" i="1"/>
  <c r="S124" i="1" s="1"/>
  <c r="Q108" i="1"/>
  <c r="S108" i="1" s="1"/>
  <c r="Q112" i="1"/>
  <c r="S112" i="1" s="1"/>
  <c r="J111" i="1"/>
  <c r="Q115" i="1"/>
  <c r="S115" i="1" s="1"/>
  <c r="Q111" i="1"/>
  <c r="Q116" i="1"/>
  <c r="S116" i="1" s="1"/>
  <c r="Q117" i="1"/>
  <c r="S117" i="1" s="1"/>
  <c r="Q113" i="1"/>
  <c r="S113" i="1" s="1"/>
  <c r="H125" i="1" l="1"/>
  <c r="J125" i="1" s="1"/>
  <c r="Q109" i="1"/>
  <c r="S109" i="1" s="1"/>
  <c r="H109" i="1"/>
  <c r="J109" i="1" s="1"/>
  <c r="Q125" i="1"/>
  <c r="S125" i="1" s="1"/>
  <c r="S103" i="1"/>
  <c r="S102" i="1"/>
  <c r="S111" i="1"/>
  <c r="O67" i="1"/>
  <c r="N67" i="1"/>
  <c r="E92" i="1" l="1"/>
  <c r="E71" i="1"/>
  <c r="F147" i="1" l="1"/>
  <c r="F92" i="1"/>
  <c r="F79" i="1"/>
  <c r="F19" i="1"/>
  <c r="F20" i="1" s="1"/>
  <c r="F126" i="1" l="1"/>
  <c r="F40" i="1"/>
  <c r="F41" i="1" s="1"/>
  <c r="F152" i="1"/>
  <c r="O126" i="1" l="1"/>
  <c r="F138" i="1"/>
  <c r="F140" i="1" l="1"/>
  <c r="H70" i="1"/>
  <c r="H73" i="1"/>
  <c r="H79" i="1" s="1"/>
  <c r="J79" i="1" s="1"/>
  <c r="O140" i="1" l="1"/>
  <c r="F154" i="1"/>
  <c r="O154" i="1" s="1"/>
  <c r="O38" i="1"/>
  <c r="N135" i="1" l="1"/>
  <c r="O135" i="1"/>
  <c r="H135" i="1"/>
  <c r="J135" i="1" s="1"/>
  <c r="Q135" i="1" l="1"/>
  <c r="S135" i="1" s="1"/>
  <c r="E20" i="1" l="1"/>
  <c r="L36" i="1" s="1"/>
  <c r="L122" i="1" l="1"/>
  <c r="L16" i="1"/>
  <c r="L15" i="1"/>
  <c r="L50" i="1"/>
  <c r="L53" i="1"/>
  <c r="L56" i="1"/>
  <c r="L59" i="1"/>
  <c r="L66" i="1"/>
  <c r="L88" i="1"/>
  <c r="L91" i="1"/>
  <c r="L96" i="1"/>
  <c r="L48" i="1"/>
  <c r="L51" i="1"/>
  <c r="L58" i="1"/>
  <c r="L61" i="1"/>
  <c r="L64" i="1"/>
  <c r="L90" i="1"/>
  <c r="L47" i="1"/>
  <c r="L63" i="1"/>
  <c r="L78" i="1"/>
  <c r="L49" i="1"/>
  <c r="L52" i="1"/>
  <c r="L55" i="1"/>
  <c r="L62" i="1"/>
  <c r="L65" i="1"/>
  <c r="L75" i="1"/>
  <c r="L87" i="1"/>
  <c r="L98" i="1"/>
  <c r="L99" i="1"/>
  <c r="L54" i="1"/>
  <c r="L57" i="1"/>
  <c r="L60" i="1"/>
  <c r="L74" i="1"/>
  <c r="L76" i="1"/>
  <c r="L77" i="1"/>
  <c r="L86" i="1"/>
  <c r="L89" i="1"/>
  <c r="L95" i="1"/>
  <c r="L83" i="1"/>
  <c r="L106" i="1"/>
  <c r="L107" i="1"/>
  <c r="L105" i="1"/>
  <c r="L100" i="1"/>
  <c r="L79" i="1"/>
  <c r="L120" i="1"/>
  <c r="L125" i="1"/>
  <c r="L136" i="1"/>
  <c r="H10" i="1" l="1"/>
  <c r="J10" i="1" s="1"/>
  <c r="H18" i="1"/>
  <c r="J18" i="1" s="1"/>
  <c r="L103" i="1" l="1"/>
  <c r="L108" i="1"/>
  <c r="L111" i="1"/>
  <c r="L112" i="1"/>
  <c r="L113" i="1"/>
  <c r="L115" i="1"/>
  <c r="L116" i="1"/>
  <c r="L117" i="1"/>
  <c r="L118" i="1"/>
  <c r="L119" i="1"/>
  <c r="L102" i="1"/>
  <c r="L121" i="1"/>
  <c r="L123" i="1"/>
  <c r="L124" i="1"/>
  <c r="L104" i="1"/>
  <c r="L109" i="1"/>
  <c r="L46" i="1"/>
  <c r="L67" i="1"/>
  <c r="L38" i="1"/>
  <c r="L135" i="1"/>
  <c r="L10" i="1"/>
  <c r="L18" i="1"/>
  <c r="H13" i="1" l="1"/>
  <c r="J13" i="1" s="1"/>
  <c r="O13" i="1"/>
  <c r="N13" i="1"/>
  <c r="Q13" i="1" l="1"/>
  <c r="S13" i="1" s="1"/>
  <c r="O7" i="1" l="1"/>
  <c r="N7" i="1"/>
  <c r="O25" i="1" l="1"/>
  <c r="O17" i="1"/>
  <c r="O151" i="1" l="1"/>
  <c r="N145" i="1"/>
  <c r="O145" i="1"/>
  <c r="N146" i="1"/>
  <c r="O146" i="1"/>
  <c r="O150" i="1"/>
  <c r="N150" i="1"/>
  <c r="O144" i="1"/>
  <c r="N144" i="1"/>
  <c r="N134" i="1"/>
  <c r="O134" i="1"/>
  <c r="O133" i="1"/>
  <c r="N133" i="1"/>
  <c r="O128" i="1"/>
  <c r="N128" i="1"/>
  <c r="O85" i="1"/>
  <c r="N85" i="1"/>
  <c r="N82" i="1"/>
  <c r="O82" i="1"/>
  <c r="N70" i="1"/>
  <c r="O70" i="1"/>
  <c r="N33" i="1"/>
  <c r="O33" i="1"/>
  <c r="N34" i="1"/>
  <c r="G11" i="2" s="1"/>
  <c r="O34" i="1"/>
  <c r="N35" i="1"/>
  <c r="O35" i="1"/>
  <c r="N37" i="1"/>
  <c r="O73" i="1"/>
  <c r="N73" i="1"/>
  <c r="O69" i="1"/>
  <c r="N69" i="1"/>
  <c r="O66" i="1"/>
  <c r="N66" i="1"/>
  <c r="O31" i="1"/>
  <c r="I9" i="2" s="1"/>
  <c r="N31" i="1"/>
  <c r="N25" i="1"/>
  <c r="N26" i="1"/>
  <c r="O26" i="1"/>
  <c r="E9" i="2" s="1"/>
  <c r="N27" i="1"/>
  <c r="O27" i="1"/>
  <c r="N28" i="1"/>
  <c r="M11" i="2" s="1"/>
  <c r="O28" i="1"/>
  <c r="M9" i="2" s="1"/>
  <c r="O11" i="1"/>
  <c r="O12" i="1"/>
  <c r="O14" i="1"/>
  <c r="O18" i="1"/>
  <c r="Q18" i="1" s="1"/>
  <c r="S18" i="1" s="1"/>
  <c r="O10" i="1"/>
  <c r="N11" i="1"/>
  <c r="N12" i="1"/>
  <c r="N14" i="1"/>
  <c r="Q17" i="1"/>
  <c r="N10" i="1"/>
  <c r="H25" i="1"/>
  <c r="J25" i="1" s="1"/>
  <c r="E11" i="2" l="1"/>
  <c r="I11" i="2"/>
  <c r="N19" i="1"/>
  <c r="N20" i="1" s="1"/>
  <c r="D11" i="2" s="1"/>
  <c r="G9" i="2"/>
  <c r="O19" i="1"/>
  <c r="Q37" i="1"/>
  <c r="S37" i="1" s="1"/>
  <c r="Q14" i="1"/>
  <c r="S14" i="1" s="1"/>
  <c r="Q134" i="1"/>
  <c r="S134" i="1" s="1"/>
  <c r="Q146" i="1"/>
  <c r="S146" i="1" s="1"/>
  <c r="Q25" i="1"/>
  <c r="S25" i="1" s="1"/>
  <c r="Q69" i="1"/>
  <c r="Q70" i="1"/>
  <c r="S70" i="1" s="1"/>
  <c r="Q81" i="1"/>
  <c r="Q133" i="1"/>
  <c r="Q136" i="1" s="1"/>
  <c r="Q150" i="1"/>
  <c r="Q130" i="1"/>
  <c r="S130" i="1" s="1"/>
  <c r="Q10" i="1"/>
  <c r="S97" i="1"/>
  <c r="Q145" i="1"/>
  <c r="S145" i="1" s="1"/>
  <c r="Q96" i="1"/>
  <c r="Q66" i="1"/>
  <c r="Q67" i="1" s="1"/>
  <c r="Q82" i="1"/>
  <c r="S82" i="1" s="1"/>
  <c r="S17" i="1"/>
  <c r="Q11" i="1"/>
  <c r="S11" i="1" s="1"/>
  <c r="Q33" i="1"/>
  <c r="S33" i="1" s="1"/>
  <c r="Q28" i="1"/>
  <c r="S28" i="1" s="1"/>
  <c r="O20" i="1"/>
  <c r="D9" i="2" s="1"/>
  <c r="Q27" i="1"/>
  <c r="S27" i="1" s="1"/>
  <c r="Q35" i="1"/>
  <c r="S35" i="1" s="1"/>
  <c r="Q34" i="1"/>
  <c r="S34" i="1" s="1"/>
  <c r="Q12" i="1"/>
  <c r="S12" i="1" s="1"/>
  <c r="Q26" i="1"/>
  <c r="S26" i="1" s="1"/>
  <c r="Q144" i="1"/>
  <c r="S144" i="1" s="1"/>
  <c r="Q128" i="1"/>
  <c r="Q85" i="1"/>
  <c r="Q73" i="1"/>
  <c r="Q79" i="1" s="1"/>
  <c r="Q31" i="1"/>
  <c r="H145" i="1"/>
  <c r="J145" i="1" s="1"/>
  <c r="H146" i="1"/>
  <c r="J146" i="1" s="1"/>
  <c r="H150" i="1"/>
  <c r="H144" i="1"/>
  <c r="J144" i="1" s="1"/>
  <c r="H134" i="1"/>
  <c r="J134" i="1" s="1"/>
  <c r="H133" i="1"/>
  <c r="J130" i="1"/>
  <c r="H128" i="1"/>
  <c r="H131" i="1" s="1"/>
  <c r="H97" i="1"/>
  <c r="H85" i="1"/>
  <c r="H92" i="1" s="1"/>
  <c r="H82" i="1"/>
  <c r="J82" i="1" s="1"/>
  <c r="H81" i="1"/>
  <c r="J73" i="1"/>
  <c r="J70" i="1"/>
  <c r="H69" i="1"/>
  <c r="H71" i="1" s="1"/>
  <c r="J71" i="1" s="1"/>
  <c r="H33" i="1"/>
  <c r="J33" i="1" s="1"/>
  <c r="H34" i="1"/>
  <c r="J34" i="1" s="1"/>
  <c r="H35" i="1"/>
  <c r="J35" i="1" s="1"/>
  <c r="H37" i="1"/>
  <c r="J37" i="1" s="1"/>
  <c r="H31" i="1"/>
  <c r="N29" i="1"/>
  <c r="H26" i="1"/>
  <c r="H27" i="1"/>
  <c r="J27" i="1" s="1"/>
  <c r="H28" i="1"/>
  <c r="J28" i="1" s="1"/>
  <c r="O100" i="1"/>
  <c r="O92" i="1"/>
  <c r="O83" i="1"/>
  <c r="O79" i="1"/>
  <c r="Q9" i="2" s="1"/>
  <c r="O71" i="1"/>
  <c r="O29" i="1"/>
  <c r="N151" i="1"/>
  <c r="E147" i="1"/>
  <c r="E152" i="1" s="1"/>
  <c r="N136" i="1"/>
  <c r="N92" i="1"/>
  <c r="N79" i="1"/>
  <c r="Q11" i="2" s="1"/>
  <c r="N71" i="1"/>
  <c r="N38" i="1"/>
  <c r="H11" i="1"/>
  <c r="J11" i="1" s="1"/>
  <c r="H12" i="1"/>
  <c r="J12" i="1" s="1"/>
  <c r="H14" i="1"/>
  <c r="J14" i="1" s="1"/>
  <c r="H17" i="1"/>
  <c r="J17" i="1" s="1"/>
  <c r="U122" i="1" l="1"/>
  <c r="U36" i="1"/>
  <c r="U16" i="1"/>
  <c r="U15" i="1"/>
  <c r="H136" i="1"/>
  <c r="J9" i="2"/>
  <c r="H9" i="2"/>
  <c r="N9" i="2"/>
  <c r="F9" i="2"/>
  <c r="K9" i="2"/>
  <c r="O9" i="2" s="1"/>
  <c r="S150" i="1"/>
  <c r="Q151" i="1"/>
  <c r="S151" i="1" s="1"/>
  <c r="J150" i="1"/>
  <c r="H151" i="1"/>
  <c r="J151" i="1" s="1"/>
  <c r="Q131" i="1"/>
  <c r="U50" i="1"/>
  <c r="U74" i="1"/>
  <c r="U87" i="1"/>
  <c r="U58" i="1"/>
  <c r="U78" i="1"/>
  <c r="U49" i="1"/>
  <c r="U55" i="1"/>
  <c r="U91" i="1"/>
  <c r="U46" i="1"/>
  <c r="U62" i="1"/>
  <c r="U53" i="1"/>
  <c r="U56" i="1"/>
  <c r="U89" i="1"/>
  <c r="U52" i="1"/>
  <c r="U88" i="1"/>
  <c r="U90" i="1"/>
  <c r="U95" i="1"/>
  <c r="U65" i="1"/>
  <c r="U59" i="1"/>
  <c r="U86" i="1"/>
  <c r="U61" i="1"/>
  <c r="U77" i="1"/>
  <c r="U97" i="1"/>
  <c r="U83" i="1"/>
  <c r="U54" i="1"/>
  <c r="U63" i="1"/>
  <c r="U107" i="1"/>
  <c r="U106" i="1"/>
  <c r="U98" i="1"/>
  <c r="U99" i="1"/>
  <c r="U60" i="1"/>
  <c r="U47" i="1"/>
  <c r="U76" i="1"/>
  <c r="U51" i="1"/>
  <c r="U75" i="1"/>
  <c r="U57" i="1"/>
  <c r="U105" i="1"/>
  <c r="U64" i="1"/>
  <c r="U48" i="1"/>
  <c r="U119" i="1"/>
  <c r="U79" i="1"/>
  <c r="S69" i="1"/>
  <c r="Q71" i="1"/>
  <c r="S71" i="1" s="1"/>
  <c r="J81" i="1"/>
  <c r="H83" i="1"/>
  <c r="J83" i="1" s="1"/>
  <c r="S79" i="1"/>
  <c r="S96" i="1"/>
  <c r="Q100" i="1"/>
  <c r="S100" i="1" s="1"/>
  <c r="J97" i="1"/>
  <c r="H100" i="1"/>
  <c r="J100" i="1" s="1"/>
  <c r="S81" i="1"/>
  <c r="Q83" i="1"/>
  <c r="S83" i="1" s="1"/>
  <c r="U69" i="1"/>
  <c r="J96" i="1"/>
  <c r="J128" i="1"/>
  <c r="J131" i="1"/>
  <c r="S128" i="1"/>
  <c r="S133" i="1"/>
  <c r="N131" i="1"/>
  <c r="L131" i="1"/>
  <c r="J133" i="1"/>
  <c r="J136" i="1"/>
  <c r="E126" i="1"/>
  <c r="E138" i="1" s="1"/>
  <c r="L138" i="1" s="1"/>
  <c r="U129" i="1"/>
  <c r="U120" i="1"/>
  <c r="U125" i="1"/>
  <c r="S66" i="1"/>
  <c r="J67" i="1"/>
  <c r="J26" i="1"/>
  <c r="H29" i="1"/>
  <c r="J69" i="1"/>
  <c r="S31" i="1"/>
  <c r="Q38" i="1"/>
  <c r="N39" i="1"/>
  <c r="J31" i="1"/>
  <c r="H38" i="1"/>
  <c r="J38" i="1" s="1"/>
  <c r="S10" i="1"/>
  <c r="Q19" i="1"/>
  <c r="S19" i="1" s="1"/>
  <c r="N147" i="1"/>
  <c r="O147" i="1"/>
  <c r="O152" i="1"/>
  <c r="J92" i="1"/>
  <c r="J85" i="1"/>
  <c r="S85" i="1"/>
  <c r="Q92" i="1"/>
  <c r="S92" i="1" s="1"/>
  <c r="G15" i="2"/>
  <c r="O136" i="1"/>
  <c r="S136" i="1" s="1"/>
  <c r="N100" i="1"/>
  <c r="M15" i="2"/>
  <c r="Q147" i="1"/>
  <c r="O131" i="1"/>
  <c r="Q29" i="1"/>
  <c r="S29" i="1" s="1"/>
  <c r="S73" i="1"/>
  <c r="H147" i="1"/>
  <c r="H19" i="1"/>
  <c r="H39" i="1" l="1"/>
  <c r="S38" i="1"/>
  <c r="Q39" i="1"/>
  <c r="Q40" i="1" s="1"/>
  <c r="U100" i="1"/>
  <c r="Q126" i="1"/>
  <c r="Q138" i="1" s="1"/>
  <c r="S131" i="1"/>
  <c r="N126" i="1"/>
  <c r="U126" i="1" s="1"/>
  <c r="L126" i="1"/>
  <c r="H126" i="1"/>
  <c r="S67" i="1"/>
  <c r="U104" i="1"/>
  <c r="U111" i="1"/>
  <c r="U112" i="1"/>
  <c r="U102" i="1"/>
  <c r="U123" i="1"/>
  <c r="U124" i="1"/>
  <c r="U103" i="1"/>
  <c r="U121" i="1"/>
  <c r="U113" i="1"/>
  <c r="U108" i="1"/>
  <c r="U115" i="1"/>
  <c r="U117" i="1"/>
  <c r="U109" i="1"/>
  <c r="U116" i="1"/>
  <c r="U118" i="1"/>
  <c r="U67" i="1"/>
  <c r="H40" i="1"/>
  <c r="H41" i="1" s="1"/>
  <c r="J29" i="1"/>
  <c r="U37" i="1"/>
  <c r="U39" i="1"/>
  <c r="L39" i="1"/>
  <c r="E15" i="2"/>
  <c r="U135" i="1"/>
  <c r="U19" i="1"/>
  <c r="U13" i="1"/>
  <c r="O138" i="1"/>
  <c r="R9" i="2" s="1"/>
  <c r="Q152" i="1"/>
  <c r="S152" i="1" s="1"/>
  <c r="I15" i="2"/>
  <c r="L13" i="1"/>
  <c r="S147" i="1"/>
  <c r="L33" i="1"/>
  <c r="L134" i="1"/>
  <c r="Q15" i="2"/>
  <c r="L146" i="1"/>
  <c r="L29" i="1"/>
  <c r="L128" i="1"/>
  <c r="L92" i="1"/>
  <c r="L37" i="1"/>
  <c r="L35" i="1"/>
  <c r="L150" i="1"/>
  <c r="L97" i="1"/>
  <c r="L70" i="1"/>
  <c r="L28" i="1"/>
  <c r="L73" i="1"/>
  <c r="L27" i="1"/>
  <c r="L31" i="1"/>
  <c r="L26" i="1"/>
  <c r="L81" i="1"/>
  <c r="L25" i="1"/>
  <c r="L14" i="1"/>
  <c r="L147" i="1"/>
  <c r="L151" i="1"/>
  <c r="L17" i="1"/>
  <c r="L130" i="1"/>
  <c r="L144" i="1"/>
  <c r="L133" i="1"/>
  <c r="L85" i="1"/>
  <c r="L145" i="1"/>
  <c r="L69" i="1"/>
  <c r="L34" i="1"/>
  <c r="L82" i="1"/>
  <c r="L12" i="1"/>
  <c r="L71" i="1"/>
  <c r="L11" i="1"/>
  <c r="L152" i="1"/>
  <c r="N152" i="1"/>
  <c r="U152" i="1" s="1"/>
  <c r="O39" i="1"/>
  <c r="J19" i="1"/>
  <c r="U28" i="1"/>
  <c r="U136" i="1"/>
  <c r="U71" i="1"/>
  <c r="U12" i="1"/>
  <c r="U14" i="1"/>
  <c r="U18" i="1"/>
  <c r="U35" i="1"/>
  <c r="U81" i="1"/>
  <c r="U133" i="1"/>
  <c r="U145" i="1"/>
  <c r="U25" i="1"/>
  <c r="U33" i="1"/>
  <c r="U130" i="1"/>
  <c r="U144" i="1"/>
  <c r="U146" i="1"/>
  <c r="U26" i="1"/>
  <c r="U70" i="1"/>
  <c r="U82" i="1"/>
  <c r="U17" i="1"/>
  <c r="U10" i="1"/>
  <c r="U27" i="1"/>
  <c r="U11" i="1"/>
  <c r="U134" i="1"/>
  <c r="U96" i="1"/>
  <c r="U85" i="1"/>
  <c r="U73" i="1"/>
  <c r="U29" i="1"/>
  <c r="U128" i="1"/>
  <c r="U151" i="1"/>
  <c r="U34" i="1"/>
  <c r="U66" i="1"/>
  <c r="U150" i="1"/>
  <c r="U147" i="1"/>
  <c r="U131" i="1"/>
  <c r="U92" i="1"/>
  <c r="U38" i="1"/>
  <c r="U31" i="1"/>
  <c r="J147" i="1"/>
  <c r="H152" i="1"/>
  <c r="J152" i="1" s="1"/>
  <c r="E40" i="1"/>
  <c r="N40" i="1" s="1"/>
  <c r="S126" i="1" l="1"/>
  <c r="J126" i="1"/>
  <c r="H138" i="1"/>
  <c r="J138" i="1" s="1"/>
  <c r="S9" i="2"/>
  <c r="K11" i="2"/>
  <c r="O11" i="2" s="1"/>
  <c r="F11" i="2"/>
  <c r="J39" i="1"/>
  <c r="L9" i="2"/>
  <c r="N138" i="1"/>
  <c r="R11" i="2" s="1"/>
  <c r="H11" i="2"/>
  <c r="J11" i="2"/>
  <c r="D15" i="2"/>
  <c r="J15" i="2" s="1"/>
  <c r="N11" i="2"/>
  <c r="U40" i="1"/>
  <c r="E41" i="1"/>
  <c r="N41" i="1" s="1"/>
  <c r="L19" i="1"/>
  <c r="O40" i="1"/>
  <c r="S40" i="1" s="1"/>
  <c r="O41" i="1"/>
  <c r="S39" i="1"/>
  <c r="Q41" i="1"/>
  <c r="L40" i="1"/>
  <c r="E140" i="1" l="1"/>
  <c r="E154" i="1" s="1"/>
  <c r="L154" i="1" s="1"/>
  <c r="S11" i="2"/>
  <c r="P9" i="2"/>
  <c r="K15" i="2"/>
  <c r="L15" i="2" s="1"/>
  <c r="H15" i="2"/>
  <c r="N15" i="2"/>
  <c r="F15" i="2"/>
  <c r="L11" i="2"/>
  <c r="U138" i="1"/>
  <c r="S41" i="1"/>
  <c r="L41" i="1"/>
  <c r="J40" i="1"/>
  <c r="H140" i="1" l="1"/>
  <c r="H154" i="1" s="1"/>
  <c r="J154" i="1" s="1"/>
  <c r="N140" i="1"/>
  <c r="U140" i="1" s="1"/>
  <c r="O15" i="2"/>
  <c r="P15" i="2" s="1"/>
  <c r="P11" i="2"/>
  <c r="S138" i="1"/>
  <c r="U41" i="1"/>
  <c r="L140" i="1"/>
  <c r="J41" i="1"/>
  <c r="Q140" i="1" l="1"/>
  <c r="R15" i="2"/>
  <c r="N154" i="1"/>
  <c r="U154" i="1" s="1"/>
  <c r="J140" i="1"/>
  <c r="S140" i="1" l="1"/>
  <c r="Q154" i="1"/>
  <c r="S154" i="1" s="1"/>
  <c r="S15" i="2"/>
</calcChain>
</file>

<file path=xl/sharedStrings.xml><?xml version="1.0" encoding="utf-8"?>
<sst xmlns="http://schemas.openxmlformats.org/spreadsheetml/2006/main" count="1451" uniqueCount="370">
  <si>
    <t>Tropical Fish International (Pvt) Ltd</t>
  </si>
  <si>
    <t>Nos. of Business Weeks for the Month</t>
  </si>
  <si>
    <t>Ex. Rate-: 1US$=</t>
  </si>
  <si>
    <t xml:space="preserve">Income Statement </t>
  </si>
  <si>
    <t>Rs.</t>
  </si>
  <si>
    <t>US$</t>
  </si>
  <si>
    <t>Variance</t>
  </si>
  <si>
    <t>% Variance</t>
  </si>
  <si>
    <t>% of fish Income</t>
  </si>
  <si>
    <t>% of Fish Income</t>
  </si>
  <si>
    <t>Income</t>
  </si>
  <si>
    <t>4000000 · Sales Income</t>
  </si>
  <si>
    <t>Total 4000000 · Sales Income</t>
  </si>
  <si>
    <t>Total Income</t>
  </si>
  <si>
    <t>Cost of Goods Sold</t>
  </si>
  <si>
    <t>Total 5100000 · Cost of Sales</t>
  </si>
  <si>
    <t>Total COGS</t>
  </si>
  <si>
    <t>Gross Profit</t>
  </si>
  <si>
    <t>5000000 · Expenses</t>
  </si>
  <si>
    <t>5204000 · Farm Vehicle Expenses</t>
  </si>
  <si>
    <t>Total 5204000 · Farm Vehicle Expenses</t>
  </si>
  <si>
    <t>Total 5305000 · Travelling &amp; Transport</t>
  </si>
  <si>
    <t>Total 5000000 · Expenses</t>
  </si>
  <si>
    <t>Net Ordinary Income</t>
  </si>
  <si>
    <t>Net Other Income</t>
  </si>
  <si>
    <t>Net Income</t>
  </si>
  <si>
    <t>Prepared By</t>
  </si>
  <si>
    <t>-</t>
  </si>
  <si>
    <t>a</t>
  </si>
  <si>
    <t>Checked By</t>
  </si>
  <si>
    <t>Certification</t>
  </si>
  <si>
    <t>Month</t>
  </si>
  <si>
    <t>Weeks</t>
  </si>
  <si>
    <t>Date Range</t>
  </si>
  <si>
    <t>Sales</t>
  </si>
  <si>
    <t xml:space="preserve"> Purchase</t>
  </si>
  <si>
    <t>Freight &amp; Handling</t>
  </si>
  <si>
    <t>Contribution</t>
  </si>
  <si>
    <t>Material Cost</t>
  </si>
  <si>
    <t>GP</t>
  </si>
  <si>
    <t>Office Salaries</t>
  </si>
  <si>
    <t>Overhead</t>
  </si>
  <si>
    <t xml:space="preserve"> Gain/ Loss</t>
  </si>
  <si>
    <t>USD</t>
  </si>
  <si>
    <t>%</t>
  </si>
  <si>
    <t>Total</t>
  </si>
  <si>
    <t>Report has been checked against OPR and compliance items verified.</t>
  </si>
  <si>
    <t>Type</t>
  </si>
  <si>
    <t>Date</t>
  </si>
  <si>
    <t>Num</t>
  </si>
  <si>
    <t>Name</t>
  </si>
  <si>
    <t>Memo</t>
  </si>
  <si>
    <t>Class</t>
  </si>
  <si>
    <t>Clr</t>
  </si>
  <si>
    <t>Split</t>
  </si>
  <si>
    <t>Debit</t>
  </si>
  <si>
    <t>Credit</t>
  </si>
  <si>
    <t>Balance</t>
  </si>
  <si>
    <t>Ordinary Income/Expense</t>
  </si>
  <si>
    <t>Bill</t>
  </si>
  <si>
    <t>2300000 · Accounts Payable</t>
  </si>
  <si>
    <t>Check</t>
  </si>
  <si>
    <t>Expense</t>
  </si>
  <si>
    <t>Dulhan Nanayakkara</t>
  </si>
  <si>
    <t>Total Expense</t>
  </si>
  <si>
    <t xml:space="preserve">Weekly GP Report </t>
  </si>
  <si>
    <t>Sales Details</t>
  </si>
  <si>
    <t>Detailed P&amp;L</t>
  </si>
  <si>
    <t>Cost of Good Sold - Fish Only</t>
  </si>
  <si>
    <t>Item</t>
  </si>
  <si>
    <t>Qty</t>
  </si>
  <si>
    <t>Sales Price</t>
  </si>
  <si>
    <t>Amount</t>
  </si>
  <si>
    <t>Sales Catogorey</t>
  </si>
  <si>
    <t>Sales/ Exports to CIS-US</t>
  </si>
  <si>
    <t>Sales/ Exports to Other than CIS-US</t>
  </si>
  <si>
    <t xml:space="preserve">Local Sales </t>
  </si>
  <si>
    <t>Total Sales</t>
  </si>
  <si>
    <t>Sale Details By Customers</t>
  </si>
  <si>
    <t>Weekly Key Performance Metrics</t>
  </si>
  <si>
    <t>Invoice</t>
  </si>
  <si>
    <t>TOTAL</t>
  </si>
  <si>
    <t>CASH</t>
  </si>
  <si>
    <t>General Journal</t>
  </si>
  <si>
    <t>Siam Tropical Fish</t>
  </si>
  <si>
    <t>4000010 · Sale of FISH</t>
  </si>
  <si>
    <t>4000020 · Sales discount</t>
  </si>
  <si>
    <t>4000030 · Freight Charges</t>
  </si>
  <si>
    <t>4000040 · Packaging charges</t>
  </si>
  <si>
    <t>4000050 · Additional Charges</t>
  </si>
  <si>
    <t>4000100 · Equipment Sales</t>
  </si>
  <si>
    <t>4000120 · Disposal A/C</t>
  </si>
  <si>
    <t>4000000 · Income - Other</t>
  </si>
  <si>
    <t>Purchases of Goods</t>
  </si>
  <si>
    <t>Total Purchases of Goods</t>
  </si>
  <si>
    <t>Direct Farm Overheads</t>
  </si>
  <si>
    <t>Total Direct Farm Overheads</t>
  </si>
  <si>
    <t>5201000 - Farm Administration Expenses</t>
  </si>
  <si>
    <t>Total 5201000  Farm Administration Expenses</t>
  </si>
  <si>
    <t>5202000 · Farm Communication Expenses</t>
  </si>
  <si>
    <t>5202200 · Internet</t>
  </si>
  <si>
    <t>5202100 · Telephone</t>
  </si>
  <si>
    <t>Total 5202000 · Farm Communication Expenses</t>
  </si>
  <si>
    <t>5203000 · Farm Payroll Expenses</t>
  </si>
  <si>
    <t>Total 5203000 · Farm Payroll Expenses</t>
  </si>
  <si>
    <t>5203100 · Salary</t>
  </si>
  <si>
    <t>5203200 · Social Security Fund</t>
  </si>
  <si>
    <t>5203300 · Over time</t>
  </si>
  <si>
    <t>5203400 · Bonus</t>
  </si>
  <si>
    <t>5201110 · Professional fees</t>
  </si>
  <si>
    <t>5201120 - Courier Charges</t>
  </si>
  <si>
    <t>5201130 - Accounting &amp; IT Fees</t>
  </si>
  <si>
    <t>5201140 - Audit Fees</t>
  </si>
  <si>
    <t>5201150 - Parking Fees - Car</t>
  </si>
  <si>
    <t>5201160 - Stamp Duty</t>
  </si>
  <si>
    <t>5201170 - Wage Compansation</t>
  </si>
  <si>
    <t>5201180 - Accounting Fees</t>
  </si>
  <si>
    <t>5201190 - Security Fees</t>
  </si>
  <si>
    <t>5204110 · Fuel</t>
  </si>
  <si>
    <t>5204120 · Vehicle Repair &amp; mainternance</t>
  </si>
  <si>
    <t>5203500 · Payroll Expenses</t>
  </si>
  <si>
    <t>5205000 - Farm Utility Expenses</t>
  </si>
  <si>
    <t>5205110 · Car Rental Fees</t>
  </si>
  <si>
    <t>5205120 · Water</t>
  </si>
  <si>
    <t>5205130 · Electrictricity</t>
  </si>
  <si>
    <t>5205140 · Drinking Water</t>
  </si>
  <si>
    <t>5205150 · Office Rent</t>
  </si>
  <si>
    <t>5205160 · Vehicle Rent</t>
  </si>
  <si>
    <t>5205170 · Land Rental Fees</t>
  </si>
  <si>
    <t>Total 5205000 · Farm Utility Expenses</t>
  </si>
  <si>
    <t>5206110 · Foreign Traveling</t>
  </si>
  <si>
    <t>5206120 · Travel by taxi</t>
  </si>
  <si>
    <t>5206140 · Travel by other</t>
  </si>
  <si>
    <t>5206130 · Travel by Motor way</t>
  </si>
  <si>
    <t>5206000 · Travelling &amp; Transport Expenses</t>
  </si>
  <si>
    <t>Total 5206000 · Travelling &amp; Transport Expenses</t>
  </si>
  <si>
    <t>5207000 · Depreciation &amp; Amortization Expenses</t>
  </si>
  <si>
    <t>4000090 · Aquatic Plants</t>
  </si>
  <si>
    <t>5100000 - Cost of Goods Sold</t>
  </si>
  <si>
    <t>5110000 · Cost of Sales</t>
  </si>
  <si>
    <t>5110100 · Fish Purchases</t>
  </si>
  <si>
    <t>5110200 · Plant &amp; Aquatics</t>
  </si>
  <si>
    <t>5110300 · Equipments Purchasing</t>
  </si>
  <si>
    <t>5110400 · Dry Goods</t>
  </si>
  <si>
    <t>5110500 · Freight expenses</t>
  </si>
  <si>
    <t>5110600 · Freight Service expenses</t>
  </si>
  <si>
    <t>5110700 · Custom Fees</t>
  </si>
  <si>
    <t>5110800 · Transportation - Fish Purchasing</t>
  </si>
  <si>
    <t>5110900 · Packaging - Supplier</t>
  </si>
  <si>
    <t>5111000 · Packing  Labor</t>
  </si>
  <si>
    <t>5111100 · Commission</t>
  </si>
  <si>
    <t>5000000 - Expenses</t>
  </si>
  <si>
    <t>5200000 · Administration Expenses</t>
  </si>
  <si>
    <t>5201200 - Statutory Expenses</t>
  </si>
  <si>
    <t>5201210 - Entertainment Expenses</t>
  </si>
  <si>
    <t>5201220 - Hotel &amp; Accomadation Charges</t>
  </si>
  <si>
    <t>5201230 - Insurance - Building</t>
  </si>
  <si>
    <t>5201240 - Printing, Postage &amp; Stationary</t>
  </si>
  <si>
    <t>5201250 - Staff Welfare</t>
  </si>
  <si>
    <t>5201260 - Subcription Charges</t>
  </si>
  <si>
    <t>5201270 - Vehicle Tax</t>
  </si>
  <si>
    <t>5201280 - Witholding Tax Expenses</t>
  </si>
  <si>
    <t>5201290 - Taxation</t>
  </si>
  <si>
    <t>5201300 - Non Refundable Value Added Tax</t>
  </si>
  <si>
    <t>5201310 - Non Refundable Expenses</t>
  </si>
  <si>
    <t>5203600 · Providend Fund</t>
  </si>
  <si>
    <t>5206150 · Transportation Expenses</t>
  </si>
  <si>
    <t>5207110 · Farm Equipment - Depreciation</t>
  </si>
  <si>
    <t>5207120 · Office Equipment - Depreciation</t>
  </si>
  <si>
    <t>5207130 · Furniture &amp; Fittings - Depreciation</t>
  </si>
  <si>
    <t>5207140 · Machinery Equipment - Depreciation</t>
  </si>
  <si>
    <t>5207150 · Computer Accessories- Depreciation</t>
  </si>
  <si>
    <t>5207160 · Vehicle - Depreciation</t>
  </si>
  <si>
    <t>5207170 · Software - Amortization</t>
  </si>
  <si>
    <t>Total 5207000 · Depreciation &amp; Amortization Expenses</t>
  </si>
  <si>
    <t>5208000 · Other Farm Overhead</t>
  </si>
  <si>
    <t>5208110 · Supplier Expenses - Factory</t>
  </si>
  <si>
    <t>5208120 · Supplier Expenses - Office</t>
  </si>
  <si>
    <t>5208130 · Cleaning Charges - Office</t>
  </si>
  <si>
    <t xml:space="preserve">5208140 · Repair &amp; Maintanance </t>
  </si>
  <si>
    <t>5208141 · Machinery</t>
  </si>
  <si>
    <t>5208142 · Building</t>
  </si>
  <si>
    <t>5208143 · Office</t>
  </si>
  <si>
    <t>5208144 · Computers</t>
  </si>
  <si>
    <t>5208145 · Furniture &amp; Fittings</t>
  </si>
  <si>
    <t>5208160 · Miscellaneous Expenses</t>
  </si>
  <si>
    <t>5208170 · Farm Tool Expenses</t>
  </si>
  <si>
    <t>5208180 · Other Expenses for Staff</t>
  </si>
  <si>
    <t>5208190 · Short (Over) From Stang</t>
  </si>
  <si>
    <t>5300000 · Selling &amp; Distribution Expenses</t>
  </si>
  <si>
    <t>5300110 · Sales Promotion</t>
  </si>
  <si>
    <t>5300120 · Advertising</t>
  </si>
  <si>
    <t>5300130 · Insurance - Vehicle</t>
  </si>
  <si>
    <t xml:space="preserve">Total 5208140 · Repair &amp; Maintanance </t>
  </si>
  <si>
    <t>Total 5200000 · Administration Expenses</t>
  </si>
  <si>
    <t xml:space="preserve">4200000 · Other Income </t>
  </si>
  <si>
    <t>4200010 · Interest</t>
  </si>
  <si>
    <t>4200020 · Income Other</t>
  </si>
  <si>
    <t xml:space="preserve">4200030 · Exchange Gain </t>
  </si>
  <si>
    <t xml:space="preserve">Total 4200000 · Other Income </t>
  </si>
  <si>
    <t>5500000 - Other Expense</t>
  </si>
  <si>
    <t>5500100 · Expenses on Produce Income</t>
  </si>
  <si>
    <t>Total 5300000 · Selling &amp; Distribution Expenses</t>
  </si>
  <si>
    <t>5400000 · Finance &amp; Other Charges</t>
  </si>
  <si>
    <t>5400110 · Bank Service Charges</t>
  </si>
  <si>
    <t>5400120 · Exchange Loss</t>
  </si>
  <si>
    <t>5400130 · Panelties &amp; Fines</t>
  </si>
  <si>
    <t>Total 5400000 · Finance &amp; Other Charges</t>
  </si>
  <si>
    <t>Total 5500000 - Other Expense</t>
  </si>
  <si>
    <t>Other Income Account</t>
  </si>
  <si>
    <t>Feb'16</t>
  </si>
  <si>
    <t>12/02/2016 - 18/02/2016</t>
  </si>
  <si>
    <t>19/02/2016 - 25/02/2016</t>
  </si>
  <si>
    <t>Packing &amp; Supplier Fees</t>
  </si>
  <si>
    <t xml:space="preserve">12th Feb to 18th Feb'16       </t>
  </si>
  <si>
    <t xml:space="preserve">19th Feb to 25th Feb'16       </t>
  </si>
  <si>
    <t>Weekly GP Report - Week from 19th Feb to 25th Feb'16</t>
  </si>
  <si>
    <t>4000000 · Income</t>
  </si>
  <si>
    <t>1602-003</t>
  </si>
  <si>
    <t>Anath Somas</t>
  </si>
  <si>
    <t>Fish Varieties</t>
  </si>
  <si>
    <t>Siam Tropical - Farm</t>
  </si>
  <si>
    <t>1610000 · Accounts Receivables</t>
  </si>
  <si>
    <t>1602-004</t>
  </si>
  <si>
    <t>Tropical Fish International</t>
  </si>
  <si>
    <t>Crown Tail -Femail (Ex.Rate 35/-)</t>
  </si>
  <si>
    <t>Crown Tail Betta(Male</t>
  </si>
  <si>
    <t>Super Delta (Male)</t>
  </si>
  <si>
    <t>Super Delta Doble Tail (Male)</t>
  </si>
  <si>
    <t>Half Moon Double Tail (Male)</t>
  </si>
  <si>
    <t>Half Moon Betta (Male)</t>
  </si>
  <si>
    <t>Giante Betta</t>
  </si>
  <si>
    <t>Half Moon Placket Double Tail (Male)</t>
  </si>
  <si>
    <t>Half Moon Placket (Male)</t>
  </si>
  <si>
    <t>Traditional Betta Female</t>
  </si>
  <si>
    <t>Traditinal Betta Male</t>
  </si>
  <si>
    <t>Giante Halfmoon Plackets (Male)</t>
  </si>
  <si>
    <t>Halfmoon Be Male Be grade</t>
  </si>
  <si>
    <t>Super Delta BR B Grade</t>
  </si>
  <si>
    <t>Super Delta Butterfly (Male)</t>
  </si>
  <si>
    <t>Halfmoon Butterfly( Male)</t>
  </si>
  <si>
    <t>Dragan Super Delta (Male)</t>
  </si>
  <si>
    <t>Dragan Halfmoon( Male)</t>
  </si>
  <si>
    <t>Halfmoon rose Tail Male</t>
  </si>
  <si>
    <t>Orange Sakura Shrimp</t>
  </si>
  <si>
    <t>Red &amp; White Shrimp</t>
  </si>
  <si>
    <t>Charry Shaimp</t>
  </si>
  <si>
    <t>Red-Skin Shrimp</t>
  </si>
  <si>
    <t>Yellow Shrimp</t>
  </si>
  <si>
    <t>Blue Aurora Shrimp</t>
  </si>
  <si>
    <t>Half Moon Mustard Gas</t>
  </si>
  <si>
    <t>Santa Swardtail 1.70</t>
  </si>
  <si>
    <t>Blue Cobalt 2.5'</t>
  </si>
  <si>
    <t>pigeon Blod discus 2.0</t>
  </si>
  <si>
    <t>Total 4000010 · Sale of FISH</t>
  </si>
  <si>
    <t>Freight Charges</t>
  </si>
  <si>
    <t>Freeight Charges</t>
  </si>
  <si>
    <t>Total 4000030 · Freight Charges</t>
  </si>
  <si>
    <t>Packing Charges</t>
  </si>
  <si>
    <t>Total 4000040 · Packaging charges</t>
  </si>
  <si>
    <t>Additional Charges</t>
  </si>
  <si>
    <t>Total 4000050 · Additional Charges</t>
  </si>
  <si>
    <t>Total 4000000 · Income</t>
  </si>
  <si>
    <t>5100000 · Cost of Good Sold</t>
  </si>
  <si>
    <t>PO NO. 1602-014</t>
  </si>
  <si>
    <t>Keattipol Kittipatcharin</t>
  </si>
  <si>
    <t>PO NO. 1602-018</t>
  </si>
  <si>
    <t>Rot Ruampha</t>
  </si>
  <si>
    <t>Total 5110100 · Fish Purchases</t>
  </si>
  <si>
    <t>5110420 · Ice</t>
  </si>
  <si>
    <t>015</t>
  </si>
  <si>
    <t>Wanna Munthanung</t>
  </si>
  <si>
    <t>ice for packing betta</t>
  </si>
  <si>
    <t>1630030 · Cash on hand</t>
  </si>
  <si>
    <t>Total 5110420 · Ice</t>
  </si>
  <si>
    <t>Total 5110400 · Dry Goods</t>
  </si>
  <si>
    <t>SETI010503</t>
  </si>
  <si>
    <t>Fleet Global Logistics</t>
  </si>
  <si>
    <t>Freight &amp; Other Charges - SETIO10503</t>
  </si>
  <si>
    <t>SETI010504</t>
  </si>
  <si>
    <t>Freight &amp; Other Charges - SETIO10504</t>
  </si>
  <si>
    <t>Total 5110500 · Freight expenses</t>
  </si>
  <si>
    <t>5110800 · Transportation -Fish Purchasing</t>
  </si>
  <si>
    <t>PO NO. 1602-016</t>
  </si>
  <si>
    <t>Phanon Jeanthanom</t>
  </si>
  <si>
    <t>Transport Charges</t>
  </si>
  <si>
    <t>PO NO. 1602-011</t>
  </si>
  <si>
    <t>Lak Keawnut</t>
  </si>
  <si>
    <t>PO NO. 1602-013</t>
  </si>
  <si>
    <t>Mr.Aqua (Thailand) Co., Ltd</t>
  </si>
  <si>
    <t>PO NO. 1602-017</t>
  </si>
  <si>
    <t>Total 5110800 · Transportation -Fish Purchasing</t>
  </si>
  <si>
    <t>013</t>
  </si>
  <si>
    <t>NICHAPUS LEEBANG</t>
  </si>
  <si>
    <t>bag for counting betta</t>
  </si>
  <si>
    <t>PO NO. 1602-015</t>
  </si>
  <si>
    <t>Aquatic Business</t>
  </si>
  <si>
    <t>019</t>
  </si>
  <si>
    <t>Total 5110900 · Packaging - Supplier</t>
  </si>
  <si>
    <t>part time sealing betta TFI 20-02-16</t>
  </si>
  <si>
    <t>part time packing fish TFI-UK 25-02-16</t>
  </si>
  <si>
    <t>Total 5111000 · Packing  Labor</t>
  </si>
  <si>
    <t>Total 5110000 · Cost of Sales</t>
  </si>
  <si>
    <t>Total 5100000 · Cost of Good Sold</t>
  </si>
  <si>
    <t>5201000 · Farm Administration Expenses</t>
  </si>
  <si>
    <t>5201130 · Accounting &amp; IT Fees</t>
  </si>
  <si>
    <t>1005</t>
  </si>
  <si>
    <t>TEKSS</t>
  </si>
  <si>
    <t>Being Charges to February 2015</t>
  </si>
  <si>
    <t>Total 5201130 · Accounting &amp; IT Fees</t>
  </si>
  <si>
    <t>Total 5201000 · Farm Administration Expenses</t>
  </si>
  <si>
    <t>6020128000608/4/6/7</t>
  </si>
  <si>
    <t>TOT Public Co, Ltd</t>
  </si>
  <si>
    <t>Telephone Charges (Inv. No.6020128000608)</t>
  </si>
  <si>
    <t>Telephone Charges (Inv. No.6020128000604)</t>
  </si>
  <si>
    <t>Telephone Charges (Inv. No.6020128000606)</t>
  </si>
  <si>
    <t>Telephone Charges (Inv. No.6020128000607)</t>
  </si>
  <si>
    <t>Total 5202100 · Telephone</t>
  </si>
  <si>
    <t>5205000 · Farm Utility Expenses</t>
  </si>
  <si>
    <t>00803356716</t>
  </si>
  <si>
    <t>Metrooplitan Electricity</t>
  </si>
  <si>
    <t>Electricity</t>
  </si>
  <si>
    <t>Total 5205130 · Electrictricity</t>
  </si>
  <si>
    <t>5206000 · Traveling &amp; Transport Expenses</t>
  </si>
  <si>
    <t>012</t>
  </si>
  <si>
    <t>Taxi fee</t>
  </si>
  <si>
    <t>018</t>
  </si>
  <si>
    <t>Total 5206120 · Travel by taxi</t>
  </si>
  <si>
    <t>Total 5206000 · Traveling &amp; Transport Expenses</t>
  </si>
  <si>
    <t>5208000 · Other Farm Over Head</t>
  </si>
  <si>
    <t>016</t>
  </si>
  <si>
    <t>Cleaning office</t>
  </si>
  <si>
    <t>Total 5208130 · Cleaning Charges - Office</t>
  </si>
  <si>
    <t>Total 5208000 · Other Farm Over Head</t>
  </si>
  <si>
    <t>OL017</t>
  </si>
  <si>
    <t>bank charge</t>
  </si>
  <si>
    <t>1630020 · Deposits at FI Saving - BBL</t>
  </si>
  <si>
    <t>OL018</t>
  </si>
  <si>
    <t>Pettry Cash</t>
  </si>
  <si>
    <t>Bank Charges</t>
  </si>
  <si>
    <t>Payment</t>
  </si>
  <si>
    <t>Wire Received</t>
  </si>
  <si>
    <t>Wire Received from USA</t>
  </si>
  <si>
    <t>1499 · Undeposited Funds</t>
  </si>
  <si>
    <t>OL033</t>
  </si>
  <si>
    <t>OL034</t>
  </si>
  <si>
    <t>Total 5400110 · Bank Service Charges</t>
  </si>
  <si>
    <t>Packaging Charges</t>
  </si>
  <si>
    <t>Total Anath Somas</t>
  </si>
  <si>
    <t>147-04065</t>
  </si>
  <si>
    <t>147-04055</t>
  </si>
  <si>
    <t>172-11053</t>
  </si>
  <si>
    <t>147-04096</t>
  </si>
  <si>
    <t>147-04315</t>
  </si>
  <si>
    <t>147-04166</t>
  </si>
  <si>
    <t>147-04215</t>
  </si>
  <si>
    <t>147-04335</t>
  </si>
  <si>
    <t>147-04325</t>
  </si>
  <si>
    <t>147-04117</t>
  </si>
  <si>
    <t>111-11026</t>
  </si>
  <si>
    <t>147-04345</t>
  </si>
  <si>
    <t>147-041228</t>
  </si>
  <si>
    <t>147-041218</t>
  </si>
  <si>
    <t>147-90180</t>
  </si>
  <si>
    <t>Cherry Shrimp</t>
  </si>
  <si>
    <t>Santa Swardtail 1.70"</t>
  </si>
  <si>
    <t>Total Tropical Fish International</t>
  </si>
  <si>
    <t>Weekly GP Report - Week from 19th Feb to 25th Feb'15</t>
  </si>
  <si>
    <t>THB</t>
  </si>
  <si>
    <t>Stanley Samidas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</si>
</sst>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-#,##0.00"/>
    <numFmt numFmtId="165" formatCode="0.0%"/>
    <numFmt numFmtId="166" formatCode="_([$$-409]* #,##0.00_);_([$$-409]* \(#,##0.00\);_([$$-409]* &quot;-&quot;??_);_(@_)"/>
    <numFmt numFmtId="167" formatCode="mm/dd/yyyy"/>
    <numFmt numFmtId="168" formatCode="#,##0.00###;\-#,##0.00###"/>
    <numFmt numFmtId="169" formatCode="_(* #,##0_);_(* \(#,##0\);_(* &quot;-&quot;??_);_(@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sz val="11"/>
      <color rgb="FF0000FF"/>
      <name val="Calibri"/>
      <family val="2"/>
      <scheme val="minor"/>
    </font>
    <font>
      <b/>
      <sz val="10"/>
      <color rgb="FF0000FF"/>
      <name val="Times New Roman"/>
      <family val="1"/>
    </font>
    <font>
      <sz val="18"/>
      <name val="Times New Roman"/>
      <family val="1"/>
    </font>
    <font>
      <b/>
      <sz val="1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rgb="FF0070C0"/>
      <name val="Times New Roman"/>
      <family val="1"/>
    </font>
    <font>
      <sz val="8"/>
      <color indexed="8"/>
      <name val="Times New Roman"/>
      <family val="1"/>
    </font>
    <font>
      <b/>
      <i/>
      <sz val="8"/>
      <color indexed="8"/>
      <name val="Times New Roman"/>
      <family val="1"/>
    </font>
    <font>
      <b/>
      <i/>
      <sz val="8"/>
      <name val="Times New Roman"/>
      <family val="1"/>
    </font>
    <font>
      <b/>
      <i/>
      <sz val="8"/>
      <color theme="1"/>
      <name val="Times New Roman"/>
      <family val="1"/>
    </font>
    <font>
      <sz val="10"/>
      <name val="Calibri"/>
      <family val="2"/>
      <scheme val="minor"/>
    </font>
    <font>
      <sz val="11"/>
      <color theme="1"/>
      <name val="Arial"/>
      <family val="2"/>
    </font>
    <font>
      <sz val="8"/>
      <color rgb="FF0000FF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rgb="FF0000FF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b/>
      <sz val="1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FF"/>
      <name val="Times New Roman"/>
      <family val="1"/>
    </font>
    <font>
      <sz val="8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6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18">
    <xf numFmtId="0" fontId="0" fillId="0" borderId="0" xfId="0"/>
    <xf numFmtId="0" fontId="0" fillId="0" borderId="0" xfId="0"/>
    <xf numFmtId="0" fontId="9" fillId="0" borderId="0" xfId="0" applyFont="1"/>
    <xf numFmtId="0" fontId="10" fillId="0" borderId="0" xfId="0" applyFont="1"/>
    <xf numFmtId="0" fontId="6" fillId="0" borderId="0" xfId="0" applyFont="1" applyFill="1" applyBorder="1" applyAlignment="1">
      <alignment horizontal="left"/>
    </xf>
    <xf numFmtId="0" fontId="6" fillId="0" borderId="0" xfId="218" applyFont="1" applyFill="1" applyBorder="1" applyAlignment="1">
      <alignment horizontal="left"/>
    </xf>
    <xf numFmtId="43" fontId="6" fillId="0" borderId="0" xfId="1" applyFont="1" applyFill="1" applyAlignment="1">
      <alignment horizontal="center"/>
    </xf>
    <xf numFmtId="43" fontId="6" fillId="0" borderId="0" xfId="1" applyFont="1" applyFill="1" applyBorder="1" applyAlignment="1">
      <alignment horizontal="left"/>
    </xf>
    <xf numFmtId="43" fontId="6" fillId="0" borderId="0" xfId="1" applyFont="1" applyFill="1" applyAlignment="1">
      <alignment horizontal="left"/>
    </xf>
    <xf numFmtId="43" fontId="6" fillId="0" borderId="0" xfId="1" applyFont="1" applyFill="1" applyBorder="1" applyAlignment="1">
      <alignment horizontal="center"/>
    </xf>
    <xf numFmtId="49" fontId="5" fillId="0" borderId="0" xfId="220" applyNumberFormat="1" applyFont="1" applyFill="1"/>
    <xf numFmtId="49" fontId="5" fillId="0" borderId="0" xfId="220" applyNumberFormat="1" applyFont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9" fontId="9" fillId="0" borderId="0" xfId="3" applyFont="1" applyBorder="1"/>
    <xf numFmtId="165" fontId="9" fillId="0" borderId="0" xfId="0" applyNumberFormat="1" applyFont="1"/>
    <xf numFmtId="0" fontId="10" fillId="0" borderId="0" xfId="0" applyFont="1" applyBorder="1"/>
    <xf numFmtId="0" fontId="10" fillId="0" borderId="0" xfId="0" applyFont="1" applyFill="1" applyBorder="1"/>
    <xf numFmtId="165" fontId="10" fillId="0" borderId="0" xfId="0" applyNumberFormat="1" applyFont="1"/>
    <xf numFmtId="0" fontId="7" fillId="0" borderId="0" xfId="0" applyFont="1" applyFill="1" applyBorder="1"/>
    <xf numFmtId="0" fontId="7" fillId="0" borderId="0" xfId="0" applyFont="1" applyFill="1"/>
    <xf numFmtId="165" fontId="7" fillId="0" borderId="0" xfId="0" applyNumberFormat="1" applyFont="1" applyFill="1"/>
    <xf numFmtId="0" fontId="5" fillId="0" borderId="0" xfId="0" applyFont="1" applyFill="1" applyBorder="1"/>
    <xf numFmtId="43" fontId="7" fillId="0" borderId="0" xfId="1" applyFont="1" applyFill="1" applyAlignment="1">
      <alignment horizontal="left"/>
    </xf>
    <xf numFmtId="43" fontId="7" fillId="0" borderId="0" xfId="1" applyFont="1" applyFill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Fill="1" applyBorder="1"/>
    <xf numFmtId="0" fontId="10" fillId="0" borderId="0" xfId="0" applyFont="1" applyFill="1"/>
    <xf numFmtId="49" fontId="5" fillId="0" borderId="0" xfId="220" applyNumberFormat="1" applyFont="1" applyFill="1" applyBorder="1"/>
    <xf numFmtId="43" fontId="5" fillId="0" borderId="0" xfId="1" applyFont="1" applyFill="1" applyBorder="1"/>
    <xf numFmtId="49" fontId="5" fillId="0" borderId="0" xfId="0" applyNumberFormat="1" applyFont="1" applyFill="1"/>
    <xf numFmtId="49" fontId="5" fillId="0" borderId="0" xfId="0" applyNumberFormat="1" applyFont="1" applyFill="1" applyBorder="1"/>
    <xf numFmtId="49" fontId="16" fillId="0" borderId="0" xfId="0" applyNumberFormat="1" applyFont="1"/>
    <xf numFmtId="0" fontId="16" fillId="0" borderId="0" xfId="0" applyNumberFormat="1" applyFont="1"/>
    <xf numFmtId="49" fontId="5" fillId="0" borderId="0" xfId="222" applyNumberFormat="1" applyFont="1" applyFill="1"/>
    <xf numFmtId="49" fontId="5" fillId="0" borderId="0" xfId="221" applyNumberFormat="1" applyFont="1" applyFill="1" applyBorder="1"/>
    <xf numFmtId="49" fontId="18" fillId="0" borderId="0" xfId="0" applyNumberFormat="1" applyFont="1"/>
    <xf numFmtId="0" fontId="11" fillId="0" borderId="0" xfId="0" applyFont="1"/>
    <xf numFmtId="44" fontId="19" fillId="0" borderId="0" xfId="2" applyNumberFormat="1" applyFont="1" applyFill="1" applyBorder="1"/>
    <xf numFmtId="44" fontId="19" fillId="0" borderId="0" xfId="0" applyNumberFormat="1" applyFont="1" applyFill="1" applyBorder="1"/>
    <xf numFmtId="43" fontId="19" fillId="0" borderId="20" xfId="1" applyFont="1" applyFill="1" applyBorder="1" applyAlignment="1"/>
    <xf numFmtId="44" fontId="20" fillId="0" borderId="23" xfId="1" applyNumberFormat="1" applyFont="1" applyBorder="1" applyAlignment="1">
      <alignment horizontal="center" wrapText="1"/>
    </xf>
    <xf numFmtId="44" fontId="20" fillId="0" borderId="8" xfId="1" applyNumberFormat="1" applyFont="1" applyBorder="1" applyAlignment="1">
      <alignment horizontal="center" wrapText="1"/>
    </xf>
    <xf numFmtId="44" fontId="21" fillId="0" borderId="0" xfId="219" applyNumberFormat="1" applyFont="1" applyBorder="1" applyAlignment="1">
      <alignment horizontal="center"/>
    </xf>
    <xf numFmtId="49" fontId="21" fillId="0" borderId="0" xfId="219" applyNumberFormat="1" applyFont="1" applyBorder="1" applyAlignment="1">
      <alignment horizontal="center"/>
    </xf>
    <xf numFmtId="9" fontId="20" fillId="0" borderId="8" xfId="3" applyFont="1" applyBorder="1" applyAlignment="1">
      <alignment horizontal="center" wrapText="1"/>
    </xf>
    <xf numFmtId="9" fontId="20" fillId="0" borderId="18" xfId="3" applyFont="1" applyFill="1" applyBorder="1" applyAlignment="1">
      <alignment horizontal="center" wrapText="1"/>
    </xf>
    <xf numFmtId="164" fontId="21" fillId="0" borderId="9" xfId="0" applyNumberFormat="1" applyFont="1" applyBorder="1"/>
    <xf numFmtId="164" fontId="21" fillId="0" borderId="0" xfId="1" applyNumberFormat="1" applyFont="1" applyFill="1" applyBorder="1"/>
    <xf numFmtId="9" fontId="21" fillId="0" borderId="0" xfId="3" applyFont="1" applyBorder="1"/>
    <xf numFmtId="9" fontId="21" fillId="0" borderId="16" xfId="3" applyFont="1" applyBorder="1"/>
    <xf numFmtId="166" fontId="21" fillId="0" borderId="9" xfId="0" applyNumberFormat="1" applyFont="1" applyBorder="1"/>
    <xf numFmtId="166" fontId="21" fillId="0" borderId="0" xfId="1" applyNumberFormat="1" applyFont="1" applyFill="1" applyBorder="1"/>
    <xf numFmtId="166" fontId="20" fillId="0" borderId="10" xfId="0" applyNumberFormat="1" applyFont="1" applyBorder="1"/>
    <xf numFmtId="166" fontId="20" fillId="0" borderId="1" xfId="1" applyNumberFormat="1" applyFont="1" applyFill="1" applyBorder="1"/>
    <xf numFmtId="166" fontId="20" fillId="0" borderId="0" xfId="1" applyNumberFormat="1" applyFont="1" applyBorder="1"/>
    <xf numFmtId="0" fontId="20" fillId="0" borderId="0" xfId="0" applyFont="1" applyBorder="1"/>
    <xf numFmtId="9" fontId="20" fillId="0" borderId="1" xfId="3" applyFont="1" applyBorder="1"/>
    <xf numFmtId="44" fontId="20" fillId="0" borderId="9" xfId="2" applyNumberFormat="1" applyFont="1" applyBorder="1"/>
    <xf numFmtId="44" fontId="20" fillId="0" borderId="0" xfId="0" applyNumberFormat="1" applyFont="1" applyFill="1" applyBorder="1"/>
    <xf numFmtId="49" fontId="20" fillId="0" borderId="0" xfId="0" applyNumberFormat="1" applyFont="1" applyFill="1" applyBorder="1"/>
    <xf numFmtId="9" fontId="20" fillId="0" borderId="0" xfId="3" applyFont="1" applyFill="1" applyBorder="1"/>
    <xf numFmtId="44" fontId="21" fillId="0" borderId="9" xfId="2" applyNumberFormat="1" applyFont="1" applyFill="1" applyBorder="1"/>
    <xf numFmtId="44" fontId="21" fillId="0" borderId="0" xfId="2" applyNumberFormat="1" applyFont="1" applyFill="1" applyBorder="1"/>
    <xf numFmtId="44" fontId="21" fillId="0" borderId="0" xfId="0" applyNumberFormat="1" applyFont="1" applyFill="1" applyBorder="1"/>
    <xf numFmtId="49" fontId="21" fillId="0" borderId="0" xfId="0" applyNumberFormat="1" applyFont="1" applyFill="1" applyBorder="1"/>
    <xf numFmtId="9" fontId="21" fillId="0" borderId="0" xfId="3" applyFont="1" applyFill="1" applyBorder="1"/>
    <xf numFmtId="0" fontId="21" fillId="0" borderId="0" xfId="0" applyFont="1" applyFill="1" applyBorder="1"/>
    <xf numFmtId="9" fontId="21" fillId="0" borderId="25" xfId="3" applyFont="1" applyBorder="1"/>
    <xf numFmtId="9" fontId="21" fillId="0" borderId="28" xfId="3" applyFont="1" applyBorder="1"/>
    <xf numFmtId="164" fontId="20" fillId="0" borderId="1" xfId="1" applyNumberFormat="1" applyFont="1" applyFill="1" applyBorder="1"/>
    <xf numFmtId="164" fontId="21" fillId="0" borderId="0" xfId="0" applyNumberFormat="1" applyFont="1" applyFill="1" applyBorder="1"/>
    <xf numFmtId="164" fontId="20" fillId="0" borderId="0" xfId="1" applyNumberFormat="1" applyFont="1" applyFill="1" applyBorder="1"/>
    <xf numFmtId="0" fontId="20" fillId="0" borderId="0" xfId="0" applyFont="1" applyFill="1" applyBorder="1"/>
    <xf numFmtId="9" fontId="21" fillId="0" borderId="19" xfId="3" applyFont="1" applyBorder="1"/>
    <xf numFmtId="164" fontId="21" fillId="0" borderId="9" xfId="1" applyNumberFormat="1" applyFont="1" applyFill="1" applyBorder="1"/>
    <xf numFmtId="164" fontId="21" fillId="0" borderId="9" xfId="0" applyNumberFormat="1" applyFont="1" applyFill="1" applyBorder="1"/>
    <xf numFmtId="164" fontId="21" fillId="0" borderId="9" xfId="223" applyNumberFormat="1" applyFont="1" applyFill="1" applyBorder="1"/>
    <xf numFmtId="164" fontId="20" fillId="0" borderId="9" xfId="1" applyNumberFormat="1" applyFont="1" applyFill="1" applyBorder="1"/>
    <xf numFmtId="44" fontId="21" fillId="0" borderId="11" xfId="2" applyNumberFormat="1" applyFont="1" applyFill="1" applyBorder="1"/>
    <xf numFmtId="44" fontId="20" fillId="0" borderId="2" xfId="2" applyNumberFormat="1" applyFont="1" applyFill="1" applyBorder="1"/>
    <xf numFmtId="9" fontId="20" fillId="0" borderId="2" xfId="3" applyFont="1" applyFill="1" applyBorder="1"/>
    <xf numFmtId="9" fontId="20" fillId="0" borderId="3" xfId="3" applyFont="1" applyFill="1" applyBorder="1"/>
    <xf numFmtId="166" fontId="21" fillId="0" borderId="29" xfId="0" applyNumberFormat="1" applyFont="1" applyBorder="1"/>
    <xf numFmtId="166" fontId="21" fillId="0" borderId="25" xfId="1" applyNumberFormat="1" applyFont="1" applyFill="1" applyBorder="1"/>
    <xf numFmtId="164" fontId="20" fillId="0" borderId="0" xfId="0" applyNumberFormat="1" applyFont="1" applyBorder="1"/>
    <xf numFmtId="164" fontId="23" fillId="0" borderId="0" xfId="0" applyNumberFormat="1" applyFont="1" applyBorder="1"/>
    <xf numFmtId="166" fontId="21" fillId="0" borderId="12" xfId="0" applyNumberFormat="1" applyFont="1" applyBorder="1"/>
    <xf numFmtId="166" fontId="21" fillId="0" borderId="3" xfId="1" applyNumberFormat="1" applyFont="1" applyFill="1" applyBorder="1"/>
    <xf numFmtId="0" fontId="21" fillId="0" borderId="0" xfId="3" applyNumberFormat="1" applyFont="1" applyBorder="1"/>
    <xf numFmtId="43" fontId="24" fillId="0" borderId="0" xfId="1" applyFont="1" applyAlignment="1">
      <alignment vertical="center" wrapText="1"/>
    </xf>
    <xf numFmtId="43" fontId="11" fillId="0" borderId="0" xfId="1" applyFont="1"/>
    <xf numFmtId="43" fontId="25" fillId="0" borderId="0" xfId="1" applyFont="1" applyFill="1" applyAlignment="1">
      <alignment vertical="center"/>
    </xf>
    <xf numFmtId="0" fontId="27" fillId="0" borderId="0" xfId="0" applyFont="1"/>
    <xf numFmtId="43" fontId="28" fillId="0" borderId="36" xfId="1" applyFont="1" applyBorder="1" applyAlignment="1">
      <alignment horizontal="center" wrapText="1"/>
    </xf>
    <xf numFmtId="0" fontId="28" fillId="0" borderId="36" xfId="119" applyFont="1" applyBorder="1" applyAlignment="1">
      <alignment horizontal="center" wrapText="1"/>
    </xf>
    <xf numFmtId="44" fontId="28" fillId="0" borderId="36" xfId="119" applyNumberFormat="1" applyFont="1" applyBorder="1" applyAlignment="1">
      <alignment horizontal="center" wrapText="1"/>
    </xf>
    <xf numFmtId="44" fontId="28" fillId="0" borderId="36" xfId="224" applyNumberFormat="1" applyFont="1" applyBorder="1" applyAlignment="1">
      <alignment horizontal="center" wrapText="1"/>
    </xf>
    <xf numFmtId="165" fontId="28" fillId="0" borderId="36" xfId="224" applyNumberFormat="1" applyFont="1" applyBorder="1" applyAlignment="1">
      <alignment horizontal="center" wrapText="1"/>
    </xf>
    <xf numFmtId="0" fontId="27" fillId="0" borderId="0" xfId="0" applyFont="1" applyAlignment="1">
      <alignment horizontal="center"/>
    </xf>
    <xf numFmtId="44" fontId="28" fillId="3" borderId="36" xfId="119" applyNumberFormat="1" applyFont="1" applyFill="1" applyBorder="1" applyAlignment="1">
      <alignment horizontal="center" wrapText="1"/>
    </xf>
    <xf numFmtId="44" fontId="28" fillId="4" borderId="36" xfId="119" applyNumberFormat="1" applyFont="1" applyFill="1" applyBorder="1" applyAlignment="1">
      <alignment horizontal="center" wrapText="1"/>
    </xf>
    <xf numFmtId="43" fontId="28" fillId="0" borderId="36" xfId="1" applyFont="1" applyBorder="1" applyAlignment="1">
      <alignment horizontal="center"/>
    </xf>
    <xf numFmtId="0" fontId="28" fillId="7" borderId="36" xfId="4" applyNumberFormat="1" applyFont="1" applyFill="1" applyBorder="1" applyAlignment="1">
      <alignment horizontal="center"/>
    </xf>
    <xf numFmtId="0" fontId="28" fillId="7" borderId="36" xfId="119" applyFont="1" applyFill="1" applyBorder="1"/>
    <xf numFmtId="44" fontId="28" fillId="7" borderId="36" xfId="119" applyNumberFormat="1" applyFont="1" applyFill="1" applyBorder="1" applyAlignment="1"/>
    <xf numFmtId="1" fontId="28" fillId="7" borderId="36" xfId="119" applyNumberFormat="1" applyFont="1" applyFill="1" applyBorder="1" applyAlignment="1"/>
    <xf numFmtId="44" fontId="29" fillId="7" borderId="36" xfId="119" applyNumberFormat="1" applyFont="1" applyFill="1" applyBorder="1" applyAlignment="1"/>
    <xf numFmtId="44" fontId="30" fillId="0" borderId="0" xfId="2" applyNumberFormat="1" applyFont="1" applyFill="1" applyBorder="1" applyAlignment="1"/>
    <xf numFmtId="43" fontId="31" fillId="0" borderId="0" xfId="1" applyFont="1"/>
    <xf numFmtId="0" fontId="31" fillId="0" borderId="0" xfId="0" applyFont="1"/>
    <xf numFmtId="0" fontId="31" fillId="0" borderId="0" xfId="119" applyFont="1"/>
    <xf numFmtId="44" fontId="31" fillId="0" borderId="0" xfId="5" applyNumberFormat="1" applyFont="1"/>
    <xf numFmtId="43" fontId="31" fillId="0" borderId="0" xfId="5" applyFont="1"/>
    <xf numFmtId="44" fontId="31" fillId="0" borderId="0" xfId="5" applyNumberFormat="1" applyFont="1" applyFill="1"/>
    <xf numFmtId="44" fontId="31" fillId="0" borderId="0" xfId="2" applyNumberFormat="1" applyFont="1" applyFill="1" applyBorder="1" applyAlignment="1"/>
    <xf numFmtId="43" fontId="32" fillId="0" borderId="0" xfId="1" applyFont="1"/>
    <xf numFmtId="0" fontId="32" fillId="0" borderId="0" xfId="119" applyFont="1"/>
    <xf numFmtId="44" fontId="32" fillId="0" borderId="0" xfId="5" applyNumberFormat="1" applyFont="1"/>
    <xf numFmtId="43" fontId="32" fillId="0" borderId="0" xfId="5" applyFont="1"/>
    <xf numFmtId="44" fontId="32" fillId="0" borderId="0" xfId="5" applyNumberFormat="1" applyFont="1" applyFill="1"/>
    <xf numFmtId="43" fontId="33" fillId="0" borderId="1" xfId="1" applyFont="1" applyBorder="1"/>
    <xf numFmtId="0" fontId="33" fillId="0" borderId="1" xfId="119" applyFont="1" applyBorder="1"/>
    <xf numFmtId="43" fontId="33" fillId="0" borderId="1" xfId="1" applyFont="1" applyBorder="1" applyAlignment="1">
      <alignment horizontal="right"/>
    </xf>
    <xf numFmtId="44" fontId="34" fillId="0" borderId="1" xfId="5" applyNumberFormat="1" applyFont="1" applyBorder="1"/>
    <xf numFmtId="43" fontId="34" fillId="0" borderId="1" xfId="5" applyFont="1" applyBorder="1"/>
    <xf numFmtId="44" fontId="34" fillId="0" borderId="1" xfId="5" applyNumberFormat="1" applyFont="1" applyFill="1" applyBorder="1"/>
    <xf numFmtId="44" fontId="34" fillId="0" borderId="1" xfId="2" applyNumberFormat="1" applyFont="1" applyFill="1" applyBorder="1" applyAlignment="1"/>
    <xf numFmtId="0" fontId="35" fillId="0" borderId="0" xfId="0" applyFont="1"/>
    <xf numFmtId="43" fontId="27" fillId="0" borderId="0" xfId="1" applyFont="1"/>
    <xf numFmtId="44" fontId="27" fillId="0" borderId="0" xfId="0" applyNumberFormat="1" applyFont="1"/>
    <xf numFmtId="44" fontId="28" fillId="0" borderId="0" xfId="0" applyNumberFormat="1" applyFont="1" applyFill="1" applyAlignment="1">
      <alignment horizontal="left"/>
    </xf>
    <xf numFmtId="0" fontId="28" fillId="0" borderId="0" xfId="0" applyFont="1" applyFill="1" applyAlignment="1"/>
    <xf numFmtId="44" fontId="27" fillId="0" borderId="0" xfId="1" applyNumberFormat="1" applyFont="1"/>
    <xf numFmtId="44" fontId="28" fillId="0" borderId="0" xfId="0" applyNumberFormat="1" applyFont="1" applyFill="1" applyBorder="1" applyAlignment="1">
      <alignment horizontal="left"/>
    </xf>
    <xf numFmtId="44" fontId="28" fillId="0" borderId="0" xfId="218" applyNumberFormat="1" applyFont="1" applyFill="1" applyBorder="1" applyAlignment="1">
      <alignment horizontal="left"/>
    </xf>
    <xf numFmtId="0" fontId="28" fillId="0" borderId="0" xfId="218" applyFont="1" applyBorder="1" applyAlignment="1"/>
    <xf numFmtId="44" fontId="11" fillId="0" borderId="0" xfId="1" applyNumberFormat="1" applyFont="1"/>
    <xf numFmtId="43" fontId="38" fillId="0" borderId="0" xfId="1" applyFont="1"/>
    <xf numFmtId="0" fontId="38" fillId="0" borderId="0" xfId="119" applyFont="1"/>
    <xf numFmtId="43" fontId="38" fillId="0" borderId="0" xfId="1" applyFont="1" applyAlignment="1">
      <alignment horizontal="center"/>
    </xf>
    <xf numFmtId="44" fontId="38" fillId="0" borderId="0" xfId="5" applyNumberFormat="1" applyFont="1"/>
    <xf numFmtId="43" fontId="38" fillId="0" borderId="0" xfId="5" applyFont="1"/>
    <xf numFmtId="44" fontId="38" fillId="0" borderId="0" xfId="5" applyNumberFormat="1" applyFont="1" applyFill="1"/>
    <xf numFmtId="44" fontId="38" fillId="0" borderId="0" xfId="2" applyNumberFormat="1" applyFont="1" applyFill="1" applyBorder="1" applyAlignment="1"/>
    <xf numFmtId="0" fontId="38" fillId="0" borderId="0" xfId="0" applyFont="1"/>
    <xf numFmtId="44" fontId="38" fillId="0" borderId="0" xfId="0" applyNumberFormat="1" applyFont="1"/>
    <xf numFmtId="9" fontId="20" fillId="0" borderId="0" xfId="3" applyFont="1" applyBorder="1"/>
    <xf numFmtId="9" fontId="20" fillId="0" borderId="17" xfId="3" applyFont="1" applyBorder="1"/>
    <xf numFmtId="166" fontId="20" fillId="0" borderId="0" xfId="0" applyNumberFormat="1" applyFont="1" applyBorder="1"/>
    <xf numFmtId="44" fontId="20" fillId="0" borderId="8" xfId="2" applyFont="1" applyBorder="1" applyAlignment="1">
      <alignment horizontal="center" wrapText="1"/>
    </xf>
    <xf numFmtId="44" fontId="21" fillId="0" borderId="0" xfId="2" applyFont="1" applyBorder="1"/>
    <xf numFmtId="44" fontId="20" fillId="0" borderId="1" xfId="2" applyFont="1" applyBorder="1"/>
    <xf numFmtId="44" fontId="20" fillId="0" borderId="0" xfId="2" applyFont="1" applyFill="1" applyBorder="1"/>
    <xf numFmtId="44" fontId="21" fillId="0" borderId="0" xfId="2" applyFont="1" applyFill="1" applyBorder="1"/>
    <xf numFmtId="44" fontId="21" fillId="0" borderId="25" xfId="2" applyFont="1" applyBorder="1"/>
    <xf numFmtId="44" fontId="20" fillId="0" borderId="1" xfId="2" applyFont="1" applyFill="1" applyBorder="1"/>
    <xf numFmtId="44" fontId="20" fillId="0" borderId="2" xfId="2" applyFont="1" applyBorder="1"/>
    <xf numFmtId="44" fontId="23" fillId="0" borderId="3" xfId="2" applyFont="1" applyBorder="1"/>
    <xf numFmtId="44" fontId="23" fillId="0" borderId="4" xfId="2" applyFont="1" applyBorder="1"/>
    <xf numFmtId="44" fontId="20" fillId="0" borderId="2" xfId="2" applyFont="1" applyFill="1" applyBorder="1"/>
    <xf numFmtId="44" fontId="20" fillId="0" borderId="5" xfId="2" applyFont="1" applyFill="1" applyBorder="1"/>
    <xf numFmtId="44" fontId="20" fillId="0" borderId="4" xfId="2" applyFont="1" applyFill="1" applyBorder="1"/>
    <xf numFmtId="166" fontId="20" fillId="0" borderId="12" xfId="0" applyNumberFormat="1" applyFont="1" applyBorder="1"/>
    <xf numFmtId="166" fontId="20" fillId="0" borderId="3" xfId="1" applyNumberFormat="1" applyFont="1" applyFill="1" applyBorder="1"/>
    <xf numFmtId="9" fontId="20" fillId="0" borderId="3" xfId="3" applyFont="1" applyBorder="1"/>
    <xf numFmtId="9" fontId="20" fillId="0" borderId="19" xfId="3" applyFont="1" applyBorder="1"/>
    <xf numFmtId="0" fontId="39" fillId="0" borderId="0" xfId="0" applyFont="1"/>
    <xf numFmtId="166" fontId="20" fillId="0" borderId="14" xfId="0" applyNumberFormat="1" applyFont="1" applyBorder="1"/>
    <xf numFmtId="166" fontId="20" fillId="0" borderId="26" xfId="1" applyNumberFormat="1" applyFont="1" applyFill="1" applyBorder="1"/>
    <xf numFmtId="9" fontId="20" fillId="0" borderId="26" xfId="3" applyFont="1" applyBorder="1"/>
    <xf numFmtId="9" fontId="20" fillId="0" borderId="27" xfId="3" applyFont="1" applyBorder="1"/>
    <xf numFmtId="166" fontId="20" fillId="0" borderId="24" xfId="0" applyNumberFormat="1" applyFont="1" applyBorder="1"/>
    <xf numFmtId="166" fontId="20" fillId="0" borderId="5" xfId="1" applyNumberFormat="1" applyFont="1" applyFill="1" applyBorder="1"/>
    <xf numFmtId="9" fontId="20" fillId="0" borderId="5" xfId="3" applyFont="1" applyBorder="1"/>
    <xf numFmtId="9" fontId="20" fillId="0" borderId="21" xfId="3" applyFont="1" applyBorder="1"/>
    <xf numFmtId="0" fontId="20" fillId="0" borderId="0" xfId="3" applyNumberFormat="1" applyFont="1" applyBorder="1"/>
    <xf numFmtId="166" fontId="20" fillId="0" borderId="32" xfId="0" applyNumberFormat="1" applyFont="1" applyBorder="1"/>
    <xf numFmtId="166" fontId="20" fillId="0" borderId="31" xfId="1" applyNumberFormat="1" applyFont="1" applyFill="1" applyBorder="1"/>
    <xf numFmtId="9" fontId="20" fillId="0" borderId="31" xfId="3" applyFont="1" applyBorder="1"/>
    <xf numFmtId="9" fontId="20" fillId="0" borderId="30" xfId="3" applyFont="1" applyBorder="1"/>
    <xf numFmtId="166" fontId="20" fillId="0" borderId="15" xfId="0" applyNumberFormat="1" applyFont="1" applyBorder="1"/>
    <xf numFmtId="166" fontId="20" fillId="0" borderId="4" xfId="1" applyNumberFormat="1" applyFont="1" applyFill="1" applyBorder="1"/>
    <xf numFmtId="9" fontId="20" fillId="0" borderId="7" xfId="3" applyFont="1" applyBorder="1"/>
    <xf numFmtId="9" fontId="20" fillId="0" borderId="4" xfId="3" applyFont="1" applyBorder="1"/>
    <xf numFmtId="9" fontId="20" fillId="0" borderId="22" xfId="3" applyFont="1" applyBorder="1"/>
    <xf numFmtId="49" fontId="0" fillId="0" borderId="0" xfId="0" applyNumberFormat="1" applyAlignment="1">
      <alignment horizontal="center"/>
    </xf>
    <xf numFmtId="49" fontId="44" fillId="0" borderId="3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44" fillId="0" borderId="0" xfId="0" applyNumberFormat="1" applyFont="1"/>
    <xf numFmtId="164" fontId="44" fillId="0" borderId="0" xfId="0" applyNumberFormat="1" applyFont="1"/>
    <xf numFmtId="49" fontId="45" fillId="0" borderId="0" xfId="0" applyNumberFormat="1" applyFont="1"/>
    <xf numFmtId="164" fontId="45" fillId="0" borderId="0" xfId="0" applyNumberFormat="1" applyFont="1"/>
    <xf numFmtId="164" fontId="45" fillId="0" borderId="6" xfId="0" applyNumberFormat="1" applyFont="1" applyBorder="1"/>
    <xf numFmtId="49" fontId="0" fillId="0" borderId="0" xfId="0" applyNumberFormat="1"/>
    <xf numFmtId="164" fontId="45" fillId="0" borderId="0" xfId="0" applyNumberFormat="1" applyFont="1" applyBorder="1"/>
    <xf numFmtId="164" fontId="45" fillId="0" borderId="2" xfId="0" applyNumberFormat="1" applyFont="1" applyBorder="1"/>
    <xf numFmtId="164" fontId="45" fillId="0" borderId="3" xfId="0" applyNumberFormat="1" applyFont="1" applyBorder="1"/>
    <xf numFmtId="0" fontId="0" fillId="0" borderId="0" xfId="0" applyNumberFormat="1"/>
    <xf numFmtId="0" fontId="43" fillId="0" borderId="38" xfId="0" applyFont="1" applyFill="1" applyBorder="1" applyAlignment="1">
      <alignment horizontal="center" vertical="center"/>
    </xf>
    <xf numFmtId="166" fontId="20" fillId="0" borderId="0" xfId="1" applyNumberFormat="1" applyFont="1" applyFill="1" applyBorder="1"/>
    <xf numFmtId="167" fontId="44" fillId="0" borderId="0" xfId="0" applyNumberFormat="1" applyFont="1"/>
    <xf numFmtId="167" fontId="45" fillId="0" borderId="0" xfId="0" applyNumberFormat="1" applyFont="1"/>
    <xf numFmtId="166" fontId="40" fillId="0" borderId="9" xfId="0" applyNumberFormat="1" applyFont="1" applyBorder="1"/>
    <xf numFmtId="49" fontId="16" fillId="0" borderId="0" xfId="0" applyNumberFormat="1" applyFont="1" applyBorder="1"/>
    <xf numFmtId="0" fontId="9" fillId="0" borderId="0" xfId="0" applyFont="1" applyBorder="1"/>
    <xf numFmtId="49" fontId="18" fillId="0" borderId="0" xfId="0" applyNumberFormat="1" applyFont="1" applyBorder="1"/>
    <xf numFmtId="0" fontId="8" fillId="0" borderId="0" xfId="0" applyFont="1" applyFill="1" applyAlignment="1">
      <alignment horizontal="center" vertical="center"/>
    </xf>
    <xf numFmtId="0" fontId="49" fillId="0" borderId="0" xfId="0" applyFont="1"/>
    <xf numFmtId="166" fontId="49" fillId="0" borderId="0" xfId="0" applyNumberFormat="1" applyFont="1"/>
    <xf numFmtId="0" fontId="51" fillId="0" borderId="0" xfId="0" applyFont="1"/>
    <xf numFmtId="44" fontId="49" fillId="0" borderId="0" xfId="2" applyFont="1"/>
    <xf numFmtId="0" fontId="9" fillId="0" borderId="0" xfId="0" applyFont="1" applyFill="1"/>
    <xf numFmtId="0" fontId="20" fillId="0" borderId="0" xfId="0" applyFont="1" applyFill="1" applyAlignment="1"/>
    <xf numFmtId="0" fontId="20" fillId="0" borderId="0" xfId="218" applyFont="1" applyBorder="1" applyAlignment="1"/>
    <xf numFmtId="49" fontId="48" fillId="0" borderId="0" xfId="0" applyNumberFormat="1" applyFont="1"/>
    <xf numFmtId="167" fontId="48" fillId="0" borderId="0" xfId="0" applyNumberFormat="1" applyFont="1"/>
    <xf numFmtId="0" fontId="52" fillId="0" borderId="0" xfId="0" applyFont="1"/>
    <xf numFmtId="43" fontId="8" fillId="0" borderId="0" xfId="1" applyFont="1" applyFill="1" applyAlignment="1">
      <alignment horizontal="center" vertical="center"/>
    </xf>
    <xf numFmtId="43" fontId="15" fillId="0" borderId="0" xfId="1" applyFont="1" applyFill="1" applyAlignment="1">
      <alignment horizontal="center"/>
    </xf>
    <xf numFmtId="43" fontId="15" fillId="0" borderId="0" xfId="1" applyFont="1" applyFill="1"/>
    <xf numFmtId="43" fontId="15" fillId="0" borderId="0" xfId="1" applyFont="1" applyBorder="1"/>
    <xf numFmtId="43" fontId="15" fillId="0" borderId="0" xfId="1" applyFont="1"/>
    <xf numFmtId="43" fontId="14" fillId="0" borderId="0" xfId="1" applyFont="1" applyBorder="1"/>
    <xf numFmtId="43" fontId="14" fillId="0" borderId="0" xfId="1" applyFont="1"/>
    <xf numFmtId="43" fontId="5" fillId="0" borderId="33" xfId="1" applyFont="1" applyFill="1" applyBorder="1" applyAlignment="1">
      <alignment horizontal="center" wrapText="1"/>
    </xf>
    <xf numFmtId="43" fontId="7" fillId="0" borderId="0" xfId="1" applyFont="1" applyBorder="1" applyAlignment="1">
      <alignment horizontal="center"/>
    </xf>
    <xf numFmtId="43" fontId="5" fillId="0" borderId="34" xfId="1" applyFont="1" applyBorder="1" applyAlignment="1">
      <alignment horizontal="center" wrapText="1"/>
    </xf>
    <xf numFmtId="43" fontId="5" fillId="0" borderId="35" xfId="1" applyFont="1" applyBorder="1" applyAlignment="1">
      <alignment horizontal="center" wrapText="1"/>
    </xf>
    <xf numFmtId="43" fontId="17" fillId="0" borderId="44" xfId="1" applyFont="1" applyBorder="1"/>
    <xf numFmtId="43" fontId="9" fillId="0" borderId="0" xfId="1" applyFont="1" applyFill="1" applyBorder="1"/>
    <xf numFmtId="43" fontId="9" fillId="0" borderId="0" xfId="1" applyFont="1" applyBorder="1"/>
    <xf numFmtId="43" fontId="17" fillId="0" borderId="9" xfId="1" applyFont="1" applyBorder="1"/>
    <xf numFmtId="43" fontId="17" fillId="0" borderId="29" xfId="1" applyFont="1" applyBorder="1"/>
    <xf numFmtId="43" fontId="16" fillId="0" borderId="10" xfId="1" applyFont="1" applyBorder="1"/>
    <xf numFmtId="43" fontId="10" fillId="0" borderId="0" xfId="1" applyFont="1" applyBorder="1"/>
    <xf numFmtId="43" fontId="10" fillId="0" borderId="1" xfId="1" applyFont="1" applyBorder="1"/>
    <xf numFmtId="43" fontId="18" fillId="0" borderId="9" xfId="1" applyFont="1" applyBorder="1"/>
    <xf numFmtId="43" fontId="4" fillId="0" borderId="0" xfId="1" applyFont="1" applyFill="1" applyBorder="1"/>
    <xf numFmtId="43" fontId="9" fillId="0" borderId="25" xfId="1" applyFont="1" applyBorder="1"/>
    <xf numFmtId="43" fontId="10" fillId="0" borderId="0" xfId="1" applyFont="1" applyFill="1" applyBorder="1"/>
    <xf numFmtId="43" fontId="10" fillId="0" borderId="1" xfId="1" applyFont="1" applyFill="1" applyBorder="1"/>
    <xf numFmtId="43" fontId="7" fillId="0" borderId="0" xfId="1" applyFont="1" applyFill="1" applyBorder="1"/>
    <xf numFmtId="43" fontId="50" fillId="0" borderId="9" xfId="1" applyFont="1" applyBorder="1"/>
    <xf numFmtId="43" fontId="16" fillId="0" borderId="11" xfId="1" applyFont="1" applyBorder="1"/>
    <xf numFmtId="43" fontId="16" fillId="0" borderId="2" xfId="1" applyFont="1" applyBorder="1"/>
    <xf numFmtId="43" fontId="18" fillId="0" borderId="12" xfId="1" applyFont="1" applyBorder="1"/>
    <xf numFmtId="43" fontId="18" fillId="0" borderId="3" xfId="1" applyFont="1" applyBorder="1"/>
    <xf numFmtId="43" fontId="18" fillId="0" borderId="15" xfId="1" applyFont="1" applyBorder="1"/>
    <xf numFmtId="43" fontId="18" fillId="0" borderId="4" xfId="1" applyFont="1" applyBorder="1"/>
    <xf numFmtId="43" fontId="4" fillId="0" borderId="9" xfId="1" applyFont="1" applyFill="1" applyBorder="1"/>
    <xf numFmtId="43" fontId="9" fillId="0" borderId="9" xfId="1" applyFont="1" applyFill="1" applyBorder="1"/>
    <xf numFmtId="43" fontId="4" fillId="0" borderId="29" xfId="1" applyFont="1" applyFill="1" applyBorder="1"/>
    <xf numFmtId="43" fontId="17" fillId="0" borderId="9" xfId="1" applyFont="1" applyFill="1" applyBorder="1"/>
    <xf numFmtId="43" fontId="5" fillId="0" borderId="10" xfId="1" applyFont="1" applyFill="1" applyBorder="1"/>
    <xf numFmtId="43" fontId="5" fillId="0" borderId="9" xfId="1" applyFont="1" applyFill="1" applyBorder="1"/>
    <xf numFmtId="43" fontId="5" fillId="0" borderId="11" xfId="1" applyFont="1" applyFill="1" applyBorder="1"/>
    <xf numFmtId="43" fontId="5" fillId="0" borderId="12" xfId="1" applyFont="1" applyFill="1" applyBorder="1"/>
    <xf numFmtId="43" fontId="5" fillId="0" borderId="13" xfId="1" applyFont="1" applyFill="1" applyBorder="1"/>
    <xf numFmtId="43" fontId="5" fillId="0" borderId="14" xfId="1" applyFont="1" applyFill="1" applyBorder="1"/>
    <xf numFmtId="43" fontId="10" fillId="0" borderId="24" xfId="1" applyFont="1" applyFill="1" applyBorder="1"/>
    <xf numFmtId="43" fontId="10" fillId="0" borderId="5" xfId="1" applyFont="1" applyFill="1" applyBorder="1"/>
    <xf numFmtId="43" fontId="10" fillId="0" borderId="2" xfId="1" applyFont="1" applyFill="1" applyBorder="1"/>
    <xf numFmtId="43" fontId="5" fillId="0" borderId="15" xfId="1" applyFont="1" applyFill="1" applyBorder="1"/>
    <xf numFmtId="43" fontId="10" fillId="0" borderId="4" xfId="1" applyFont="1" applyFill="1" applyBorder="1"/>
    <xf numFmtId="43" fontId="7" fillId="0" borderId="0" xfId="1" applyFont="1" applyBorder="1"/>
    <xf numFmtId="43" fontId="9" fillId="0" borderId="0" xfId="1" applyFont="1"/>
    <xf numFmtId="168" fontId="44" fillId="0" borderId="0" xfId="0" applyNumberFormat="1" applyFont="1"/>
    <xf numFmtId="9" fontId="11" fillId="0" borderId="0" xfId="3" applyFont="1"/>
    <xf numFmtId="9" fontId="9" fillId="0" borderId="16" xfId="3" applyFont="1" applyBorder="1"/>
    <xf numFmtId="9" fontId="10" fillId="0" borderId="1" xfId="3" applyFont="1" applyBorder="1"/>
    <xf numFmtId="9" fontId="10" fillId="0" borderId="0" xfId="3" applyFont="1" applyBorder="1"/>
    <xf numFmtId="9" fontId="10" fillId="0" borderId="17" xfId="3" applyFont="1" applyBorder="1"/>
    <xf numFmtId="9" fontId="10" fillId="0" borderId="16" xfId="3" applyFont="1" applyBorder="1"/>
    <xf numFmtId="9" fontId="9" fillId="0" borderId="0" xfId="3" applyFont="1" applyFill="1" applyBorder="1"/>
    <xf numFmtId="9" fontId="9" fillId="0" borderId="25" xfId="3" applyFont="1" applyBorder="1"/>
    <xf numFmtId="9" fontId="9" fillId="0" borderId="28" xfId="3" applyFont="1" applyBorder="1"/>
    <xf numFmtId="9" fontId="9" fillId="0" borderId="16" xfId="3" applyFont="1" applyFill="1" applyBorder="1"/>
    <xf numFmtId="9" fontId="10" fillId="0" borderId="0" xfId="3" applyFont="1" applyFill="1" applyBorder="1"/>
    <xf numFmtId="9" fontId="10" fillId="0" borderId="16" xfId="3" applyFont="1" applyFill="1" applyBorder="1"/>
    <xf numFmtId="9" fontId="7" fillId="0" borderId="0" xfId="3" applyFont="1" applyFill="1" applyBorder="1"/>
    <xf numFmtId="9" fontId="7" fillId="0" borderId="16" xfId="3" applyFont="1" applyFill="1" applyBorder="1"/>
    <xf numFmtId="9" fontId="10" fillId="0" borderId="3" xfId="3" applyFont="1" applyBorder="1"/>
    <xf numFmtId="9" fontId="10" fillId="0" borderId="7" xfId="3" applyFont="1" applyBorder="1"/>
    <xf numFmtId="9" fontId="10" fillId="0" borderId="19" xfId="3" applyFont="1" applyBorder="1"/>
    <xf numFmtId="9" fontId="10" fillId="0" borderId="4" xfId="3" applyFont="1" applyBorder="1"/>
    <xf numFmtId="9" fontId="10" fillId="0" borderId="30" xfId="3" applyFont="1" applyBorder="1"/>
    <xf numFmtId="9" fontId="5" fillId="0" borderId="0" xfId="3" applyFont="1" applyFill="1" applyBorder="1"/>
    <xf numFmtId="9" fontId="10" fillId="0" borderId="26" xfId="3" applyFont="1" applyBorder="1"/>
    <xf numFmtId="9" fontId="10" fillId="0" borderId="27" xfId="3" applyFont="1" applyBorder="1"/>
    <xf numFmtId="9" fontId="10" fillId="0" borderId="5" xfId="3" applyFont="1" applyBorder="1"/>
    <xf numFmtId="9" fontId="10" fillId="0" borderId="21" xfId="3" applyFont="1" applyBorder="1"/>
    <xf numFmtId="9" fontId="10" fillId="0" borderId="3" xfId="3" applyFont="1" applyFill="1" applyBorder="1"/>
    <xf numFmtId="9" fontId="10" fillId="0" borderId="7" xfId="3" applyFont="1" applyFill="1" applyBorder="1"/>
    <xf numFmtId="9" fontId="10" fillId="0" borderId="31" xfId="3" applyFont="1" applyBorder="1"/>
    <xf numFmtId="169" fontId="46" fillId="0" borderId="36" xfId="1" applyNumberFormat="1" applyFont="1" applyFill="1" applyBorder="1" applyAlignment="1">
      <alignment horizontal="center" vertical="center"/>
    </xf>
    <xf numFmtId="169" fontId="43" fillId="0" borderId="10" xfId="1" applyNumberFormat="1" applyFont="1" applyFill="1" applyBorder="1" applyAlignment="1">
      <alignment horizontal="center" vertical="center"/>
    </xf>
    <xf numFmtId="43" fontId="28" fillId="7" borderId="36" xfId="1" applyFont="1" applyFill="1" applyBorder="1" applyAlignment="1"/>
    <xf numFmtId="43" fontId="28" fillId="5" borderId="36" xfId="1" applyFont="1" applyFill="1" applyBorder="1" applyAlignment="1">
      <alignment horizontal="center" wrapText="1"/>
    </xf>
    <xf numFmtId="43" fontId="34" fillId="0" borderId="1" xfId="1" applyFont="1" applyBorder="1"/>
    <xf numFmtId="43" fontId="37" fillId="0" borderId="0" xfId="1" applyFont="1"/>
    <xf numFmtId="43" fontId="28" fillId="6" borderId="36" xfId="1" applyFont="1" applyFill="1" applyBorder="1" applyAlignment="1">
      <alignment horizontal="center" wrapText="1"/>
    </xf>
    <xf numFmtId="9" fontId="28" fillId="7" borderId="36" xfId="3" applyFont="1" applyFill="1" applyBorder="1"/>
    <xf numFmtId="9" fontId="29" fillId="0" borderId="0" xfId="3" applyFont="1"/>
    <xf numFmtId="9" fontId="38" fillId="0" borderId="0" xfId="3" applyFont="1"/>
    <xf numFmtId="9" fontId="31" fillId="0" borderId="0" xfId="3" applyFont="1"/>
    <xf numFmtId="9" fontId="32" fillId="0" borderId="0" xfId="3" applyFont="1"/>
    <xf numFmtId="9" fontId="28" fillId="0" borderId="1" xfId="3" applyFont="1" applyBorder="1"/>
    <xf numFmtId="9" fontId="27" fillId="0" borderId="0" xfId="3" applyFont="1"/>
    <xf numFmtId="9" fontId="28" fillId="6" borderId="36" xfId="3" applyFont="1" applyFill="1" applyBorder="1" applyAlignment="1">
      <alignment horizontal="center" wrapText="1"/>
    </xf>
    <xf numFmtId="9" fontId="28" fillId="7" borderId="36" xfId="3" applyFont="1" applyFill="1" applyBorder="1" applyAlignment="1"/>
    <xf numFmtId="9" fontId="37" fillId="0" borderId="0" xfId="3" applyFont="1" applyFill="1"/>
    <xf numFmtId="9" fontId="28" fillId="5" borderId="36" xfId="3" applyFont="1" applyFill="1" applyBorder="1" applyAlignment="1">
      <alignment horizontal="center" wrapText="1"/>
    </xf>
    <xf numFmtId="9" fontId="37" fillId="0" borderId="0" xfId="3" applyFont="1" applyBorder="1"/>
    <xf numFmtId="9" fontId="28" fillId="4" borderId="36" xfId="3" applyFont="1" applyFill="1" applyBorder="1" applyAlignment="1">
      <alignment horizontal="center" wrapText="1"/>
    </xf>
    <xf numFmtId="9" fontId="36" fillId="0" borderId="0" xfId="3" applyFont="1" applyBorder="1"/>
    <xf numFmtId="9" fontId="28" fillId="3" borderId="36" xfId="3" applyFont="1" applyFill="1" applyBorder="1" applyAlignment="1">
      <alignment horizontal="center" wrapText="1"/>
    </xf>
    <xf numFmtId="9" fontId="6" fillId="0" borderId="0" xfId="3" applyFont="1" applyFill="1" applyBorder="1" applyAlignment="1">
      <alignment horizontal="left"/>
    </xf>
    <xf numFmtId="9" fontId="28" fillId="0" borderId="36" xfId="3" applyFont="1" applyFill="1" applyBorder="1" applyAlignment="1">
      <alignment horizontal="center" wrapText="1"/>
    </xf>
    <xf numFmtId="9" fontId="28" fillId="8" borderId="36" xfId="3" applyFont="1" applyFill="1" applyBorder="1" applyAlignment="1"/>
    <xf numFmtId="9" fontId="38" fillId="0" borderId="0" xfId="3" applyFont="1" applyFill="1"/>
    <xf numFmtId="9" fontId="31" fillId="0" borderId="0" xfId="3" applyFont="1" applyFill="1"/>
    <xf numFmtId="9" fontId="32" fillId="0" borderId="0" xfId="3" applyFont="1" applyFill="1"/>
    <xf numFmtId="9" fontId="34" fillId="0" borderId="1" xfId="3" applyFont="1" applyFill="1" applyBorder="1"/>
    <xf numFmtId="43" fontId="17" fillId="0" borderId="9" xfId="1" applyFont="1" applyBorder="1" applyAlignment="1">
      <alignment horizontal="left" indent="1"/>
    </xf>
    <xf numFmtId="0" fontId="41" fillId="0" borderId="0" xfId="0" applyFont="1" applyFill="1" applyAlignment="1">
      <alignment vertical="center"/>
    </xf>
    <xf numFmtId="9" fontId="11" fillId="0" borderId="16" xfId="3" applyFont="1" applyBorder="1"/>
    <xf numFmtId="168" fontId="45" fillId="0" borderId="0" xfId="0" applyNumberFormat="1" applyFont="1"/>
    <xf numFmtId="44" fontId="38" fillId="3" borderId="0" xfId="5" applyNumberFormat="1" applyFont="1" applyFill="1"/>
    <xf numFmtId="43" fontId="38" fillId="3" borderId="0" xfId="1" applyFont="1" applyFill="1"/>
    <xf numFmtId="168" fontId="45" fillId="0" borderId="0" xfId="0" applyNumberFormat="1" applyFont="1" applyBorder="1"/>
    <xf numFmtId="168" fontId="45" fillId="0" borderId="2" xfId="0" applyNumberFormat="1" applyFont="1" applyBorder="1"/>
    <xf numFmtId="164" fontId="44" fillId="0" borderId="4" xfId="0" applyNumberFormat="1" applyFont="1" applyBorder="1"/>
    <xf numFmtId="168" fontId="45" fillId="0" borderId="6" xfId="0" applyNumberFormat="1" applyFont="1" applyBorder="1"/>
    <xf numFmtId="166" fontId="20" fillId="0" borderId="9" xfId="0" applyNumberFormat="1" applyFont="1" applyBorder="1"/>
    <xf numFmtId="9" fontId="20" fillId="0" borderId="16" xfId="3" applyFont="1" applyBorder="1"/>
    <xf numFmtId="43" fontId="16" fillId="0" borderId="9" xfId="1" applyFont="1" applyBorder="1"/>
    <xf numFmtId="44" fontId="20" fillId="0" borderId="0" xfId="2" applyFont="1" applyBorder="1"/>
    <xf numFmtId="43" fontId="5" fillId="0" borderId="1" xfId="1" applyFont="1" applyFill="1" applyBorder="1"/>
    <xf numFmtId="43" fontId="20" fillId="0" borderId="1" xfId="1" applyFont="1" applyFill="1" applyBorder="1"/>
    <xf numFmtId="43" fontId="5" fillId="0" borderId="38" xfId="1" applyFont="1" applyFill="1" applyBorder="1"/>
    <xf numFmtId="43" fontId="5" fillId="0" borderId="7" xfId="1" applyFont="1" applyFill="1" applyBorder="1"/>
    <xf numFmtId="43" fontId="20" fillId="0" borderId="3" xfId="1" applyFont="1" applyFill="1" applyBorder="1"/>
    <xf numFmtId="43" fontId="5" fillId="0" borderId="26" xfId="1" applyFont="1" applyFill="1" applyBorder="1"/>
    <xf numFmtId="43" fontId="20" fillId="0" borderId="26" xfId="1" applyFont="1" applyFill="1" applyBorder="1"/>
    <xf numFmtId="0" fontId="53" fillId="0" borderId="0" xfId="0" applyFont="1" applyFill="1"/>
    <xf numFmtId="49" fontId="54" fillId="0" borderId="0" xfId="220" applyNumberFormat="1" applyFont="1" applyFill="1"/>
    <xf numFmtId="49" fontId="54" fillId="0" borderId="0" xfId="220" applyNumberFormat="1" applyFont="1" applyFill="1" applyBorder="1"/>
    <xf numFmtId="43" fontId="54" fillId="0" borderId="13" xfId="1" applyFont="1" applyFill="1" applyBorder="1"/>
    <xf numFmtId="43" fontId="53" fillId="0" borderId="0" xfId="1" applyFont="1" applyFill="1" applyBorder="1"/>
    <xf numFmtId="43" fontId="53" fillId="0" borderId="6" xfId="1" applyFont="1" applyFill="1" applyBorder="1"/>
    <xf numFmtId="9" fontId="53" fillId="0" borderId="6" xfId="3" applyFont="1" applyBorder="1"/>
    <xf numFmtId="9" fontId="53" fillId="0" borderId="0" xfId="3" applyFont="1" applyFill="1" applyBorder="1"/>
    <xf numFmtId="9" fontId="53" fillId="0" borderId="19" xfId="3" applyFont="1" applyBorder="1"/>
    <xf numFmtId="0" fontId="53" fillId="0" borderId="0" xfId="0" applyFont="1" applyFill="1" applyBorder="1"/>
    <xf numFmtId="166" fontId="23" fillId="0" borderId="13" xfId="0" applyNumberFormat="1" applyFont="1" applyBorder="1"/>
    <xf numFmtId="166" fontId="23" fillId="0" borderId="6" xfId="1" applyNumberFormat="1" applyFont="1" applyFill="1" applyBorder="1"/>
    <xf numFmtId="164" fontId="23" fillId="0" borderId="0" xfId="1" applyNumberFormat="1" applyFont="1" applyFill="1" applyBorder="1"/>
    <xf numFmtId="44" fontId="23" fillId="0" borderId="6" xfId="2" applyFont="1" applyFill="1" applyBorder="1"/>
    <xf numFmtId="0" fontId="23" fillId="0" borderId="0" xfId="0" applyFont="1" applyFill="1" applyBorder="1"/>
    <xf numFmtId="9" fontId="23" fillId="0" borderId="6" xfId="3" applyFont="1" applyBorder="1"/>
    <xf numFmtId="9" fontId="23" fillId="0" borderId="19" xfId="3" applyFont="1" applyBorder="1"/>
    <xf numFmtId="0" fontId="53" fillId="0" borderId="0" xfId="0" applyFont="1"/>
    <xf numFmtId="165" fontId="53" fillId="0" borderId="0" xfId="0" applyNumberFormat="1" applyFont="1"/>
    <xf numFmtId="0" fontId="41" fillId="0" borderId="0" xfId="0" applyFont="1" applyFill="1" applyAlignment="1">
      <alignment horizontal="center" vertical="center" wrapText="1"/>
    </xf>
    <xf numFmtId="166" fontId="40" fillId="0" borderId="0" xfId="0" applyNumberFormat="1" applyFont="1" applyFill="1"/>
    <xf numFmtId="44" fontId="20" fillId="0" borderId="0" xfId="2" applyNumberFormat="1" applyFont="1" applyFill="1" applyBorder="1"/>
    <xf numFmtId="49" fontId="45" fillId="0" borderId="0" xfId="0" applyNumberFormat="1" applyFont="1" applyAlignment="1">
      <alignment horizontal="centerContinuous"/>
    </xf>
    <xf numFmtId="0" fontId="44" fillId="0" borderId="0" xfId="0" applyFont="1"/>
    <xf numFmtId="0" fontId="55" fillId="0" borderId="0" xfId="0" applyFont="1"/>
    <xf numFmtId="164" fontId="48" fillId="0" borderId="31" xfId="0" applyNumberFormat="1" applyFont="1" applyBorder="1"/>
    <xf numFmtId="49" fontId="48" fillId="0" borderId="31" xfId="0" applyNumberFormat="1" applyFont="1" applyBorder="1"/>
    <xf numFmtId="164" fontId="44" fillId="0" borderId="31" xfId="0" applyNumberFormat="1" applyFont="1" applyBorder="1"/>
    <xf numFmtId="49" fontId="44" fillId="0" borderId="31" xfId="0" applyNumberFormat="1" applyFont="1" applyBorder="1"/>
    <xf numFmtId="168" fontId="44" fillId="0" borderId="4" xfId="0" applyNumberFormat="1" applyFont="1" applyBorder="1"/>
    <xf numFmtId="169" fontId="46" fillId="0" borderId="46" xfId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42" fillId="0" borderId="0" xfId="218" applyFont="1" applyAlignment="1">
      <alignment horizontal="center" vertical="center" wrapText="1"/>
    </xf>
    <xf numFmtId="0" fontId="41" fillId="0" borderId="0" xfId="0" applyFont="1" applyFill="1" applyAlignment="1">
      <alignment horizontal="center" vertical="center"/>
    </xf>
    <xf numFmtId="0" fontId="26" fillId="0" borderId="25" xfId="0" applyFont="1" applyBorder="1" applyAlignment="1">
      <alignment horizontal="center"/>
    </xf>
    <xf numFmtId="44" fontId="28" fillId="0" borderId="24" xfId="119" applyNumberFormat="1" applyFont="1" applyBorder="1" applyAlignment="1">
      <alignment horizontal="center" wrapText="1"/>
    </xf>
    <xf numFmtId="44" fontId="28" fillId="0" borderId="21" xfId="119" applyNumberFormat="1" applyFont="1" applyBorder="1" applyAlignment="1">
      <alignment horizontal="center" wrapText="1"/>
    </xf>
    <xf numFmtId="44" fontId="28" fillId="0" borderId="24" xfId="224" applyNumberFormat="1" applyFont="1" applyBorder="1" applyAlignment="1">
      <alignment horizontal="center" wrapText="1"/>
    </xf>
    <xf numFmtId="44" fontId="28" fillId="0" borderId="21" xfId="224" applyNumberFormat="1" applyFont="1" applyBorder="1" applyAlignment="1">
      <alignment horizontal="center" wrapText="1"/>
    </xf>
    <xf numFmtId="165" fontId="28" fillId="0" borderId="24" xfId="224" applyNumberFormat="1" applyFont="1" applyBorder="1" applyAlignment="1">
      <alignment horizontal="center" wrapText="1"/>
    </xf>
    <xf numFmtId="165" fontId="28" fillId="0" borderId="21" xfId="224" applyNumberFormat="1" applyFont="1" applyBorder="1" applyAlignment="1">
      <alignment horizontal="center" wrapText="1"/>
    </xf>
    <xf numFmtId="43" fontId="6" fillId="2" borderId="10" xfId="1" applyFont="1" applyFill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43" fontId="6" fillId="2" borderId="17" xfId="1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/>
    </xf>
    <xf numFmtId="0" fontId="41" fillId="0" borderId="0" xfId="0" applyFont="1" applyFill="1" applyAlignment="1">
      <alignment horizontal="center" vertical="center" wrapText="1"/>
    </xf>
    <xf numFmtId="0" fontId="47" fillId="0" borderId="12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47" xfId="0" applyFont="1" applyFill="1" applyBorder="1" applyAlignment="1">
      <alignment horizontal="center" vertical="center"/>
    </xf>
    <xf numFmtId="43" fontId="22" fillId="0" borderId="46" xfId="1" applyFont="1" applyFill="1" applyBorder="1" applyAlignment="1">
      <alignment horizontal="center" vertical="center"/>
    </xf>
    <xf numFmtId="43" fontId="22" fillId="0" borderId="43" xfId="1" applyFont="1" applyFill="1" applyBorder="1" applyAlignment="1">
      <alignment horizontal="center" vertical="center"/>
    </xf>
    <xf numFmtId="43" fontId="47" fillId="0" borderId="13" xfId="1" applyFont="1" applyFill="1" applyBorder="1" applyAlignment="1">
      <alignment horizontal="center" vertical="center"/>
    </xf>
    <xf numFmtId="43" fontId="47" fillId="0" borderId="6" xfId="1" applyFont="1" applyFill="1" applyBorder="1" applyAlignment="1">
      <alignment horizontal="center" vertical="center"/>
    </xf>
    <xf numFmtId="43" fontId="47" fillId="0" borderId="45" xfId="1" applyFont="1" applyFill="1" applyBorder="1" applyAlignment="1">
      <alignment horizontal="center" vertical="center"/>
    </xf>
    <xf numFmtId="0" fontId="46" fillId="0" borderId="41" xfId="0" applyFont="1" applyFill="1" applyBorder="1" applyAlignment="1">
      <alignment horizontal="left" vertical="center"/>
    </xf>
    <xf numFmtId="0" fontId="46" fillId="0" borderId="25" xfId="0" applyFont="1" applyFill="1" applyBorder="1" applyAlignment="1">
      <alignment horizontal="left" vertical="center"/>
    </xf>
    <xf numFmtId="0" fontId="46" fillId="0" borderId="28" xfId="0" applyFont="1" applyFill="1" applyBorder="1" applyAlignment="1">
      <alignment horizontal="left" vertical="center"/>
    </xf>
    <xf numFmtId="0" fontId="43" fillId="0" borderId="37" xfId="0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/>
    </xf>
    <xf numFmtId="0" fontId="43" fillId="0" borderId="7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3" fillId="0" borderId="17" xfId="0" applyFont="1" applyFill="1" applyBorder="1" applyAlignment="1">
      <alignment horizontal="center" vertical="center"/>
    </xf>
    <xf numFmtId="0" fontId="46" fillId="0" borderId="39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6" fillId="0" borderId="16" xfId="0" applyFont="1" applyFill="1" applyBorder="1" applyAlignment="1">
      <alignment horizontal="left" vertical="center"/>
    </xf>
    <xf numFmtId="43" fontId="22" fillId="0" borderId="36" xfId="1" applyFont="1" applyFill="1" applyBorder="1" applyAlignment="1">
      <alignment horizontal="center" vertical="center"/>
    </xf>
    <xf numFmtId="43" fontId="22" fillId="0" borderId="40" xfId="1" applyFont="1" applyFill="1" applyBorder="1" applyAlignment="1">
      <alignment horizontal="center" vertical="center"/>
    </xf>
  </cellXfs>
  <cellStyles count="3862">
    <cellStyle name="Comma" xfId="1" builtinId="3"/>
    <cellStyle name="Comma 2" xfId="4"/>
    <cellStyle name="Comma 3" xfId="5"/>
    <cellStyle name="Comma 4" xfId="6"/>
    <cellStyle name="Comma 5" xfId="7"/>
    <cellStyle name="Currency" xfId="2" builtinId="4"/>
    <cellStyle name="Normal" xfId="0" builtinId="0"/>
    <cellStyle name="Normal 2" xfId="8"/>
    <cellStyle name="Normal 2 10" xfId="9"/>
    <cellStyle name="Normal 2 10 10" xfId="226"/>
    <cellStyle name="Normal 2 10 11" xfId="227"/>
    <cellStyle name="Normal 2 10 12" xfId="228"/>
    <cellStyle name="Normal 2 10 13" xfId="229"/>
    <cellStyle name="Normal 2 10 14" xfId="230"/>
    <cellStyle name="Normal 2 10 15" xfId="231"/>
    <cellStyle name="Normal 2 10 16" xfId="232"/>
    <cellStyle name="Normal 2 10 17" xfId="233"/>
    <cellStyle name="Normal 2 10 18" xfId="234"/>
    <cellStyle name="Normal 2 10 19" xfId="235"/>
    <cellStyle name="Normal 2 10 2" xfId="236"/>
    <cellStyle name="Normal 2 10 20" xfId="237"/>
    <cellStyle name="Normal 2 10 21" xfId="238"/>
    <cellStyle name="Normal 2 10 22" xfId="239"/>
    <cellStyle name="Normal 2 10 23" xfId="240"/>
    <cellStyle name="Normal 2 10 24" xfId="241"/>
    <cellStyle name="Normal 2 10 25" xfId="242"/>
    <cellStyle name="Normal 2 10 26" xfId="243"/>
    <cellStyle name="Normal 2 10 27" xfId="244"/>
    <cellStyle name="Normal 2 10 28" xfId="245"/>
    <cellStyle name="Normal 2 10 29" xfId="246"/>
    <cellStyle name="Normal 2 10 3" xfId="247"/>
    <cellStyle name="Normal 2 10 30" xfId="248"/>
    <cellStyle name="Normal 2 10 31" xfId="249"/>
    <cellStyle name="Normal 2 10 32" xfId="250"/>
    <cellStyle name="Normal 2 10 33" xfId="251"/>
    <cellStyle name="Normal 2 10 34" xfId="252"/>
    <cellStyle name="Normal 2 10 35" xfId="253"/>
    <cellStyle name="Normal 2 10 36" xfId="254"/>
    <cellStyle name="Normal 2 10 37" xfId="255"/>
    <cellStyle name="Normal 2 10 38" xfId="256"/>
    <cellStyle name="Normal 2 10 39" xfId="257"/>
    <cellStyle name="Normal 2 10 4" xfId="258"/>
    <cellStyle name="Normal 2 10 40" xfId="259"/>
    <cellStyle name="Normal 2 10 41" xfId="260"/>
    <cellStyle name="Normal 2 10 42" xfId="261"/>
    <cellStyle name="Normal 2 10 43" xfId="262"/>
    <cellStyle name="Normal 2 10 44" xfId="263"/>
    <cellStyle name="Normal 2 10 45" xfId="264"/>
    <cellStyle name="Normal 2 10 46" xfId="265"/>
    <cellStyle name="Normal 2 10 47" xfId="266"/>
    <cellStyle name="Normal 2 10 48" xfId="267"/>
    <cellStyle name="Normal 2 10 49" xfId="268"/>
    <cellStyle name="Normal 2 10 5" xfId="269"/>
    <cellStyle name="Normal 2 10 50" xfId="270"/>
    <cellStyle name="Normal 2 10 51" xfId="271"/>
    <cellStyle name="Normal 2 10 52" xfId="272"/>
    <cellStyle name="Normal 2 10 53" xfId="273"/>
    <cellStyle name="Normal 2 10 54" xfId="274"/>
    <cellStyle name="Normal 2 10 55" xfId="275"/>
    <cellStyle name="Normal 2 10 56" xfId="276"/>
    <cellStyle name="Normal 2 10 57" xfId="277"/>
    <cellStyle name="Normal 2 10 58" xfId="278"/>
    <cellStyle name="Normal 2 10 59" xfId="279"/>
    <cellStyle name="Normal 2 10 6" xfId="280"/>
    <cellStyle name="Normal 2 10 60" xfId="281"/>
    <cellStyle name="Normal 2 10 61" xfId="282"/>
    <cellStyle name="Normal 2 10 62" xfId="283"/>
    <cellStyle name="Normal 2 10 63" xfId="284"/>
    <cellStyle name="Normal 2 10 64" xfId="285"/>
    <cellStyle name="Normal 2 10 65" xfId="286"/>
    <cellStyle name="Normal 2 10 66" xfId="287"/>
    <cellStyle name="Normal 2 10 67" xfId="288"/>
    <cellStyle name="Normal 2 10 68" xfId="289"/>
    <cellStyle name="Normal 2 10 69" xfId="290"/>
    <cellStyle name="Normal 2 10 7" xfId="291"/>
    <cellStyle name="Normal 2 10 70" xfId="292"/>
    <cellStyle name="Normal 2 10 71" xfId="293"/>
    <cellStyle name="Normal 2 10 72" xfId="294"/>
    <cellStyle name="Normal 2 10 73" xfId="295"/>
    <cellStyle name="Normal 2 10 74" xfId="296"/>
    <cellStyle name="Normal 2 10 75" xfId="297"/>
    <cellStyle name="Normal 2 10 76" xfId="298"/>
    <cellStyle name="Normal 2 10 77" xfId="299"/>
    <cellStyle name="Normal 2 10 78" xfId="300"/>
    <cellStyle name="Normal 2 10 79" xfId="301"/>
    <cellStyle name="Normal 2 10 8" xfId="302"/>
    <cellStyle name="Normal 2 10 80" xfId="303"/>
    <cellStyle name="Normal 2 10 81" xfId="304"/>
    <cellStyle name="Normal 2 10 82" xfId="305"/>
    <cellStyle name="Normal 2 10 83" xfId="306"/>
    <cellStyle name="Normal 2 10 84" xfId="307"/>
    <cellStyle name="Normal 2 10 85" xfId="308"/>
    <cellStyle name="Normal 2 10 86" xfId="309"/>
    <cellStyle name="Normal 2 10 87" xfId="310"/>
    <cellStyle name="Normal 2 10 88" xfId="311"/>
    <cellStyle name="Normal 2 10 89" xfId="312"/>
    <cellStyle name="Normal 2 10 9" xfId="313"/>
    <cellStyle name="Normal 2 10_Fresh-Water_WEEKLY LIVE STOCK SAMARY-JULY-2010. xls" xfId="314"/>
    <cellStyle name="Normal 2 100" xfId="10"/>
    <cellStyle name="Normal 2 101" xfId="11"/>
    <cellStyle name="Normal 2 102" xfId="12"/>
    <cellStyle name="Normal 2 103" xfId="13"/>
    <cellStyle name="Normal 2 104" xfId="14"/>
    <cellStyle name="Normal 2 105" xfId="15"/>
    <cellStyle name="Normal 2 106" xfId="16"/>
    <cellStyle name="Normal 2 107" xfId="17"/>
    <cellStyle name="Normal 2 108" xfId="18"/>
    <cellStyle name="Normal 2 109" xfId="19"/>
    <cellStyle name="Normal 2 11" xfId="20"/>
    <cellStyle name="Normal 2 11 10" xfId="315"/>
    <cellStyle name="Normal 2 11 11" xfId="316"/>
    <cellStyle name="Normal 2 11 12" xfId="317"/>
    <cellStyle name="Normal 2 11 13" xfId="318"/>
    <cellStyle name="Normal 2 11 14" xfId="319"/>
    <cellStyle name="Normal 2 11 15" xfId="320"/>
    <cellStyle name="Normal 2 11 16" xfId="321"/>
    <cellStyle name="Normal 2 11 17" xfId="322"/>
    <cellStyle name="Normal 2 11 18" xfId="323"/>
    <cellStyle name="Normal 2 11 19" xfId="324"/>
    <cellStyle name="Normal 2 11 2" xfId="325"/>
    <cellStyle name="Normal 2 11 20" xfId="326"/>
    <cellStyle name="Normal 2 11 21" xfId="327"/>
    <cellStyle name="Normal 2 11 22" xfId="328"/>
    <cellStyle name="Normal 2 11 23" xfId="329"/>
    <cellStyle name="Normal 2 11 24" xfId="330"/>
    <cellStyle name="Normal 2 11 25" xfId="331"/>
    <cellStyle name="Normal 2 11 26" xfId="332"/>
    <cellStyle name="Normal 2 11 27" xfId="333"/>
    <cellStyle name="Normal 2 11 28" xfId="334"/>
    <cellStyle name="Normal 2 11 29" xfId="335"/>
    <cellStyle name="Normal 2 11 3" xfId="336"/>
    <cellStyle name="Normal 2 11 30" xfId="337"/>
    <cellStyle name="Normal 2 11 31" xfId="338"/>
    <cellStyle name="Normal 2 11 32" xfId="339"/>
    <cellStyle name="Normal 2 11 33" xfId="340"/>
    <cellStyle name="Normal 2 11 34" xfId="341"/>
    <cellStyle name="Normal 2 11 35" xfId="342"/>
    <cellStyle name="Normal 2 11 36" xfId="343"/>
    <cellStyle name="Normal 2 11 37" xfId="344"/>
    <cellStyle name="Normal 2 11 38" xfId="345"/>
    <cellStyle name="Normal 2 11 39" xfId="346"/>
    <cellStyle name="Normal 2 11 4" xfId="347"/>
    <cellStyle name="Normal 2 11 40" xfId="348"/>
    <cellStyle name="Normal 2 11 41" xfId="349"/>
    <cellStyle name="Normal 2 11 42" xfId="350"/>
    <cellStyle name="Normal 2 11 43" xfId="351"/>
    <cellStyle name="Normal 2 11 44" xfId="352"/>
    <cellStyle name="Normal 2 11 45" xfId="353"/>
    <cellStyle name="Normal 2 11 46" xfId="354"/>
    <cellStyle name="Normal 2 11 47" xfId="355"/>
    <cellStyle name="Normal 2 11 48" xfId="356"/>
    <cellStyle name="Normal 2 11 49" xfId="357"/>
    <cellStyle name="Normal 2 11 5" xfId="358"/>
    <cellStyle name="Normal 2 11 50" xfId="359"/>
    <cellStyle name="Normal 2 11 51" xfId="360"/>
    <cellStyle name="Normal 2 11 52" xfId="361"/>
    <cellStyle name="Normal 2 11 53" xfId="362"/>
    <cellStyle name="Normal 2 11 54" xfId="363"/>
    <cellStyle name="Normal 2 11 55" xfId="364"/>
    <cellStyle name="Normal 2 11 56" xfId="365"/>
    <cellStyle name="Normal 2 11 57" xfId="366"/>
    <cellStyle name="Normal 2 11 58" xfId="367"/>
    <cellStyle name="Normal 2 11 59" xfId="368"/>
    <cellStyle name="Normal 2 11 6" xfId="369"/>
    <cellStyle name="Normal 2 11 60" xfId="370"/>
    <cellStyle name="Normal 2 11 61" xfId="371"/>
    <cellStyle name="Normal 2 11 62" xfId="372"/>
    <cellStyle name="Normal 2 11 63" xfId="373"/>
    <cellStyle name="Normal 2 11 64" xfId="374"/>
    <cellStyle name="Normal 2 11 65" xfId="375"/>
    <cellStyle name="Normal 2 11 66" xfId="376"/>
    <cellStyle name="Normal 2 11 67" xfId="377"/>
    <cellStyle name="Normal 2 11 68" xfId="378"/>
    <cellStyle name="Normal 2 11 69" xfId="379"/>
    <cellStyle name="Normal 2 11 7" xfId="380"/>
    <cellStyle name="Normal 2 11 70" xfId="381"/>
    <cellStyle name="Normal 2 11 71" xfId="382"/>
    <cellStyle name="Normal 2 11 72" xfId="383"/>
    <cellStyle name="Normal 2 11 73" xfId="384"/>
    <cellStyle name="Normal 2 11 74" xfId="385"/>
    <cellStyle name="Normal 2 11 75" xfId="386"/>
    <cellStyle name="Normal 2 11 76" xfId="387"/>
    <cellStyle name="Normal 2 11 77" xfId="388"/>
    <cellStyle name="Normal 2 11 78" xfId="389"/>
    <cellStyle name="Normal 2 11 79" xfId="390"/>
    <cellStyle name="Normal 2 11 8" xfId="391"/>
    <cellStyle name="Normal 2 11 80" xfId="392"/>
    <cellStyle name="Normal 2 11 81" xfId="393"/>
    <cellStyle name="Normal 2 11 82" xfId="394"/>
    <cellStyle name="Normal 2 11 83" xfId="395"/>
    <cellStyle name="Normal 2 11 84" xfId="396"/>
    <cellStyle name="Normal 2 11 85" xfId="397"/>
    <cellStyle name="Normal 2 11 86" xfId="398"/>
    <cellStyle name="Normal 2 11 87" xfId="399"/>
    <cellStyle name="Normal 2 11 88" xfId="400"/>
    <cellStyle name="Normal 2 11 9" xfId="401"/>
    <cellStyle name="Normal 2 11_Fresh-Water_WEEKLY LIVE STOCK SAMARY-JULY-2010. xls" xfId="402"/>
    <cellStyle name="Normal 2 110" xfId="21"/>
    <cellStyle name="Normal 2 111" xfId="22"/>
    <cellStyle name="Normal 2 112" xfId="23"/>
    <cellStyle name="Normal 2 113" xfId="24"/>
    <cellStyle name="Normal 2 114" xfId="25"/>
    <cellStyle name="Normal 2 115" xfId="26"/>
    <cellStyle name="Normal 2 116" xfId="27"/>
    <cellStyle name="Normal 2 117" xfId="28"/>
    <cellStyle name="Normal 2 118" xfId="29"/>
    <cellStyle name="Normal 2 119" xfId="30"/>
    <cellStyle name="Normal 2 12" xfId="31"/>
    <cellStyle name="Normal 2 12 10" xfId="403"/>
    <cellStyle name="Normal 2 12 11" xfId="404"/>
    <cellStyle name="Normal 2 12 12" xfId="405"/>
    <cellStyle name="Normal 2 12 13" xfId="406"/>
    <cellStyle name="Normal 2 12 14" xfId="407"/>
    <cellStyle name="Normal 2 12 15" xfId="408"/>
    <cellStyle name="Normal 2 12 16" xfId="409"/>
    <cellStyle name="Normal 2 12 17" xfId="410"/>
    <cellStyle name="Normal 2 12 18" xfId="411"/>
    <cellStyle name="Normal 2 12 19" xfId="412"/>
    <cellStyle name="Normal 2 12 2" xfId="413"/>
    <cellStyle name="Normal 2 12 20" xfId="414"/>
    <cellStyle name="Normal 2 12 21" xfId="415"/>
    <cellStyle name="Normal 2 12 22" xfId="416"/>
    <cellStyle name="Normal 2 12 23" xfId="417"/>
    <cellStyle name="Normal 2 12 24" xfId="418"/>
    <cellStyle name="Normal 2 12 25" xfId="419"/>
    <cellStyle name="Normal 2 12 26" xfId="420"/>
    <cellStyle name="Normal 2 12 27" xfId="421"/>
    <cellStyle name="Normal 2 12 28" xfId="422"/>
    <cellStyle name="Normal 2 12 29" xfId="423"/>
    <cellStyle name="Normal 2 12 3" xfId="424"/>
    <cellStyle name="Normal 2 12 30" xfId="425"/>
    <cellStyle name="Normal 2 12 31" xfId="426"/>
    <cellStyle name="Normal 2 12 32" xfId="427"/>
    <cellStyle name="Normal 2 12 33" xfId="428"/>
    <cellStyle name="Normal 2 12 34" xfId="429"/>
    <cellStyle name="Normal 2 12 35" xfId="430"/>
    <cellStyle name="Normal 2 12 36" xfId="431"/>
    <cellStyle name="Normal 2 12 37" xfId="432"/>
    <cellStyle name="Normal 2 12 38" xfId="433"/>
    <cellStyle name="Normal 2 12 39" xfId="434"/>
    <cellStyle name="Normal 2 12 4" xfId="435"/>
    <cellStyle name="Normal 2 12 40" xfId="436"/>
    <cellStyle name="Normal 2 12 41" xfId="437"/>
    <cellStyle name="Normal 2 12 42" xfId="438"/>
    <cellStyle name="Normal 2 12 43" xfId="439"/>
    <cellStyle name="Normal 2 12 44" xfId="440"/>
    <cellStyle name="Normal 2 12 45" xfId="441"/>
    <cellStyle name="Normal 2 12 46" xfId="442"/>
    <cellStyle name="Normal 2 12 47" xfId="443"/>
    <cellStyle name="Normal 2 12 48" xfId="444"/>
    <cellStyle name="Normal 2 12 49" xfId="445"/>
    <cellStyle name="Normal 2 12 5" xfId="446"/>
    <cellStyle name="Normal 2 12 50" xfId="447"/>
    <cellStyle name="Normal 2 12 51" xfId="448"/>
    <cellStyle name="Normal 2 12 52" xfId="449"/>
    <cellStyle name="Normal 2 12 53" xfId="450"/>
    <cellStyle name="Normal 2 12 54" xfId="451"/>
    <cellStyle name="Normal 2 12 55" xfId="452"/>
    <cellStyle name="Normal 2 12 56" xfId="453"/>
    <cellStyle name="Normal 2 12 57" xfId="454"/>
    <cellStyle name="Normal 2 12 58" xfId="455"/>
    <cellStyle name="Normal 2 12 59" xfId="456"/>
    <cellStyle name="Normal 2 12 6" xfId="457"/>
    <cellStyle name="Normal 2 12 60" xfId="458"/>
    <cellStyle name="Normal 2 12 61" xfId="459"/>
    <cellStyle name="Normal 2 12 62" xfId="460"/>
    <cellStyle name="Normal 2 12 63" xfId="461"/>
    <cellStyle name="Normal 2 12 64" xfId="462"/>
    <cellStyle name="Normal 2 12 65" xfId="463"/>
    <cellStyle name="Normal 2 12 66" xfId="464"/>
    <cellStyle name="Normal 2 12 67" xfId="465"/>
    <cellStyle name="Normal 2 12 68" xfId="466"/>
    <cellStyle name="Normal 2 12 69" xfId="467"/>
    <cellStyle name="Normal 2 12 7" xfId="468"/>
    <cellStyle name="Normal 2 12 70" xfId="469"/>
    <cellStyle name="Normal 2 12 71" xfId="470"/>
    <cellStyle name="Normal 2 12 72" xfId="471"/>
    <cellStyle name="Normal 2 12 73" xfId="472"/>
    <cellStyle name="Normal 2 12 74" xfId="473"/>
    <cellStyle name="Normal 2 12 8" xfId="474"/>
    <cellStyle name="Normal 2 12 9" xfId="475"/>
    <cellStyle name="Normal 2 12_Fresh-Water_WEEKLY LIVE STOCK SAMARY-JULY-2010. xls" xfId="476"/>
    <cellStyle name="Normal 2 120" xfId="32"/>
    <cellStyle name="Normal 2 121" xfId="33"/>
    <cellStyle name="Normal 2 122" xfId="34"/>
    <cellStyle name="Normal 2 123" xfId="35"/>
    <cellStyle name="Normal 2 124" xfId="36"/>
    <cellStyle name="Normal 2 125" xfId="37"/>
    <cellStyle name="Normal 2 126" xfId="38"/>
    <cellStyle name="Normal 2 127" xfId="39"/>
    <cellStyle name="Normal 2 128" xfId="40"/>
    <cellStyle name="Normal 2 129" xfId="41"/>
    <cellStyle name="Normal 2 13" xfId="42"/>
    <cellStyle name="Normal 2 13 10" xfId="477"/>
    <cellStyle name="Normal 2 13 11" xfId="478"/>
    <cellStyle name="Normal 2 13 12" xfId="479"/>
    <cellStyle name="Normal 2 13 13" xfId="480"/>
    <cellStyle name="Normal 2 13 14" xfId="481"/>
    <cellStyle name="Normal 2 13 15" xfId="482"/>
    <cellStyle name="Normal 2 13 16" xfId="483"/>
    <cellStyle name="Normal 2 13 17" xfId="484"/>
    <cellStyle name="Normal 2 13 18" xfId="485"/>
    <cellStyle name="Normal 2 13 19" xfId="486"/>
    <cellStyle name="Normal 2 13 2" xfId="487"/>
    <cellStyle name="Normal 2 13 20" xfId="488"/>
    <cellStyle name="Normal 2 13 21" xfId="489"/>
    <cellStyle name="Normal 2 13 22" xfId="490"/>
    <cellStyle name="Normal 2 13 23" xfId="491"/>
    <cellStyle name="Normal 2 13 24" xfId="492"/>
    <cellStyle name="Normal 2 13 25" xfId="493"/>
    <cellStyle name="Normal 2 13 26" xfId="494"/>
    <cellStyle name="Normal 2 13 27" xfId="495"/>
    <cellStyle name="Normal 2 13 28" xfId="496"/>
    <cellStyle name="Normal 2 13 29" xfId="497"/>
    <cellStyle name="Normal 2 13 3" xfId="498"/>
    <cellStyle name="Normal 2 13 30" xfId="499"/>
    <cellStyle name="Normal 2 13 31" xfId="500"/>
    <cellStyle name="Normal 2 13 32" xfId="501"/>
    <cellStyle name="Normal 2 13 33" xfId="502"/>
    <cellStyle name="Normal 2 13 34" xfId="503"/>
    <cellStyle name="Normal 2 13 35" xfId="504"/>
    <cellStyle name="Normal 2 13 36" xfId="505"/>
    <cellStyle name="Normal 2 13 37" xfId="506"/>
    <cellStyle name="Normal 2 13 38" xfId="507"/>
    <cellStyle name="Normal 2 13 39" xfId="508"/>
    <cellStyle name="Normal 2 13 4" xfId="509"/>
    <cellStyle name="Normal 2 13 40" xfId="510"/>
    <cellStyle name="Normal 2 13 41" xfId="511"/>
    <cellStyle name="Normal 2 13 42" xfId="512"/>
    <cellStyle name="Normal 2 13 43" xfId="513"/>
    <cellStyle name="Normal 2 13 44" xfId="514"/>
    <cellStyle name="Normal 2 13 45" xfId="515"/>
    <cellStyle name="Normal 2 13 46" xfId="516"/>
    <cellStyle name="Normal 2 13 47" xfId="517"/>
    <cellStyle name="Normal 2 13 48" xfId="518"/>
    <cellStyle name="Normal 2 13 49" xfId="519"/>
    <cellStyle name="Normal 2 13 5" xfId="520"/>
    <cellStyle name="Normal 2 13 50" xfId="521"/>
    <cellStyle name="Normal 2 13 51" xfId="522"/>
    <cellStyle name="Normal 2 13 52" xfId="523"/>
    <cellStyle name="Normal 2 13 53" xfId="524"/>
    <cellStyle name="Normal 2 13 54" xfId="525"/>
    <cellStyle name="Normal 2 13 55" xfId="526"/>
    <cellStyle name="Normal 2 13 56" xfId="527"/>
    <cellStyle name="Normal 2 13 57" xfId="528"/>
    <cellStyle name="Normal 2 13 58" xfId="529"/>
    <cellStyle name="Normal 2 13 59" xfId="530"/>
    <cellStyle name="Normal 2 13 6" xfId="531"/>
    <cellStyle name="Normal 2 13 60" xfId="532"/>
    <cellStyle name="Normal 2 13 61" xfId="533"/>
    <cellStyle name="Normal 2 13 62" xfId="534"/>
    <cellStyle name="Normal 2 13 63" xfId="535"/>
    <cellStyle name="Normal 2 13 64" xfId="536"/>
    <cellStyle name="Normal 2 13 65" xfId="537"/>
    <cellStyle name="Normal 2 13 66" xfId="538"/>
    <cellStyle name="Normal 2 13 67" xfId="539"/>
    <cellStyle name="Normal 2 13 68" xfId="540"/>
    <cellStyle name="Normal 2 13 69" xfId="541"/>
    <cellStyle name="Normal 2 13 7" xfId="542"/>
    <cellStyle name="Normal 2 13 70" xfId="543"/>
    <cellStyle name="Normal 2 13 71" xfId="544"/>
    <cellStyle name="Normal 2 13 72" xfId="545"/>
    <cellStyle name="Normal 2 13 73" xfId="546"/>
    <cellStyle name="Normal 2 13 74" xfId="547"/>
    <cellStyle name="Normal 2 13 8" xfId="548"/>
    <cellStyle name="Normal 2 13 9" xfId="549"/>
    <cellStyle name="Normal 2 13_Fresh-Water_WEEKLY LIVE STOCK SAMARY-JULY-2010. xls" xfId="550"/>
    <cellStyle name="Normal 2 130" xfId="43"/>
    <cellStyle name="Normal 2 131" xfId="44"/>
    <cellStyle name="Normal 2 132" xfId="45"/>
    <cellStyle name="Normal 2 133" xfId="46"/>
    <cellStyle name="Normal 2 134" xfId="47"/>
    <cellStyle name="Normal 2 135" xfId="48"/>
    <cellStyle name="Normal 2 136" xfId="49"/>
    <cellStyle name="Normal 2 137" xfId="50"/>
    <cellStyle name="Normal 2 138" xfId="51"/>
    <cellStyle name="Normal 2 139" xfId="52"/>
    <cellStyle name="Normal 2 14" xfId="53"/>
    <cellStyle name="Normal 2 14 10" xfId="551"/>
    <cellStyle name="Normal 2 14 11" xfId="552"/>
    <cellStyle name="Normal 2 14 12" xfId="553"/>
    <cellStyle name="Normal 2 14 13" xfId="554"/>
    <cellStyle name="Normal 2 14 14" xfId="555"/>
    <cellStyle name="Normal 2 14 15" xfId="556"/>
    <cellStyle name="Normal 2 14 16" xfId="557"/>
    <cellStyle name="Normal 2 14 17" xfId="558"/>
    <cellStyle name="Normal 2 14 18" xfId="559"/>
    <cellStyle name="Normal 2 14 19" xfId="560"/>
    <cellStyle name="Normal 2 14 2" xfId="561"/>
    <cellStyle name="Normal 2 14 20" xfId="562"/>
    <cellStyle name="Normal 2 14 21" xfId="563"/>
    <cellStyle name="Normal 2 14 22" xfId="564"/>
    <cellStyle name="Normal 2 14 23" xfId="565"/>
    <cellStyle name="Normal 2 14 24" xfId="566"/>
    <cellStyle name="Normal 2 14 25" xfId="567"/>
    <cellStyle name="Normal 2 14 26" xfId="568"/>
    <cellStyle name="Normal 2 14 27" xfId="569"/>
    <cellStyle name="Normal 2 14 28" xfId="570"/>
    <cellStyle name="Normal 2 14 29" xfId="571"/>
    <cellStyle name="Normal 2 14 3" xfId="572"/>
    <cellStyle name="Normal 2 14 30" xfId="573"/>
    <cellStyle name="Normal 2 14 31" xfId="574"/>
    <cellStyle name="Normal 2 14 32" xfId="575"/>
    <cellStyle name="Normal 2 14 33" xfId="576"/>
    <cellStyle name="Normal 2 14 34" xfId="577"/>
    <cellStyle name="Normal 2 14 35" xfId="578"/>
    <cellStyle name="Normal 2 14 36" xfId="579"/>
    <cellStyle name="Normal 2 14 37" xfId="580"/>
    <cellStyle name="Normal 2 14 38" xfId="581"/>
    <cellStyle name="Normal 2 14 39" xfId="582"/>
    <cellStyle name="Normal 2 14 4" xfId="583"/>
    <cellStyle name="Normal 2 14 40" xfId="584"/>
    <cellStyle name="Normal 2 14 41" xfId="585"/>
    <cellStyle name="Normal 2 14 42" xfId="586"/>
    <cellStyle name="Normal 2 14 43" xfId="587"/>
    <cellStyle name="Normal 2 14 44" xfId="588"/>
    <cellStyle name="Normal 2 14 45" xfId="589"/>
    <cellStyle name="Normal 2 14 46" xfId="590"/>
    <cellStyle name="Normal 2 14 47" xfId="591"/>
    <cellStyle name="Normal 2 14 48" xfId="592"/>
    <cellStyle name="Normal 2 14 49" xfId="593"/>
    <cellStyle name="Normal 2 14 5" xfId="594"/>
    <cellStyle name="Normal 2 14 50" xfId="595"/>
    <cellStyle name="Normal 2 14 51" xfId="596"/>
    <cellStyle name="Normal 2 14 52" xfId="597"/>
    <cellStyle name="Normal 2 14 53" xfId="598"/>
    <cellStyle name="Normal 2 14 54" xfId="599"/>
    <cellStyle name="Normal 2 14 55" xfId="600"/>
    <cellStyle name="Normal 2 14 56" xfId="601"/>
    <cellStyle name="Normal 2 14 57" xfId="602"/>
    <cellStyle name="Normal 2 14 58" xfId="603"/>
    <cellStyle name="Normal 2 14 59" xfId="604"/>
    <cellStyle name="Normal 2 14 6" xfId="605"/>
    <cellStyle name="Normal 2 14 60" xfId="606"/>
    <cellStyle name="Normal 2 14 61" xfId="607"/>
    <cellStyle name="Normal 2 14 62" xfId="608"/>
    <cellStyle name="Normal 2 14 63" xfId="609"/>
    <cellStyle name="Normal 2 14 64" xfId="610"/>
    <cellStyle name="Normal 2 14 65" xfId="611"/>
    <cellStyle name="Normal 2 14 66" xfId="612"/>
    <cellStyle name="Normal 2 14 67" xfId="613"/>
    <cellStyle name="Normal 2 14 68" xfId="614"/>
    <cellStyle name="Normal 2 14 69" xfId="615"/>
    <cellStyle name="Normal 2 14 7" xfId="616"/>
    <cellStyle name="Normal 2 14 70" xfId="617"/>
    <cellStyle name="Normal 2 14 71" xfId="618"/>
    <cellStyle name="Normal 2 14 72" xfId="619"/>
    <cellStyle name="Normal 2 14 73" xfId="620"/>
    <cellStyle name="Normal 2 14 74" xfId="621"/>
    <cellStyle name="Normal 2 14 8" xfId="622"/>
    <cellStyle name="Normal 2 14 9" xfId="623"/>
    <cellStyle name="Normal 2 14_Fresh-Water_WEEKLY LIVE STOCK SAMARY-JULY-2010. xls" xfId="624"/>
    <cellStyle name="Normal 2 140" xfId="54"/>
    <cellStyle name="Normal 2 141" xfId="55"/>
    <cellStyle name="Normal 2 142" xfId="56"/>
    <cellStyle name="Normal 2 143" xfId="57"/>
    <cellStyle name="Normal 2 144" xfId="58"/>
    <cellStyle name="Normal 2 145" xfId="59"/>
    <cellStyle name="Normal 2 146" xfId="60"/>
    <cellStyle name="Normal 2 147" xfId="61"/>
    <cellStyle name="Normal 2 148" xfId="62"/>
    <cellStyle name="Normal 2 149" xfId="63"/>
    <cellStyle name="Normal 2 15" xfId="64"/>
    <cellStyle name="Normal 2 15 10" xfId="625"/>
    <cellStyle name="Normal 2 15 11" xfId="626"/>
    <cellStyle name="Normal 2 15 12" xfId="627"/>
    <cellStyle name="Normal 2 15 13" xfId="628"/>
    <cellStyle name="Normal 2 15 14" xfId="629"/>
    <cellStyle name="Normal 2 15 15" xfId="630"/>
    <cellStyle name="Normal 2 15 16" xfId="631"/>
    <cellStyle name="Normal 2 15 17" xfId="632"/>
    <cellStyle name="Normal 2 15 18" xfId="633"/>
    <cellStyle name="Normal 2 15 19" xfId="634"/>
    <cellStyle name="Normal 2 15 2" xfId="635"/>
    <cellStyle name="Normal 2 15 20" xfId="636"/>
    <cellStyle name="Normal 2 15 21" xfId="637"/>
    <cellStyle name="Normal 2 15 22" xfId="638"/>
    <cellStyle name="Normal 2 15 23" xfId="639"/>
    <cellStyle name="Normal 2 15 24" xfId="640"/>
    <cellStyle name="Normal 2 15 25" xfId="641"/>
    <cellStyle name="Normal 2 15 26" xfId="642"/>
    <cellStyle name="Normal 2 15 27" xfId="643"/>
    <cellStyle name="Normal 2 15 28" xfId="644"/>
    <cellStyle name="Normal 2 15 29" xfId="645"/>
    <cellStyle name="Normal 2 15 3" xfId="646"/>
    <cellStyle name="Normal 2 15 30" xfId="647"/>
    <cellStyle name="Normal 2 15 31" xfId="648"/>
    <cellStyle name="Normal 2 15 32" xfId="649"/>
    <cellStyle name="Normal 2 15 33" xfId="650"/>
    <cellStyle name="Normal 2 15 34" xfId="651"/>
    <cellStyle name="Normal 2 15 35" xfId="652"/>
    <cellStyle name="Normal 2 15 36" xfId="653"/>
    <cellStyle name="Normal 2 15 37" xfId="654"/>
    <cellStyle name="Normal 2 15 38" xfId="655"/>
    <cellStyle name="Normal 2 15 39" xfId="656"/>
    <cellStyle name="Normal 2 15 4" xfId="657"/>
    <cellStyle name="Normal 2 15 40" xfId="658"/>
    <cellStyle name="Normal 2 15 41" xfId="659"/>
    <cellStyle name="Normal 2 15 42" xfId="660"/>
    <cellStyle name="Normal 2 15 43" xfId="661"/>
    <cellStyle name="Normal 2 15 44" xfId="662"/>
    <cellStyle name="Normal 2 15 45" xfId="663"/>
    <cellStyle name="Normal 2 15 46" xfId="664"/>
    <cellStyle name="Normal 2 15 47" xfId="665"/>
    <cellStyle name="Normal 2 15 48" xfId="666"/>
    <cellStyle name="Normal 2 15 49" xfId="667"/>
    <cellStyle name="Normal 2 15 5" xfId="668"/>
    <cellStyle name="Normal 2 15 50" xfId="669"/>
    <cellStyle name="Normal 2 15 51" xfId="670"/>
    <cellStyle name="Normal 2 15 52" xfId="671"/>
    <cellStyle name="Normal 2 15 53" xfId="672"/>
    <cellStyle name="Normal 2 15 54" xfId="673"/>
    <cellStyle name="Normal 2 15 55" xfId="674"/>
    <cellStyle name="Normal 2 15 56" xfId="675"/>
    <cellStyle name="Normal 2 15 57" xfId="676"/>
    <cellStyle name="Normal 2 15 58" xfId="677"/>
    <cellStyle name="Normal 2 15 59" xfId="678"/>
    <cellStyle name="Normal 2 15 6" xfId="679"/>
    <cellStyle name="Normal 2 15 60" xfId="680"/>
    <cellStyle name="Normal 2 15 61" xfId="681"/>
    <cellStyle name="Normal 2 15 62" xfId="682"/>
    <cellStyle name="Normal 2 15 63" xfId="683"/>
    <cellStyle name="Normal 2 15 64" xfId="684"/>
    <cellStyle name="Normal 2 15 65" xfId="685"/>
    <cellStyle name="Normal 2 15 66" xfId="686"/>
    <cellStyle name="Normal 2 15 67" xfId="687"/>
    <cellStyle name="Normal 2 15 68" xfId="688"/>
    <cellStyle name="Normal 2 15 69" xfId="689"/>
    <cellStyle name="Normal 2 15 7" xfId="690"/>
    <cellStyle name="Normal 2 15 70" xfId="691"/>
    <cellStyle name="Normal 2 15 71" xfId="692"/>
    <cellStyle name="Normal 2 15 72" xfId="693"/>
    <cellStyle name="Normal 2 15 73" xfId="694"/>
    <cellStyle name="Normal 2 15 74" xfId="695"/>
    <cellStyle name="Normal 2 15 8" xfId="696"/>
    <cellStyle name="Normal 2 15 9" xfId="697"/>
    <cellStyle name="Normal 2 15_Fresh-Water_WEEKLY LIVE STOCK SAMARY-JULY-2010. xls" xfId="698"/>
    <cellStyle name="Normal 2 150" xfId="65"/>
    <cellStyle name="Normal 2 151" xfId="66"/>
    <cellStyle name="Normal 2 152" xfId="67"/>
    <cellStyle name="Normal 2 153" xfId="68"/>
    <cellStyle name="Normal 2 154" xfId="69"/>
    <cellStyle name="Normal 2 155" xfId="70"/>
    <cellStyle name="Normal 2 156" xfId="71"/>
    <cellStyle name="Normal 2 157" xfId="72"/>
    <cellStyle name="Normal 2 158" xfId="73"/>
    <cellStyle name="Normal 2 159" xfId="74"/>
    <cellStyle name="Normal 2 16" xfId="75"/>
    <cellStyle name="Normal 2 16 10" xfId="699"/>
    <cellStyle name="Normal 2 16 11" xfId="700"/>
    <cellStyle name="Normal 2 16 12" xfId="701"/>
    <cellStyle name="Normal 2 16 13" xfId="702"/>
    <cellStyle name="Normal 2 16 14" xfId="703"/>
    <cellStyle name="Normal 2 16 15" xfId="704"/>
    <cellStyle name="Normal 2 16 16" xfId="705"/>
    <cellStyle name="Normal 2 16 17" xfId="706"/>
    <cellStyle name="Normal 2 16 18" xfId="707"/>
    <cellStyle name="Normal 2 16 19" xfId="708"/>
    <cellStyle name="Normal 2 16 2" xfId="709"/>
    <cellStyle name="Normal 2 16 20" xfId="710"/>
    <cellStyle name="Normal 2 16 21" xfId="711"/>
    <cellStyle name="Normal 2 16 22" xfId="712"/>
    <cellStyle name="Normal 2 16 23" xfId="713"/>
    <cellStyle name="Normal 2 16 24" xfId="714"/>
    <cellStyle name="Normal 2 16 25" xfId="715"/>
    <cellStyle name="Normal 2 16 26" xfId="716"/>
    <cellStyle name="Normal 2 16 27" xfId="717"/>
    <cellStyle name="Normal 2 16 28" xfId="718"/>
    <cellStyle name="Normal 2 16 29" xfId="719"/>
    <cellStyle name="Normal 2 16 3" xfId="720"/>
    <cellStyle name="Normal 2 16 30" xfId="721"/>
    <cellStyle name="Normal 2 16 31" xfId="722"/>
    <cellStyle name="Normal 2 16 32" xfId="723"/>
    <cellStyle name="Normal 2 16 33" xfId="724"/>
    <cellStyle name="Normal 2 16 34" xfId="725"/>
    <cellStyle name="Normal 2 16 35" xfId="726"/>
    <cellStyle name="Normal 2 16 36" xfId="727"/>
    <cellStyle name="Normal 2 16 37" xfId="728"/>
    <cellStyle name="Normal 2 16 38" xfId="729"/>
    <cellStyle name="Normal 2 16 39" xfId="730"/>
    <cellStyle name="Normal 2 16 4" xfId="731"/>
    <cellStyle name="Normal 2 16 40" xfId="732"/>
    <cellStyle name="Normal 2 16 41" xfId="733"/>
    <cellStyle name="Normal 2 16 42" xfId="734"/>
    <cellStyle name="Normal 2 16 43" xfId="735"/>
    <cellStyle name="Normal 2 16 44" xfId="736"/>
    <cellStyle name="Normal 2 16 45" xfId="737"/>
    <cellStyle name="Normal 2 16 46" xfId="738"/>
    <cellStyle name="Normal 2 16 47" xfId="739"/>
    <cellStyle name="Normal 2 16 48" xfId="740"/>
    <cellStyle name="Normal 2 16 49" xfId="741"/>
    <cellStyle name="Normal 2 16 5" xfId="742"/>
    <cellStyle name="Normal 2 16 50" xfId="743"/>
    <cellStyle name="Normal 2 16 51" xfId="744"/>
    <cellStyle name="Normal 2 16 52" xfId="745"/>
    <cellStyle name="Normal 2 16 53" xfId="746"/>
    <cellStyle name="Normal 2 16 54" xfId="747"/>
    <cellStyle name="Normal 2 16 55" xfId="748"/>
    <cellStyle name="Normal 2 16 56" xfId="749"/>
    <cellStyle name="Normal 2 16 57" xfId="750"/>
    <cellStyle name="Normal 2 16 58" xfId="751"/>
    <cellStyle name="Normal 2 16 59" xfId="752"/>
    <cellStyle name="Normal 2 16 6" xfId="753"/>
    <cellStyle name="Normal 2 16 60" xfId="754"/>
    <cellStyle name="Normal 2 16 61" xfId="755"/>
    <cellStyle name="Normal 2 16 62" xfId="756"/>
    <cellStyle name="Normal 2 16 63" xfId="757"/>
    <cellStyle name="Normal 2 16 64" xfId="758"/>
    <cellStyle name="Normal 2 16 65" xfId="759"/>
    <cellStyle name="Normal 2 16 66" xfId="760"/>
    <cellStyle name="Normal 2 16 67" xfId="761"/>
    <cellStyle name="Normal 2 16 68" xfId="762"/>
    <cellStyle name="Normal 2 16 69" xfId="763"/>
    <cellStyle name="Normal 2 16 7" xfId="764"/>
    <cellStyle name="Normal 2 16 70" xfId="765"/>
    <cellStyle name="Normal 2 16 71" xfId="766"/>
    <cellStyle name="Normal 2 16 72" xfId="767"/>
    <cellStyle name="Normal 2 16 73" xfId="768"/>
    <cellStyle name="Normal 2 16 74" xfId="769"/>
    <cellStyle name="Normal 2 16 8" xfId="770"/>
    <cellStyle name="Normal 2 16 9" xfId="771"/>
    <cellStyle name="Normal 2 16_Fresh-Water_WEEKLY LIVE STOCK SAMARY-JULY-2010. xls" xfId="772"/>
    <cellStyle name="Normal 2 160" xfId="76"/>
    <cellStyle name="Normal 2 161" xfId="77"/>
    <cellStyle name="Normal 2 162" xfId="78"/>
    <cellStyle name="Normal 2 163" xfId="79"/>
    <cellStyle name="Normal 2 164" xfId="80"/>
    <cellStyle name="Normal 2 165" xfId="81"/>
    <cellStyle name="Normal 2 166" xfId="82"/>
    <cellStyle name="Normal 2 167" xfId="83"/>
    <cellStyle name="Normal 2 168" xfId="84"/>
    <cellStyle name="Normal 2 169" xfId="85"/>
    <cellStyle name="Normal 2 17" xfId="86"/>
    <cellStyle name="Normal 2 17 10" xfId="773"/>
    <cellStyle name="Normal 2 17 11" xfId="774"/>
    <cellStyle name="Normal 2 17 12" xfId="775"/>
    <cellStyle name="Normal 2 17 13" xfId="776"/>
    <cellStyle name="Normal 2 17 14" xfId="777"/>
    <cellStyle name="Normal 2 17 15" xfId="778"/>
    <cellStyle name="Normal 2 17 16" xfId="779"/>
    <cellStyle name="Normal 2 17 17" xfId="780"/>
    <cellStyle name="Normal 2 17 18" xfId="781"/>
    <cellStyle name="Normal 2 17 19" xfId="782"/>
    <cellStyle name="Normal 2 17 2" xfId="783"/>
    <cellStyle name="Normal 2 17 20" xfId="784"/>
    <cellStyle name="Normal 2 17 21" xfId="785"/>
    <cellStyle name="Normal 2 17 22" xfId="786"/>
    <cellStyle name="Normal 2 17 23" xfId="787"/>
    <cellStyle name="Normal 2 17 24" xfId="788"/>
    <cellStyle name="Normal 2 17 25" xfId="789"/>
    <cellStyle name="Normal 2 17 26" xfId="790"/>
    <cellStyle name="Normal 2 17 27" xfId="791"/>
    <cellStyle name="Normal 2 17 28" xfId="792"/>
    <cellStyle name="Normal 2 17 29" xfId="793"/>
    <cellStyle name="Normal 2 17 3" xfId="794"/>
    <cellStyle name="Normal 2 17 30" xfId="795"/>
    <cellStyle name="Normal 2 17 31" xfId="796"/>
    <cellStyle name="Normal 2 17 32" xfId="797"/>
    <cellStyle name="Normal 2 17 33" xfId="798"/>
    <cellStyle name="Normal 2 17 34" xfId="799"/>
    <cellStyle name="Normal 2 17 35" xfId="800"/>
    <cellStyle name="Normal 2 17 36" xfId="801"/>
    <cellStyle name="Normal 2 17 37" xfId="802"/>
    <cellStyle name="Normal 2 17 38" xfId="803"/>
    <cellStyle name="Normal 2 17 39" xfId="804"/>
    <cellStyle name="Normal 2 17 4" xfId="805"/>
    <cellStyle name="Normal 2 17 40" xfId="806"/>
    <cellStyle name="Normal 2 17 41" xfId="807"/>
    <cellStyle name="Normal 2 17 42" xfId="808"/>
    <cellStyle name="Normal 2 17 43" xfId="809"/>
    <cellStyle name="Normal 2 17 44" xfId="810"/>
    <cellStyle name="Normal 2 17 45" xfId="811"/>
    <cellStyle name="Normal 2 17 46" xfId="812"/>
    <cellStyle name="Normal 2 17 47" xfId="813"/>
    <cellStyle name="Normal 2 17 48" xfId="814"/>
    <cellStyle name="Normal 2 17 49" xfId="815"/>
    <cellStyle name="Normal 2 17 5" xfId="816"/>
    <cellStyle name="Normal 2 17 50" xfId="817"/>
    <cellStyle name="Normal 2 17 51" xfId="818"/>
    <cellStyle name="Normal 2 17 52" xfId="819"/>
    <cellStyle name="Normal 2 17 53" xfId="820"/>
    <cellStyle name="Normal 2 17 54" xfId="821"/>
    <cellStyle name="Normal 2 17 55" xfId="822"/>
    <cellStyle name="Normal 2 17 56" xfId="823"/>
    <cellStyle name="Normal 2 17 57" xfId="824"/>
    <cellStyle name="Normal 2 17 58" xfId="825"/>
    <cellStyle name="Normal 2 17 59" xfId="826"/>
    <cellStyle name="Normal 2 17 6" xfId="827"/>
    <cellStyle name="Normal 2 17 60" xfId="828"/>
    <cellStyle name="Normal 2 17 61" xfId="829"/>
    <cellStyle name="Normal 2 17 62" xfId="830"/>
    <cellStyle name="Normal 2 17 63" xfId="831"/>
    <cellStyle name="Normal 2 17 64" xfId="832"/>
    <cellStyle name="Normal 2 17 65" xfId="833"/>
    <cellStyle name="Normal 2 17 66" xfId="834"/>
    <cellStyle name="Normal 2 17 67" xfId="835"/>
    <cellStyle name="Normal 2 17 68" xfId="836"/>
    <cellStyle name="Normal 2 17 69" xfId="837"/>
    <cellStyle name="Normal 2 17 7" xfId="838"/>
    <cellStyle name="Normal 2 17 70" xfId="839"/>
    <cellStyle name="Normal 2 17 71" xfId="840"/>
    <cellStyle name="Normal 2 17 72" xfId="841"/>
    <cellStyle name="Normal 2 17 73" xfId="842"/>
    <cellStyle name="Normal 2 17 74" xfId="843"/>
    <cellStyle name="Normal 2 17 8" xfId="844"/>
    <cellStyle name="Normal 2 17 9" xfId="845"/>
    <cellStyle name="Normal 2 17_Fresh-Water_WEEKLY LIVE STOCK SAMARY-JULY-2010. xls" xfId="846"/>
    <cellStyle name="Normal 2 170" xfId="87"/>
    <cellStyle name="Normal 2 171" xfId="88"/>
    <cellStyle name="Normal 2 172" xfId="89"/>
    <cellStyle name="Normal 2 173" xfId="90"/>
    <cellStyle name="Normal 2 174" xfId="91"/>
    <cellStyle name="Normal 2 175" xfId="92"/>
    <cellStyle name="Normal 2 176" xfId="93"/>
    <cellStyle name="Normal 2 177" xfId="94"/>
    <cellStyle name="Normal 2 178" xfId="95"/>
    <cellStyle name="Normal 2 179" xfId="96"/>
    <cellStyle name="Normal 2 18" xfId="97"/>
    <cellStyle name="Normal 2 18 10" xfId="847"/>
    <cellStyle name="Normal 2 18 11" xfId="848"/>
    <cellStyle name="Normal 2 18 12" xfId="849"/>
    <cellStyle name="Normal 2 18 13" xfId="850"/>
    <cellStyle name="Normal 2 18 14" xfId="851"/>
    <cellStyle name="Normal 2 18 15" xfId="852"/>
    <cellStyle name="Normal 2 18 16" xfId="853"/>
    <cellStyle name="Normal 2 18 17" xfId="854"/>
    <cellStyle name="Normal 2 18 18" xfId="855"/>
    <cellStyle name="Normal 2 18 19" xfId="856"/>
    <cellStyle name="Normal 2 18 2" xfId="857"/>
    <cellStyle name="Normal 2 18 20" xfId="858"/>
    <cellStyle name="Normal 2 18 21" xfId="859"/>
    <cellStyle name="Normal 2 18 22" xfId="860"/>
    <cellStyle name="Normal 2 18 23" xfId="861"/>
    <cellStyle name="Normal 2 18 24" xfId="862"/>
    <cellStyle name="Normal 2 18 25" xfId="863"/>
    <cellStyle name="Normal 2 18 26" xfId="864"/>
    <cellStyle name="Normal 2 18 27" xfId="865"/>
    <cellStyle name="Normal 2 18 28" xfId="866"/>
    <cellStyle name="Normal 2 18 29" xfId="867"/>
    <cellStyle name="Normal 2 18 3" xfId="868"/>
    <cellStyle name="Normal 2 18 30" xfId="869"/>
    <cellStyle name="Normal 2 18 31" xfId="870"/>
    <cellStyle name="Normal 2 18 32" xfId="871"/>
    <cellStyle name="Normal 2 18 33" xfId="872"/>
    <cellStyle name="Normal 2 18 34" xfId="873"/>
    <cellStyle name="Normal 2 18 35" xfId="874"/>
    <cellStyle name="Normal 2 18 36" xfId="875"/>
    <cellStyle name="Normal 2 18 37" xfId="876"/>
    <cellStyle name="Normal 2 18 38" xfId="877"/>
    <cellStyle name="Normal 2 18 39" xfId="878"/>
    <cellStyle name="Normal 2 18 4" xfId="879"/>
    <cellStyle name="Normal 2 18 40" xfId="880"/>
    <cellStyle name="Normal 2 18 41" xfId="881"/>
    <cellStyle name="Normal 2 18 42" xfId="882"/>
    <cellStyle name="Normal 2 18 43" xfId="883"/>
    <cellStyle name="Normal 2 18 44" xfId="884"/>
    <cellStyle name="Normal 2 18 45" xfId="885"/>
    <cellStyle name="Normal 2 18 46" xfId="886"/>
    <cellStyle name="Normal 2 18 47" xfId="887"/>
    <cellStyle name="Normal 2 18 48" xfId="888"/>
    <cellStyle name="Normal 2 18 49" xfId="889"/>
    <cellStyle name="Normal 2 18 5" xfId="890"/>
    <cellStyle name="Normal 2 18 50" xfId="891"/>
    <cellStyle name="Normal 2 18 51" xfId="892"/>
    <cellStyle name="Normal 2 18 52" xfId="893"/>
    <cellStyle name="Normal 2 18 53" xfId="894"/>
    <cellStyle name="Normal 2 18 54" xfId="895"/>
    <cellStyle name="Normal 2 18 55" xfId="896"/>
    <cellStyle name="Normal 2 18 56" xfId="897"/>
    <cellStyle name="Normal 2 18 57" xfId="898"/>
    <cellStyle name="Normal 2 18 58" xfId="899"/>
    <cellStyle name="Normal 2 18 59" xfId="900"/>
    <cellStyle name="Normal 2 18 6" xfId="901"/>
    <cellStyle name="Normal 2 18 60" xfId="902"/>
    <cellStyle name="Normal 2 18 61" xfId="903"/>
    <cellStyle name="Normal 2 18 62" xfId="904"/>
    <cellStyle name="Normal 2 18 63" xfId="905"/>
    <cellStyle name="Normal 2 18 64" xfId="906"/>
    <cellStyle name="Normal 2 18 65" xfId="907"/>
    <cellStyle name="Normal 2 18 66" xfId="908"/>
    <cellStyle name="Normal 2 18 67" xfId="909"/>
    <cellStyle name="Normal 2 18 68" xfId="910"/>
    <cellStyle name="Normal 2 18 69" xfId="911"/>
    <cellStyle name="Normal 2 18 7" xfId="912"/>
    <cellStyle name="Normal 2 18 70" xfId="913"/>
    <cellStyle name="Normal 2 18 71" xfId="914"/>
    <cellStyle name="Normal 2 18 72" xfId="915"/>
    <cellStyle name="Normal 2 18 73" xfId="916"/>
    <cellStyle name="Normal 2 18 74" xfId="917"/>
    <cellStyle name="Normal 2 18 8" xfId="918"/>
    <cellStyle name="Normal 2 18 9" xfId="919"/>
    <cellStyle name="Normal 2 18_Fresh-Water_WEEKLY LIVE STOCK SAMARY-JULY-2010. xls" xfId="920"/>
    <cellStyle name="Normal 2 180" xfId="98"/>
    <cellStyle name="Normal 2 181" xfId="99"/>
    <cellStyle name="Normal 2 182" xfId="100"/>
    <cellStyle name="Normal 2 183" xfId="101"/>
    <cellStyle name="Normal 2 184" xfId="102"/>
    <cellStyle name="Normal 2 185" xfId="103"/>
    <cellStyle name="Normal 2 186" xfId="104"/>
    <cellStyle name="Normal 2 187" xfId="105"/>
    <cellStyle name="Normal 2 188" xfId="106"/>
    <cellStyle name="Normal 2 189" xfId="107"/>
    <cellStyle name="Normal 2 19" xfId="108"/>
    <cellStyle name="Normal 2 19 10" xfId="921"/>
    <cellStyle name="Normal 2 19 11" xfId="922"/>
    <cellStyle name="Normal 2 19 12" xfId="923"/>
    <cellStyle name="Normal 2 19 13" xfId="924"/>
    <cellStyle name="Normal 2 19 14" xfId="925"/>
    <cellStyle name="Normal 2 19 15" xfId="926"/>
    <cellStyle name="Normal 2 19 16" xfId="927"/>
    <cellStyle name="Normal 2 19 17" xfId="928"/>
    <cellStyle name="Normal 2 19 18" xfId="929"/>
    <cellStyle name="Normal 2 19 19" xfId="930"/>
    <cellStyle name="Normal 2 19 2" xfId="931"/>
    <cellStyle name="Normal 2 19 20" xfId="932"/>
    <cellStyle name="Normal 2 19 21" xfId="933"/>
    <cellStyle name="Normal 2 19 22" xfId="934"/>
    <cellStyle name="Normal 2 19 23" xfId="935"/>
    <cellStyle name="Normal 2 19 24" xfId="936"/>
    <cellStyle name="Normal 2 19 25" xfId="937"/>
    <cellStyle name="Normal 2 19 26" xfId="938"/>
    <cellStyle name="Normal 2 19 27" xfId="939"/>
    <cellStyle name="Normal 2 19 28" xfId="940"/>
    <cellStyle name="Normal 2 19 29" xfId="941"/>
    <cellStyle name="Normal 2 19 3" xfId="942"/>
    <cellStyle name="Normal 2 19 30" xfId="943"/>
    <cellStyle name="Normal 2 19 31" xfId="944"/>
    <cellStyle name="Normal 2 19 32" xfId="945"/>
    <cellStyle name="Normal 2 19 33" xfId="946"/>
    <cellStyle name="Normal 2 19 34" xfId="947"/>
    <cellStyle name="Normal 2 19 35" xfId="948"/>
    <cellStyle name="Normal 2 19 36" xfId="949"/>
    <cellStyle name="Normal 2 19 37" xfId="950"/>
    <cellStyle name="Normal 2 19 38" xfId="951"/>
    <cellStyle name="Normal 2 19 39" xfId="952"/>
    <cellStyle name="Normal 2 19 4" xfId="953"/>
    <cellStyle name="Normal 2 19 40" xfId="954"/>
    <cellStyle name="Normal 2 19 41" xfId="955"/>
    <cellStyle name="Normal 2 19 42" xfId="956"/>
    <cellStyle name="Normal 2 19 43" xfId="957"/>
    <cellStyle name="Normal 2 19 44" xfId="958"/>
    <cellStyle name="Normal 2 19 45" xfId="959"/>
    <cellStyle name="Normal 2 19 46" xfId="960"/>
    <cellStyle name="Normal 2 19 47" xfId="961"/>
    <cellStyle name="Normal 2 19 48" xfId="962"/>
    <cellStyle name="Normal 2 19 49" xfId="963"/>
    <cellStyle name="Normal 2 19 5" xfId="964"/>
    <cellStyle name="Normal 2 19 50" xfId="965"/>
    <cellStyle name="Normal 2 19 51" xfId="966"/>
    <cellStyle name="Normal 2 19 52" xfId="967"/>
    <cellStyle name="Normal 2 19 53" xfId="968"/>
    <cellStyle name="Normal 2 19 54" xfId="969"/>
    <cellStyle name="Normal 2 19 55" xfId="970"/>
    <cellStyle name="Normal 2 19 56" xfId="971"/>
    <cellStyle name="Normal 2 19 57" xfId="972"/>
    <cellStyle name="Normal 2 19 58" xfId="973"/>
    <cellStyle name="Normal 2 19 59" xfId="974"/>
    <cellStyle name="Normal 2 19 6" xfId="975"/>
    <cellStyle name="Normal 2 19 60" xfId="976"/>
    <cellStyle name="Normal 2 19 61" xfId="977"/>
    <cellStyle name="Normal 2 19 62" xfId="978"/>
    <cellStyle name="Normal 2 19 63" xfId="979"/>
    <cellStyle name="Normal 2 19 64" xfId="980"/>
    <cellStyle name="Normal 2 19 65" xfId="981"/>
    <cellStyle name="Normal 2 19 66" xfId="982"/>
    <cellStyle name="Normal 2 19 67" xfId="983"/>
    <cellStyle name="Normal 2 19 68" xfId="984"/>
    <cellStyle name="Normal 2 19 69" xfId="985"/>
    <cellStyle name="Normal 2 19 7" xfId="986"/>
    <cellStyle name="Normal 2 19 70" xfId="987"/>
    <cellStyle name="Normal 2 19 71" xfId="988"/>
    <cellStyle name="Normal 2 19 72" xfId="989"/>
    <cellStyle name="Normal 2 19 73" xfId="990"/>
    <cellStyle name="Normal 2 19 74" xfId="991"/>
    <cellStyle name="Normal 2 19 8" xfId="992"/>
    <cellStyle name="Normal 2 19 9" xfId="993"/>
    <cellStyle name="Normal 2 19_Fresh-Water_WEEKLY LIVE STOCK SAMARY-JULY-2010. xls" xfId="994"/>
    <cellStyle name="Normal 2 190" xfId="109"/>
    <cellStyle name="Normal 2 191" xfId="110"/>
    <cellStyle name="Normal 2 192" xfId="111"/>
    <cellStyle name="Normal 2 193" xfId="112"/>
    <cellStyle name="Normal 2 194" xfId="113"/>
    <cellStyle name="Normal 2 195" xfId="114"/>
    <cellStyle name="Normal 2 196" xfId="115"/>
    <cellStyle name="Normal 2 197" xfId="116"/>
    <cellStyle name="Normal 2 198" xfId="117"/>
    <cellStyle name="Normal 2 199" xfId="118"/>
    <cellStyle name="Normal 2 2" xfId="119"/>
    <cellStyle name="Normal 2 2 10" xfId="995"/>
    <cellStyle name="Normal 2 2 11" xfId="996"/>
    <cellStyle name="Normal 2 2 12" xfId="997"/>
    <cellStyle name="Normal 2 2 13" xfId="998"/>
    <cellStyle name="Normal 2 2 14" xfId="999"/>
    <cellStyle name="Normal 2 2 15" xfId="1000"/>
    <cellStyle name="Normal 2 2 16" xfId="1001"/>
    <cellStyle name="Normal 2 2 17" xfId="1002"/>
    <cellStyle name="Normal 2 2 18" xfId="1003"/>
    <cellStyle name="Normal 2 2 19" xfId="1004"/>
    <cellStyle name="Normal 2 2 2" xfId="1005"/>
    <cellStyle name="Normal 2 2 20" xfId="1006"/>
    <cellStyle name="Normal 2 2 21" xfId="1007"/>
    <cellStyle name="Normal 2 2 22" xfId="1008"/>
    <cellStyle name="Normal 2 2 23" xfId="1009"/>
    <cellStyle name="Normal 2 2 24" xfId="1010"/>
    <cellStyle name="Normal 2 2 25" xfId="1011"/>
    <cellStyle name="Normal 2 2 26" xfId="1012"/>
    <cellStyle name="Normal 2 2 27" xfId="1013"/>
    <cellStyle name="Normal 2 2 28" xfId="1014"/>
    <cellStyle name="Normal 2 2 29" xfId="1015"/>
    <cellStyle name="Normal 2 2 3" xfId="1016"/>
    <cellStyle name="Normal 2 2 30" xfId="1017"/>
    <cellStyle name="Normal 2 2 31" xfId="1018"/>
    <cellStyle name="Normal 2 2 32" xfId="1019"/>
    <cellStyle name="Normal 2 2 33" xfId="1020"/>
    <cellStyle name="Normal 2 2 34" xfId="1021"/>
    <cellStyle name="Normal 2 2 35" xfId="1022"/>
    <cellStyle name="Normal 2 2 36" xfId="1023"/>
    <cellStyle name="Normal 2 2 37" xfId="1024"/>
    <cellStyle name="Normal 2 2 38" xfId="1025"/>
    <cellStyle name="Normal 2 2 39" xfId="1026"/>
    <cellStyle name="Normal 2 2 4" xfId="1027"/>
    <cellStyle name="Normal 2 2 40" xfId="1028"/>
    <cellStyle name="Normal 2 2 41" xfId="1029"/>
    <cellStyle name="Normal 2 2 42" xfId="1030"/>
    <cellStyle name="Normal 2 2 43" xfId="1031"/>
    <cellStyle name="Normal 2 2 44" xfId="1032"/>
    <cellStyle name="Normal 2 2 45" xfId="1033"/>
    <cellStyle name="Normal 2 2 46" xfId="1034"/>
    <cellStyle name="Normal 2 2 47" xfId="1035"/>
    <cellStyle name="Normal 2 2 48" xfId="1036"/>
    <cellStyle name="Normal 2 2 49" xfId="1037"/>
    <cellStyle name="Normal 2 2 5" xfId="1038"/>
    <cellStyle name="Normal 2 2 50" xfId="1039"/>
    <cellStyle name="Normal 2 2 51" xfId="1040"/>
    <cellStyle name="Normal 2 2 52" xfId="1041"/>
    <cellStyle name="Normal 2 2 53" xfId="1042"/>
    <cellStyle name="Normal 2 2 54" xfId="1043"/>
    <cellStyle name="Normal 2 2 55" xfId="1044"/>
    <cellStyle name="Normal 2 2 56" xfId="1045"/>
    <cellStyle name="Normal 2 2 57" xfId="1046"/>
    <cellStyle name="Normal 2 2 58" xfId="1047"/>
    <cellStyle name="Normal 2 2 59" xfId="1048"/>
    <cellStyle name="Normal 2 2 6" xfId="1049"/>
    <cellStyle name="Normal 2 2 60" xfId="1050"/>
    <cellStyle name="Normal 2 2 61" xfId="1051"/>
    <cellStyle name="Normal 2 2 62" xfId="1052"/>
    <cellStyle name="Normal 2 2 63" xfId="1053"/>
    <cellStyle name="Normal 2 2 64" xfId="1054"/>
    <cellStyle name="Normal 2 2 65" xfId="1055"/>
    <cellStyle name="Normal 2 2 66" xfId="1056"/>
    <cellStyle name="Normal 2 2 67" xfId="1057"/>
    <cellStyle name="Normal 2 2 68" xfId="1058"/>
    <cellStyle name="Normal 2 2 69" xfId="1059"/>
    <cellStyle name="Normal 2 2 7" xfId="1060"/>
    <cellStyle name="Normal 2 2 70" xfId="1061"/>
    <cellStyle name="Normal 2 2 71" xfId="1062"/>
    <cellStyle name="Normal 2 2 72" xfId="1063"/>
    <cellStyle name="Normal 2 2 73" xfId="1064"/>
    <cellStyle name="Normal 2 2 74" xfId="1065"/>
    <cellStyle name="Normal 2 2 75" xfId="1066"/>
    <cellStyle name="Normal 2 2 76" xfId="1067"/>
    <cellStyle name="Normal 2 2 77" xfId="1068"/>
    <cellStyle name="Normal 2 2 78" xfId="1069"/>
    <cellStyle name="Normal 2 2 79" xfId="1070"/>
    <cellStyle name="Normal 2 2 8" xfId="1071"/>
    <cellStyle name="Normal 2 2 80" xfId="1072"/>
    <cellStyle name="Normal 2 2 81" xfId="1073"/>
    <cellStyle name="Normal 2 2 82" xfId="1074"/>
    <cellStyle name="Normal 2 2 83" xfId="1075"/>
    <cellStyle name="Normal 2 2 84" xfId="1076"/>
    <cellStyle name="Normal 2 2 85" xfId="1077"/>
    <cellStyle name="Normal 2 2 86" xfId="1078"/>
    <cellStyle name="Normal 2 2 87" xfId="1079"/>
    <cellStyle name="Normal 2 2 88" xfId="1080"/>
    <cellStyle name="Normal 2 2 89" xfId="1081"/>
    <cellStyle name="Normal 2 2 9" xfId="1082"/>
    <cellStyle name="Normal 2 2_Fresh-Water_WEEKLY LIVE STOCK SAMARY-JULY-2010. xls" xfId="1083"/>
    <cellStyle name="Normal 2 20" xfId="120"/>
    <cellStyle name="Normal 2 20 10" xfId="1084"/>
    <cellStyle name="Normal 2 20 11" xfId="1085"/>
    <cellStyle name="Normal 2 20 12" xfId="1086"/>
    <cellStyle name="Normal 2 20 13" xfId="1087"/>
    <cellStyle name="Normal 2 20 14" xfId="1088"/>
    <cellStyle name="Normal 2 20 15" xfId="1089"/>
    <cellStyle name="Normal 2 20 16" xfId="1090"/>
    <cellStyle name="Normal 2 20 17" xfId="1091"/>
    <cellStyle name="Normal 2 20 18" xfId="1092"/>
    <cellStyle name="Normal 2 20 19" xfId="1093"/>
    <cellStyle name="Normal 2 20 2" xfId="1094"/>
    <cellStyle name="Normal 2 20 20" xfId="1095"/>
    <cellStyle name="Normal 2 20 21" xfId="1096"/>
    <cellStyle name="Normal 2 20 22" xfId="1097"/>
    <cellStyle name="Normal 2 20 23" xfId="1098"/>
    <cellStyle name="Normal 2 20 24" xfId="1099"/>
    <cellStyle name="Normal 2 20 25" xfId="1100"/>
    <cellStyle name="Normal 2 20 26" xfId="1101"/>
    <cellStyle name="Normal 2 20 27" xfId="1102"/>
    <cellStyle name="Normal 2 20 28" xfId="1103"/>
    <cellStyle name="Normal 2 20 29" xfId="1104"/>
    <cellStyle name="Normal 2 20 3" xfId="1105"/>
    <cellStyle name="Normal 2 20 30" xfId="1106"/>
    <cellStyle name="Normal 2 20 31" xfId="1107"/>
    <cellStyle name="Normal 2 20 32" xfId="1108"/>
    <cellStyle name="Normal 2 20 33" xfId="1109"/>
    <cellStyle name="Normal 2 20 34" xfId="1110"/>
    <cellStyle name="Normal 2 20 35" xfId="1111"/>
    <cellStyle name="Normal 2 20 36" xfId="1112"/>
    <cellStyle name="Normal 2 20 37" xfId="1113"/>
    <cellStyle name="Normal 2 20 38" xfId="1114"/>
    <cellStyle name="Normal 2 20 39" xfId="1115"/>
    <cellStyle name="Normal 2 20 4" xfId="1116"/>
    <cellStyle name="Normal 2 20 40" xfId="1117"/>
    <cellStyle name="Normal 2 20 41" xfId="1118"/>
    <cellStyle name="Normal 2 20 42" xfId="1119"/>
    <cellStyle name="Normal 2 20 43" xfId="1120"/>
    <cellStyle name="Normal 2 20 44" xfId="1121"/>
    <cellStyle name="Normal 2 20 45" xfId="1122"/>
    <cellStyle name="Normal 2 20 46" xfId="1123"/>
    <cellStyle name="Normal 2 20 47" xfId="1124"/>
    <cellStyle name="Normal 2 20 48" xfId="1125"/>
    <cellStyle name="Normal 2 20 49" xfId="1126"/>
    <cellStyle name="Normal 2 20 5" xfId="1127"/>
    <cellStyle name="Normal 2 20 50" xfId="1128"/>
    <cellStyle name="Normal 2 20 51" xfId="1129"/>
    <cellStyle name="Normal 2 20 52" xfId="1130"/>
    <cellStyle name="Normal 2 20 53" xfId="1131"/>
    <cellStyle name="Normal 2 20 54" xfId="1132"/>
    <cellStyle name="Normal 2 20 55" xfId="1133"/>
    <cellStyle name="Normal 2 20 56" xfId="1134"/>
    <cellStyle name="Normal 2 20 57" xfId="1135"/>
    <cellStyle name="Normal 2 20 58" xfId="1136"/>
    <cellStyle name="Normal 2 20 59" xfId="1137"/>
    <cellStyle name="Normal 2 20 6" xfId="1138"/>
    <cellStyle name="Normal 2 20 60" xfId="1139"/>
    <cellStyle name="Normal 2 20 61" xfId="1140"/>
    <cellStyle name="Normal 2 20 62" xfId="1141"/>
    <cellStyle name="Normal 2 20 63" xfId="1142"/>
    <cellStyle name="Normal 2 20 64" xfId="1143"/>
    <cellStyle name="Normal 2 20 65" xfId="1144"/>
    <cellStyle name="Normal 2 20 66" xfId="1145"/>
    <cellStyle name="Normal 2 20 67" xfId="1146"/>
    <cellStyle name="Normal 2 20 68" xfId="1147"/>
    <cellStyle name="Normal 2 20 69" xfId="1148"/>
    <cellStyle name="Normal 2 20 7" xfId="1149"/>
    <cellStyle name="Normal 2 20 70" xfId="1150"/>
    <cellStyle name="Normal 2 20 71" xfId="1151"/>
    <cellStyle name="Normal 2 20 72" xfId="1152"/>
    <cellStyle name="Normal 2 20 73" xfId="1153"/>
    <cellStyle name="Normal 2 20 74" xfId="1154"/>
    <cellStyle name="Normal 2 20 8" xfId="1155"/>
    <cellStyle name="Normal 2 20 9" xfId="1156"/>
    <cellStyle name="Normal 2 20_Fresh-Water_WEEKLY LIVE STOCK SAMARY-JULY-2010. xls" xfId="1157"/>
    <cellStyle name="Normal 2 200" xfId="121"/>
    <cellStyle name="Normal 2 201" xfId="122"/>
    <cellStyle name="Normal 2 202" xfId="123"/>
    <cellStyle name="Normal 2 203" xfId="124"/>
    <cellStyle name="Normal 2 204" xfId="125"/>
    <cellStyle name="Normal 2 205" xfId="126"/>
    <cellStyle name="Normal 2 206" xfId="127"/>
    <cellStyle name="Normal 2 207" xfId="128"/>
    <cellStyle name="Normal 2 208" xfId="129"/>
    <cellStyle name="Normal 2 209" xfId="130"/>
    <cellStyle name="Normal 2 21" xfId="131"/>
    <cellStyle name="Normal 2 21 10" xfId="1158"/>
    <cellStyle name="Normal 2 21 11" xfId="1159"/>
    <cellStyle name="Normal 2 21 12" xfId="1160"/>
    <cellStyle name="Normal 2 21 13" xfId="1161"/>
    <cellStyle name="Normal 2 21 14" xfId="1162"/>
    <cellStyle name="Normal 2 21 15" xfId="1163"/>
    <cellStyle name="Normal 2 21 16" xfId="1164"/>
    <cellStyle name="Normal 2 21 17" xfId="1165"/>
    <cellStyle name="Normal 2 21 18" xfId="1166"/>
    <cellStyle name="Normal 2 21 19" xfId="1167"/>
    <cellStyle name="Normal 2 21 2" xfId="1168"/>
    <cellStyle name="Normal 2 21 20" xfId="1169"/>
    <cellStyle name="Normal 2 21 21" xfId="1170"/>
    <cellStyle name="Normal 2 21 22" xfId="1171"/>
    <cellStyle name="Normal 2 21 23" xfId="1172"/>
    <cellStyle name="Normal 2 21 24" xfId="1173"/>
    <cellStyle name="Normal 2 21 25" xfId="1174"/>
    <cellStyle name="Normal 2 21 26" xfId="1175"/>
    <cellStyle name="Normal 2 21 27" xfId="1176"/>
    <cellStyle name="Normal 2 21 28" xfId="1177"/>
    <cellStyle name="Normal 2 21 29" xfId="1178"/>
    <cellStyle name="Normal 2 21 3" xfId="1179"/>
    <cellStyle name="Normal 2 21 30" xfId="1180"/>
    <cellStyle name="Normal 2 21 31" xfId="1181"/>
    <cellStyle name="Normal 2 21 32" xfId="1182"/>
    <cellStyle name="Normal 2 21 33" xfId="1183"/>
    <cellStyle name="Normal 2 21 34" xfId="1184"/>
    <cellStyle name="Normal 2 21 35" xfId="1185"/>
    <cellStyle name="Normal 2 21 36" xfId="1186"/>
    <cellStyle name="Normal 2 21 37" xfId="1187"/>
    <cellStyle name="Normal 2 21 38" xfId="1188"/>
    <cellStyle name="Normal 2 21 39" xfId="1189"/>
    <cellStyle name="Normal 2 21 4" xfId="1190"/>
    <cellStyle name="Normal 2 21 40" xfId="1191"/>
    <cellStyle name="Normal 2 21 41" xfId="1192"/>
    <cellStyle name="Normal 2 21 42" xfId="1193"/>
    <cellStyle name="Normal 2 21 43" xfId="1194"/>
    <cellStyle name="Normal 2 21 44" xfId="1195"/>
    <cellStyle name="Normal 2 21 45" xfId="1196"/>
    <cellStyle name="Normal 2 21 46" xfId="1197"/>
    <cellStyle name="Normal 2 21 47" xfId="1198"/>
    <cellStyle name="Normal 2 21 48" xfId="1199"/>
    <cellStyle name="Normal 2 21 49" xfId="1200"/>
    <cellStyle name="Normal 2 21 5" xfId="1201"/>
    <cellStyle name="Normal 2 21 50" xfId="1202"/>
    <cellStyle name="Normal 2 21 51" xfId="1203"/>
    <cellStyle name="Normal 2 21 52" xfId="1204"/>
    <cellStyle name="Normal 2 21 53" xfId="1205"/>
    <cellStyle name="Normal 2 21 54" xfId="1206"/>
    <cellStyle name="Normal 2 21 55" xfId="1207"/>
    <cellStyle name="Normal 2 21 56" xfId="1208"/>
    <cellStyle name="Normal 2 21 57" xfId="1209"/>
    <cellStyle name="Normal 2 21 58" xfId="1210"/>
    <cellStyle name="Normal 2 21 59" xfId="1211"/>
    <cellStyle name="Normal 2 21 6" xfId="1212"/>
    <cellStyle name="Normal 2 21 60" xfId="1213"/>
    <cellStyle name="Normal 2 21 61" xfId="1214"/>
    <cellStyle name="Normal 2 21 62" xfId="1215"/>
    <cellStyle name="Normal 2 21 63" xfId="1216"/>
    <cellStyle name="Normal 2 21 64" xfId="1217"/>
    <cellStyle name="Normal 2 21 65" xfId="1218"/>
    <cellStyle name="Normal 2 21 66" xfId="1219"/>
    <cellStyle name="Normal 2 21 67" xfId="1220"/>
    <cellStyle name="Normal 2 21 68" xfId="1221"/>
    <cellStyle name="Normal 2 21 69" xfId="1222"/>
    <cellStyle name="Normal 2 21 7" xfId="1223"/>
    <cellStyle name="Normal 2 21 70" xfId="1224"/>
    <cellStyle name="Normal 2 21 71" xfId="1225"/>
    <cellStyle name="Normal 2 21 72" xfId="1226"/>
    <cellStyle name="Normal 2 21 73" xfId="1227"/>
    <cellStyle name="Normal 2 21 74" xfId="1228"/>
    <cellStyle name="Normal 2 21 8" xfId="1229"/>
    <cellStyle name="Normal 2 21 9" xfId="1230"/>
    <cellStyle name="Normal 2 21_Fresh-Water_WEEKLY LIVE STOCK SAMARY-JULY-2010. xls" xfId="1231"/>
    <cellStyle name="Normal 2 210" xfId="132"/>
    <cellStyle name="Normal 2 22" xfId="133"/>
    <cellStyle name="Normal 2 22 10" xfId="1232"/>
    <cellStyle name="Normal 2 22 11" xfId="1233"/>
    <cellStyle name="Normal 2 22 12" xfId="1234"/>
    <cellStyle name="Normal 2 22 13" xfId="1235"/>
    <cellStyle name="Normal 2 22 14" xfId="1236"/>
    <cellStyle name="Normal 2 22 15" xfId="1237"/>
    <cellStyle name="Normal 2 22 16" xfId="1238"/>
    <cellStyle name="Normal 2 22 17" xfId="1239"/>
    <cellStyle name="Normal 2 22 18" xfId="1240"/>
    <cellStyle name="Normal 2 22 19" xfId="1241"/>
    <cellStyle name="Normal 2 22 2" xfId="1242"/>
    <cellStyle name="Normal 2 22 20" xfId="1243"/>
    <cellStyle name="Normal 2 22 21" xfId="1244"/>
    <cellStyle name="Normal 2 22 22" xfId="1245"/>
    <cellStyle name="Normal 2 22 23" xfId="1246"/>
    <cellStyle name="Normal 2 22 24" xfId="1247"/>
    <cellStyle name="Normal 2 22 25" xfId="1248"/>
    <cellStyle name="Normal 2 22 26" xfId="1249"/>
    <cellStyle name="Normal 2 22 27" xfId="1250"/>
    <cellStyle name="Normal 2 22 28" xfId="1251"/>
    <cellStyle name="Normal 2 22 29" xfId="1252"/>
    <cellStyle name="Normal 2 22 3" xfId="1253"/>
    <cellStyle name="Normal 2 22 30" xfId="1254"/>
    <cellStyle name="Normal 2 22 31" xfId="1255"/>
    <cellStyle name="Normal 2 22 32" xfId="1256"/>
    <cellStyle name="Normal 2 22 33" xfId="1257"/>
    <cellStyle name="Normal 2 22 34" xfId="1258"/>
    <cellStyle name="Normal 2 22 35" xfId="1259"/>
    <cellStyle name="Normal 2 22 36" xfId="1260"/>
    <cellStyle name="Normal 2 22 37" xfId="1261"/>
    <cellStyle name="Normal 2 22 38" xfId="1262"/>
    <cellStyle name="Normal 2 22 39" xfId="1263"/>
    <cellStyle name="Normal 2 22 4" xfId="1264"/>
    <cellStyle name="Normal 2 22 40" xfId="1265"/>
    <cellStyle name="Normal 2 22 41" xfId="1266"/>
    <cellStyle name="Normal 2 22 42" xfId="1267"/>
    <cellStyle name="Normal 2 22 43" xfId="1268"/>
    <cellStyle name="Normal 2 22 44" xfId="1269"/>
    <cellStyle name="Normal 2 22 45" xfId="1270"/>
    <cellStyle name="Normal 2 22 46" xfId="1271"/>
    <cellStyle name="Normal 2 22 47" xfId="1272"/>
    <cellStyle name="Normal 2 22 48" xfId="1273"/>
    <cellStyle name="Normal 2 22 49" xfId="1274"/>
    <cellStyle name="Normal 2 22 5" xfId="1275"/>
    <cellStyle name="Normal 2 22 50" xfId="1276"/>
    <cellStyle name="Normal 2 22 51" xfId="1277"/>
    <cellStyle name="Normal 2 22 52" xfId="1278"/>
    <cellStyle name="Normal 2 22 53" xfId="1279"/>
    <cellStyle name="Normal 2 22 54" xfId="1280"/>
    <cellStyle name="Normal 2 22 55" xfId="1281"/>
    <cellStyle name="Normal 2 22 56" xfId="1282"/>
    <cellStyle name="Normal 2 22 57" xfId="1283"/>
    <cellStyle name="Normal 2 22 58" xfId="1284"/>
    <cellStyle name="Normal 2 22 59" xfId="1285"/>
    <cellStyle name="Normal 2 22 6" xfId="1286"/>
    <cellStyle name="Normal 2 22 60" xfId="1287"/>
    <cellStyle name="Normal 2 22 61" xfId="1288"/>
    <cellStyle name="Normal 2 22 62" xfId="1289"/>
    <cellStyle name="Normal 2 22 63" xfId="1290"/>
    <cellStyle name="Normal 2 22 64" xfId="1291"/>
    <cellStyle name="Normal 2 22 65" xfId="1292"/>
    <cellStyle name="Normal 2 22 66" xfId="1293"/>
    <cellStyle name="Normal 2 22 67" xfId="1294"/>
    <cellStyle name="Normal 2 22 68" xfId="1295"/>
    <cellStyle name="Normal 2 22 69" xfId="1296"/>
    <cellStyle name="Normal 2 22 7" xfId="1297"/>
    <cellStyle name="Normal 2 22 70" xfId="1298"/>
    <cellStyle name="Normal 2 22 71" xfId="1299"/>
    <cellStyle name="Normal 2 22 72" xfId="1300"/>
    <cellStyle name="Normal 2 22 73" xfId="1301"/>
    <cellStyle name="Normal 2 22 74" xfId="1302"/>
    <cellStyle name="Normal 2 22 8" xfId="1303"/>
    <cellStyle name="Normal 2 22 9" xfId="1304"/>
    <cellStyle name="Normal 2 22_Fresh-Water_WEEKLY LIVE STOCK SAMARY-JULY-2010. xls" xfId="1305"/>
    <cellStyle name="Normal 2 23" xfId="134"/>
    <cellStyle name="Normal 2 23 10" xfId="1306"/>
    <cellStyle name="Normal 2 23 11" xfId="1307"/>
    <cellStyle name="Normal 2 23 12" xfId="1308"/>
    <cellStyle name="Normal 2 23 13" xfId="1309"/>
    <cellStyle name="Normal 2 23 14" xfId="1310"/>
    <cellStyle name="Normal 2 23 15" xfId="1311"/>
    <cellStyle name="Normal 2 23 16" xfId="1312"/>
    <cellStyle name="Normal 2 23 17" xfId="1313"/>
    <cellStyle name="Normal 2 23 18" xfId="1314"/>
    <cellStyle name="Normal 2 23 19" xfId="1315"/>
    <cellStyle name="Normal 2 23 2" xfId="1316"/>
    <cellStyle name="Normal 2 23 20" xfId="1317"/>
    <cellStyle name="Normal 2 23 21" xfId="1318"/>
    <cellStyle name="Normal 2 23 22" xfId="1319"/>
    <cellStyle name="Normal 2 23 23" xfId="1320"/>
    <cellStyle name="Normal 2 23 24" xfId="1321"/>
    <cellStyle name="Normal 2 23 25" xfId="1322"/>
    <cellStyle name="Normal 2 23 26" xfId="1323"/>
    <cellStyle name="Normal 2 23 27" xfId="1324"/>
    <cellStyle name="Normal 2 23 28" xfId="1325"/>
    <cellStyle name="Normal 2 23 29" xfId="1326"/>
    <cellStyle name="Normal 2 23 3" xfId="1327"/>
    <cellStyle name="Normal 2 23 30" xfId="1328"/>
    <cellStyle name="Normal 2 23 31" xfId="1329"/>
    <cellStyle name="Normal 2 23 32" xfId="1330"/>
    <cellStyle name="Normal 2 23 33" xfId="1331"/>
    <cellStyle name="Normal 2 23 34" xfId="1332"/>
    <cellStyle name="Normal 2 23 35" xfId="1333"/>
    <cellStyle name="Normal 2 23 36" xfId="1334"/>
    <cellStyle name="Normal 2 23 37" xfId="1335"/>
    <cellStyle name="Normal 2 23 38" xfId="1336"/>
    <cellStyle name="Normal 2 23 39" xfId="1337"/>
    <cellStyle name="Normal 2 23 4" xfId="1338"/>
    <cellStyle name="Normal 2 23 40" xfId="1339"/>
    <cellStyle name="Normal 2 23 41" xfId="1340"/>
    <cellStyle name="Normal 2 23 42" xfId="1341"/>
    <cellStyle name="Normal 2 23 43" xfId="1342"/>
    <cellStyle name="Normal 2 23 44" xfId="1343"/>
    <cellStyle name="Normal 2 23 45" xfId="1344"/>
    <cellStyle name="Normal 2 23 46" xfId="1345"/>
    <cellStyle name="Normal 2 23 47" xfId="1346"/>
    <cellStyle name="Normal 2 23 48" xfId="1347"/>
    <cellStyle name="Normal 2 23 49" xfId="1348"/>
    <cellStyle name="Normal 2 23 5" xfId="1349"/>
    <cellStyle name="Normal 2 23 50" xfId="1350"/>
    <cellStyle name="Normal 2 23 51" xfId="1351"/>
    <cellStyle name="Normal 2 23 52" xfId="1352"/>
    <cellStyle name="Normal 2 23 53" xfId="1353"/>
    <cellStyle name="Normal 2 23 54" xfId="1354"/>
    <cellStyle name="Normal 2 23 55" xfId="1355"/>
    <cellStyle name="Normal 2 23 56" xfId="1356"/>
    <cellStyle name="Normal 2 23 57" xfId="1357"/>
    <cellStyle name="Normal 2 23 58" xfId="1358"/>
    <cellStyle name="Normal 2 23 59" xfId="1359"/>
    <cellStyle name="Normal 2 23 6" xfId="1360"/>
    <cellStyle name="Normal 2 23 60" xfId="1361"/>
    <cellStyle name="Normal 2 23 61" xfId="1362"/>
    <cellStyle name="Normal 2 23 62" xfId="1363"/>
    <cellStyle name="Normal 2 23 63" xfId="1364"/>
    <cellStyle name="Normal 2 23 64" xfId="1365"/>
    <cellStyle name="Normal 2 23 65" xfId="1366"/>
    <cellStyle name="Normal 2 23 66" xfId="1367"/>
    <cellStyle name="Normal 2 23 67" xfId="1368"/>
    <cellStyle name="Normal 2 23 68" xfId="1369"/>
    <cellStyle name="Normal 2 23 69" xfId="1370"/>
    <cellStyle name="Normal 2 23 7" xfId="1371"/>
    <cellStyle name="Normal 2 23 70" xfId="1372"/>
    <cellStyle name="Normal 2 23 71" xfId="1373"/>
    <cellStyle name="Normal 2 23 72" xfId="1374"/>
    <cellStyle name="Normal 2 23 73" xfId="1375"/>
    <cellStyle name="Normal 2 23 74" xfId="1376"/>
    <cellStyle name="Normal 2 23 8" xfId="1377"/>
    <cellStyle name="Normal 2 23 9" xfId="1378"/>
    <cellStyle name="Normal 2 23_Fresh-Water_WEEKLY LIVE STOCK SAMARY-JULY-2010. xls" xfId="1379"/>
    <cellStyle name="Normal 2 24" xfId="135"/>
    <cellStyle name="Normal 2 24 10" xfId="1380"/>
    <cellStyle name="Normal 2 24 11" xfId="1381"/>
    <cellStyle name="Normal 2 24 12" xfId="1382"/>
    <cellStyle name="Normal 2 24 13" xfId="1383"/>
    <cellStyle name="Normal 2 24 14" xfId="1384"/>
    <cellStyle name="Normal 2 24 15" xfId="1385"/>
    <cellStyle name="Normal 2 24 16" xfId="1386"/>
    <cellStyle name="Normal 2 24 17" xfId="1387"/>
    <cellStyle name="Normal 2 24 18" xfId="1388"/>
    <cellStyle name="Normal 2 24 19" xfId="1389"/>
    <cellStyle name="Normal 2 24 2" xfId="1390"/>
    <cellStyle name="Normal 2 24 20" xfId="1391"/>
    <cellStyle name="Normal 2 24 21" xfId="1392"/>
    <cellStyle name="Normal 2 24 22" xfId="1393"/>
    <cellStyle name="Normal 2 24 23" xfId="1394"/>
    <cellStyle name="Normal 2 24 24" xfId="1395"/>
    <cellStyle name="Normal 2 24 25" xfId="1396"/>
    <cellStyle name="Normal 2 24 26" xfId="1397"/>
    <cellStyle name="Normal 2 24 27" xfId="1398"/>
    <cellStyle name="Normal 2 24 28" xfId="1399"/>
    <cellStyle name="Normal 2 24 29" xfId="1400"/>
    <cellStyle name="Normal 2 24 3" xfId="1401"/>
    <cellStyle name="Normal 2 24 30" xfId="1402"/>
    <cellStyle name="Normal 2 24 31" xfId="1403"/>
    <cellStyle name="Normal 2 24 32" xfId="1404"/>
    <cellStyle name="Normal 2 24 33" xfId="1405"/>
    <cellStyle name="Normal 2 24 34" xfId="1406"/>
    <cellStyle name="Normal 2 24 35" xfId="1407"/>
    <cellStyle name="Normal 2 24 36" xfId="1408"/>
    <cellStyle name="Normal 2 24 37" xfId="1409"/>
    <cellStyle name="Normal 2 24 38" xfId="1410"/>
    <cellStyle name="Normal 2 24 39" xfId="1411"/>
    <cellStyle name="Normal 2 24 4" xfId="1412"/>
    <cellStyle name="Normal 2 24 40" xfId="1413"/>
    <cellStyle name="Normal 2 24 41" xfId="1414"/>
    <cellStyle name="Normal 2 24 42" xfId="1415"/>
    <cellStyle name="Normal 2 24 43" xfId="1416"/>
    <cellStyle name="Normal 2 24 44" xfId="1417"/>
    <cellStyle name="Normal 2 24 45" xfId="1418"/>
    <cellStyle name="Normal 2 24 46" xfId="1419"/>
    <cellStyle name="Normal 2 24 47" xfId="1420"/>
    <cellStyle name="Normal 2 24 48" xfId="1421"/>
    <cellStyle name="Normal 2 24 49" xfId="1422"/>
    <cellStyle name="Normal 2 24 5" xfId="1423"/>
    <cellStyle name="Normal 2 24 50" xfId="1424"/>
    <cellStyle name="Normal 2 24 51" xfId="1425"/>
    <cellStyle name="Normal 2 24 52" xfId="1426"/>
    <cellStyle name="Normal 2 24 53" xfId="1427"/>
    <cellStyle name="Normal 2 24 54" xfId="1428"/>
    <cellStyle name="Normal 2 24 55" xfId="1429"/>
    <cellStyle name="Normal 2 24 56" xfId="1430"/>
    <cellStyle name="Normal 2 24 57" xfId="1431"/>
    <cellStyle name="Normal 2 24 58" xfId="1432"/>
    <cellStyle name="Normal 2 24 59" xfId="1433"/>
    <cellStyle name="Normal 2 24 6" xfId="1434"/>
    <cellStyle name="Normal 2 24 60" xfId="1435"/>
    <cellStyle name="Normal 2 24 61" xfId="1436"/>
    <cellStyle name="Normal 2 24 62" xfId="1437"/>
    <cellStyle name="Normal 2 24 63" xfId="1438"/>
    <cellStyle name="Normal 2 24 64" xfId="1439"/>
    <cellStyle name="Normal 2 24 65" xfId="1440"/>
    <cellStyle name="Normal 2 24 66" xfId="1441"/>
    <cellStyle name="Normal 2 24 67" xfId="1442"/>
    <cellStyle name="Normal 2 24 68" xfId="1443"/>
    <cellStyle name="Normal 2 24 69" xfId="1444"/>
    <cellStyle name="Normal 2 24 7" xfId="1445"/>
    <cellStyle name="Normal 2 24 70" xfId="1446"/>
    <cellStyle name="Normal 2 24 71" xfId="1447"/>
    <cellStyle name="Normal 2 24 72" xfId="1448"/>
    <cellStyle name="Normal 2 24 73" xfId="1449"/>
    <cellStyle name="Normal 2 24 74" xfId="1450"/>
    <cellStyle name="Normal 2 24 8" xfId="1451"/>
    <cellStyle name="Normal 2 24 9" xfId="1452"/>
    <cellStyle name="Normal 2 24_Fresh-Water_WEEKLY LIVE STOCK SAMARY-JULY-2010. xls" xfId="1453"/>
    <cellStyle name="Normal 2 25" xfId="136"/>
    <cellStyle name="Normal 2 25 10" xfId="1454"/>
    <cellStyle name="Normal 2 25 11" xfId="1455"/>
    <cellStyle name="Normal 2 25 12" xfId="1456"/>
    <cellStyle name="Normal 2 25 13" xfId="1457"/>
    <cellStyle name="Normal 2 25 14" xfId="1458"/>
    <cellStyle name="Normal 2 25 15" xfId="1459"/>
    <cellStyle name="Normal 2 25 16" xfId="1460"/>
    <cellStyle name="Normal 2 25 17" xfId="1461"/>
    <cellStyle name="Normal 2 25 18" xfId="1462"/>
    <cellStyle name="Normal 2 25 19" xfId="1463"/>
    <cellStyle name="Normal 2 25 2" xfId="1464"/>
    <cellStyle name="Normal 2 25 20" xfId="1465"/>
    <cellStyle name="Normal 2 25 21" xfId="1466"/>
    <cellStyle name="Normal 2 25 22" xfId="1467"/>
    <cellStyle name="Normal 2 25 23" xfId="1468"/>
    <cellStyle name="Normal 2 25 24" xfId="1469"/>
    <cellStyle name="Normal 2 25 25" xfId="1470"/>
    <cellStyle name="Normal 2 25 26" xfId="1471"/>
    <cellStyle name="Normal 2 25 27" xfId="1472"/>
    <cellStyle name="Normal 2 25 28" xfId="1473"/>
    <cellStyle name="Normal 2 25 29" xfId="1474"/>
    <cellStyle name="Normal 2 25 3" xfId="1475"/>
    <cellStyle name="Normal 2 25 30" xfId="1476"/>
    <cellStyle name="Normal 2 25 31" xfId="1477"/>
    <cellStyle name="Normal 2 25 32" xfId="1478"/>
    <cellStyle name="Normal 2 25 33" xfId="1479"/>
    <cellStyle name="Normal 2 25 34" xfId="1480"/>
    <cellStyle name="Normal 2 25 35" xfId="1481"/>
    <cellStyle name="Normal 2 25 36" xfId="1482"/>
    <cellStyle name="Normal 2 25 37" xfId="1483"/>
    <cellStyle name="Normal 2 25 38" xfId="1484"/>
    <cellStyle name="Normal 2 25 39" xfId="1485"/>
    <cellStyle name="Normal 2 25 4" xfId="1486"/>
    <cellStyle name="Normal 2 25 40" xfId="1487"/>
    <cellStyle name="Normal 2 25 41" xfId="1488"/>
    <cellStyle name="Normal 2 25 42" xfId="1489"/>
    <cellStyle name="Normal 2 25 43" xfId="1490"/>
    <cellStyle name="Normal 2 25 44" xfId="1491"/>
    <cellStyle name="Normal 2 25 45" xfId="1492"/>
    <cellStyle name="Normal 2 25 46" xfId="1493"/>
    <cellStyle name="Normal 2 25 47" xfId="1494"/>
    <cellStyle name="Normal 2 25 48" xfId="1495"/>
    <cellStyle name="Normal 2 25 49" xfId="1496"/>
    <cellStyle name="Normal 2 25 5" xfId="1497"/>
    <cellStyle name="Normal 2 25 50" xfId="1498"/>
    <cellStyle name="Normal 2 25 51" xfId="1499"/>
    <cellStyle name="Normal 2 25 52" xfId="1500"/>
    <cellStyle name="Normal 2 25 53" xfId="1501"/>
    <cellStyle name="Normal 2 25 54" xfId="1502"/>
    <cellStyle name="Normal 2 25 55" xfId="1503"/>
    <cellStyle name="Normal 2 25 56" xfId="1504"/>
    <cellStyle name="Normal 2 25 57" xfId="1505"/>
    <cellStyle name="Normal 2 25 58" xfId="1506"/>
    <cellStyle name="Normal 2 25 59" xfId="1507"/>
    <cellStyle name="Normal 2 25 6" xfId="1508"/>
    <cellStyle name="Normal 2 25 60" xfId="1509"/>
    <cellStyle name="Normal 2 25 61" xfId="1510"/>
    <cellStyle name="Normal 2 25 62" xfId="1511"/>
    <cellStyle name="Normal 2 25 63" xfId="1512"/>
    <cellStyle name="Normal 2 25 64" xfId="1513"/>
    <cellStyle name="Normal 2 25 65" xfId="1514"/>
    <cellStyle name="Normal 2 25 66" xfId="1515"/>
    <cellStyle name="Normal 2 25 67" xfId="1516"/>
    <cellStyle name="Normal 2 25 68" xfId="1517"/>
    <cellStyle name="Normal 2 25 69" xfId="1518"/>
    <cellStyle name="Normal 2 25 7" xfId="1519"/>
    <cellStyle name="Normal 2 25 70" xfId="1520"/>
    <cellStyle name="Normal 2 25 71" xfId="1521"/>
    <cellStyle name="Normal 2 25 72" xfId="1522"/>
    <cellStyle name="Normal 2 25 73" xfId="1523"/>
    <cellStyle name="Normal 2 25 74" xfId="1524"/>
    <cellStyle name="Normal 2 25 8" xfId="1525"/>
    <cellStyle name="Normal 2 25 9" xfId="1526"/>
    <cellStyle name="Normal 2 25_Fresh-Water_WEEKLY LIVE STOCK SAMARY-JULY-2010. xls" xfId="1527"/>
    <cellStyle name="Normal 2 26" xfId="137"/>
    <cellStyle name="Normal 2 26 10" xfId="1528"/>
    <cellStyle name="Normal 2 26 11" xfId="1529"/>
    <cellStyle name="Normal 2 26 12" xfId="1530"/>
    <cellStyle name="Normal 2 26 13" xfId="1531"/>
    <cellStyle name="Normal 2 26 14" xfId="1532"/>
    <cellStyle name="Normal 2 26 15" xfId="1533"/>
    <cellStyle name="Normal 2 26 16" xfId="1534"/>
    <cellStyle name="Normal 2 26 17" xfId="1535"/>
    <cellStyle name="Normal 2 26 18" xfId="1536"/>
    <cellStyle name="Normal 2 26 19" xfId="1537"/>
    <cellStyle name="Normal 2 26 2" xfId="1538"/>
    <cellStyle name="Normal 2 26 20" xfId="1539"/>
    <cellStyle name="Normal 2 26 21" xfId="1540"/>
    <cellStyle name="Normal 2 26 22" xfId="1541"/>
    <cellStyle name="Normal 2 26 23" xfId="1542"/>
    <cellStyle name="Normal 2 26 24" xfId="1543"/>
    <cellStyle name="Normal 2 26 25" xfId="1544"/>
    <cellStyle name="Normal 2 26 26" xfId="1545"/>
    <cellStyle name="Normal 2 26 27" xfId="1546"/>
    <cellStyle name="Normal 2 26 28" xfId="1547"/>
    <cellStyle name="Normal 2 26 29" xfId="1548"/>
    <cellStyle name="Normal 2 26 3" xfId="1549"/>
    <cellStyle name="Normal 2 26 30" xfId="1550"/>
    <cellStyle name="Normal 2 26 31" xfId="1551"/>
    <cellStyle name="Normal 2 26 32" xfId="1552"/>
    <cellStyle name="Normal 2 26 33" xfId="1553"/>
    <cellStyle name="Normal 2 26 34" xfId="1554"/>
    <cellStyle name="Normal 2 26 35" xfId="1555"/>
    <cellStyle name="Normal 2 26 36" xfId="1556"/>
    <cellStyle name="Normal 2 26 37" xfId="1557"/>
    <cellStyle name="Normal 2 26 38" xfId="1558"/>
    <cellStyle name="Normal 2 26 39" xfId="1559"/>
    <cellStyle name="Normal 2 26 4" xfId="1560"/>
    <cellStyle name="Normal 2 26 40" xfId="1561"/>
    <cellStyle name="Normal 2 26 41" xfId="1562"/>
    <cellStyle name="Normal 2 26 42" xfId="1563"/>
    <cellStyle name="Normal 2 26 43" xfId="1564"/>
    <cellStyle name="Normal 2 26 44" xfId="1565"/>
    <cellStyle name="Normal 2 26 45" xfId="1566"/>
    <cellStyle name="Normal 2 26 46" xfId="1567"/>
    <cellStyle name="Normal 2 26 47" xfId="1568"/>
    <cellStyle name="Normal 2 26 48" xfId="1569"/>
    <cellStyle name="Normal 2 26 49" xfId="1570"/>
    <cellStyle name="Normal 2 26 5" xfId="1571"/>
    <cellStyle name="Normal 2 26 50" xfId="1572"/>
    <cellStyle name="Normal 2 26 51" xfId="1573"/>
    <cellStyle name="Normal 2 26 52" xfId="1574"/>
    <cellStyle name="Normal 2 26 53" xfId="1575"/>
    <cellStyle name="Normal 2 26 54" xfId="1576"/>
    <cellStyle name="Normal 2 26 6" xfId="1577"/>
    <cellStyle name="Normal 2 26 7" xfId="1578"/>
    <cellStyle name="Normal 2 26 8" xfId="1579"/>
    <cellStyle name="Normal 2 26 9" xfId="1580"/>
    <cellStyle name="Normal 2 27" xfId="138"/>
    <cellStyle name="Normal 2 27 10" xfId="1581"/>
    <cellStyle name="Normal 2 27 11" xfId="1582"/>
    <cellStyle name="Normal 2 27 12" xfId="1583"/>
    <cellStyle name="Normal 2 27 13" xfId="1584"/>
    <cellStyle name="Normal 2 27 14" xfId="1585"/>
    <cellStyle name="Normal 2 27 15" xfId="1586"/>
    <cellStyle name="Normal 2 27 16" xfId="1587"/>
    <cellStyle name="Normal 2 27 17" xfId="1588"/>
    <cellStyle name="Normal 2 27 18" xfId="1589"/>
    <cellStyle name="Normal 2 27 19" xfId="1590"/>
    <cellStyle name="Normal 2 27 2" xfId="1591"/>
    <cellStyle name="Normal 2 27 20" xfId="1592"/>
    <cellStyle name="Normal 2 27 21" xfId="1593"/>
    <cellStyle name="Normal 2 27 22" xfId="1594"/>
    <cellStyle name="Normal 2 27 23" xfId="1595"/>
    <cellStyle name="Normal 2 27 24" xfId="1596"/>
    <cellStyle name="Normal 2 27 25" xfId="1597"/>
    <cellStyle name="Normal 2 27 26" xfId="1598"/>
    <cellStyle name="Normal 2 27 27" xfId="1599"/>
    <cellStyle name="Normal 2 27 28" xfId="1600"/>
    <cellStyle name="Normal 2 27 29" xfId="1601"/>
    <cellStyle name="Normal 2 27 3" xfId="1602"/>
    <cellStyle name="Normal 2 27 30" xfId="1603"/>
    <cellStyle name="Normal 2 27 31" xfId="1604"/>
    <cellStyle name="Normal 2 27 32" xfId="1605"/>
    <cellStyle name="Normal 2 27 33" xfId="1606"/>
    <cellStyle name="Normal 2 27 34" xfId="1607"/>
    <cellStyle name="Normal 2 27 35" xfId="1608"/>
    <cellStyle name="Normal 2 27 36" xfId="1609"/>
    <cellStyle name="Normal 2 27 37" xfId="1610"/>
    <cellStyle name="Normal 2 27 38" xfId="1611"/>
    <cellStyle name="Normal 2 27 39" xfId="1612"/>
    <cellStyle name="Normal 2 27 4" xfId="1613"/>
    <cellStyle name="Normal 2 27 40" xfId="1614"/>
    <cellStyle name="Normal 2 27 41" xfId="1615"/>
    <cellStyle name="Normal 2 27 42" xfId="1616"/>
    <cellStyle name="Normal 2 27 43" xfId="1617"/>
    <cellStyle name="Normal 2 27 44" xfId="1618"/>
    <cellStyle name="Normal 2 27 45" xfId="1619"/>
    <cellStyle name="Normal 2 27 46" xfId="1620"/>
    <cellStyle name="Normal 2 27 47" xfId="1621"/>
    <cellStyle name="Normal 2 27 48" xfId="1622"/>
    <cellStyle name="Normal 2 27 49" xfId="1623"/>
    <cellStyle name="Normal 2 27 5" xfId="1624"/>
    <cellStyle name="Normal 2 27 50" xfId="1625"/>
    <cellStyle name="Normal 2 27 51" xfId="1626"/>
    <cellStyle name="Normal 2 27 52" xfId="1627"/>
    <cellStyle name="Normal 2 27 53" xfId="1628"/>
    <cellStyle name="Normal 2 27 54" xfId="1629"/>
    <cellStyle name="Normal 2 27 6" xfId="1630"/>
    <cellStyle name="Normal 2 27 7" xfId="1631"/>
    <cellStyle name="Normal 2 27 8" xfId="1632"/>
    <cellStyle name="Normal 2 27 9" xfId="1633"/>
    <cellStyle name="Normal 2 28" xfId="139"/>
    <cellStyle name="Normal 2 28 10" xfId="1634"/>
    <cellStyle name="Normal 2 28 11" xfId="1635"/>
    <cellStyle name="Normal 2 28 12" xfId="1636"/>
    <cellStyle name="Normal 2 28 13" xfId="1637"/>
    <cellStyle name="Normal 2 28 14" xfId="1638"/>
    <cellStyle name="Normal 2 28 15" xfId="1639"/>
    <cellStyle name="Normal 2 28 16" xfId="1640"/>
    <cellStyle name="Normal 2 28 17" xfId="1641"/>
    <cellStyle name="Normal 2 28 18" xfId="1642"/>
    <cellStyle name="Normal 2 28 19" xfId="1643"/>
    <cellStyle name="Normal 2 28 2" xfId="1644"/>
    <cellStyle name="Normal 2 28 20" xfId="1645"/>
    <cellStyle name="Normal 2 28 21" xfId="1646"/>
    <cellStyle name="Normal 2 28 22" xfId="1647"/>
    <cellStyle name="Normal 2 28 23" xfId="1648"/>
    <cellStyle name="Normal 2 28 24" xfId="1649"/>
    <cellStyle name="Normal 2 28 25" xfId="1650"/>
    <cellStyle name="Normal 2 28 26" xfId="1651"/>
    <cellStyle name="Normal 2 28 27" xfId="1652"/>
    <cellStyle name="Normal 2 28 28" xfId="1653"/>
    <cellStyle name="Normal 2 28 29" xfId="1654"/>
    <cellStyle name="Normal 2 28 3" xfId="1655"/>
    <cellStyle name="Normal 2 28 30" xfId="1656"/>
    <cellStyle name="Normal 2 28 31" xfId="1657"/>
    <cellStyle name="Normal 2 28 32" xfId="1658"/>
    <cellStyle name="Normal 2 28 33" xfId="1659"/>
    <cellStyle name="Normal 2 28 34" xfId="1660"/>
    <cellStyle name="Normal 2 28 35" xfId="1661"/>
    <cellStyle name="Normal 2 28 36" xfId="1662"/>
    <cellStyle name="Normal 2 28 37" xfId="1663"/>
    <cellStyle name="Normal 2 28 38" xfId="1664"/>
    <cellStyle name="Normal 2 28 39" xfId="1665"/>
    <cellStyle name="Normal 2 28 4" xfId="1666"/>
    <cellStyle name="Normal 2 28 40" xfId="1667"/>
    <cellStyle name="Normal 2 28 41" xfId="1668"/>
    <cellStyle name="Normal 2 28 42" xfId="1669"/>
    <cellStyle name="Normal 2 28 43" xfId="1670"/>
    <cellStyle name="Normal 2 28 44" xfId="1671"/>
    <cellStyle name="Normal 2 28 45" xfId="1672"/>
    <cellStyle name="Normal 2 28 46" xfId="1673"/>
    <cellStyle name="Normal 2 28 47" xfId="1674"/>
    <cellStyle name="Normal 2 28 48" xfId="1675"/>
    <cellStyle name="Normal 2 28 49" xfId="1676"/>
    <cellStyle name="Normal 2 28 5" xfId="1677"/>
    <cellStyle name="Normal 2 28 50" xfId="1678"/>
    <cellStyle name="Normal 2 28 51" xfId="1679"/>
    <cellStyle name="Normal 2 28 52" xfId="1680"/>
    <cellStyle name="Normal 2 28 53" xfId="1681"/>
    <cellStyle name="Normal 2 28 54" xfId="1682"/>
    <cellStyle name="Normal 2 28 6" xfId="1683"/>
    <cellStyle name="Normal 2 28 7" xfId="1684"/>
    <cellStyle name="Normal 2 28 8" xfId="1685"/>
    <cellStyle name="Normal 2 28 9" xfId="1686"/>
    <cellStyle name="Normal 2 29" xfId="140"/>
    <cellStyle name="Normal 2 29 10" xfId="1687"/>
    <cellStyle name="Normal 2 29 11" xfId="1688"/>
    <cellStyle name="Normal 2 29 12" xfId="1689"/>
    <cellStyle name="Normal 2 29 13" xfId="1690"/>
    <cellStyle name="Normal 2 29 14" xfId="1691"/>
    <cellStyle name="Normal 2 29 15" xfId="1692"/>
    <cellStyle name="Normal 2 29 16" xfId="1693"/>
    <cellStyle name="Normal 2 29 17" xfId="1694"/>
    <cellStyle name="Normal 2 29 18" xfId="1695"/>
    <cellStyle name="Normal 2 29 19" xfId="1696"/>
    <cellStyle name="Normal 2 29 2" xfId="1697"/>
    <cellStyle name="Normal 2 29 20" xfId="1698"/>
    <cellStyle name="Normal 2 29 21" xfId="1699"/>
    <cellStyle name="Normal 2 29 22" xfId="1700"/>
    <cellStyle name="Normal 2 29 23" xfId="1701"/>
    <cellStyle name="Normal 2 29 24" xfId="1702"/>
    <cellStyle name="Normal 2 29 25" xfId="1703"/>
    <cellStyle name="Normal 2 29 26" xfId="1704"/>
    <cellStyle name="Normal 2 29 27" xfId="1705"/>
    <cellStyle name="Normal 2 29 28" xfId="1706"/>
    <cellStyle name="Normal 2 29 29" xfId="1707"/>
    <cellStyle name="Normal 2 29 3" xfId="1708"/>
    <cellStyle name="Normal 2 29 30" xfId="1709"/>
    <cellStyle name="Normal 2 29 31" xfId="1710"/>
    <cellStyle name="Normal 2 29 32" xfId="1711"/>
    <cellStyle name="Normal 2 29 33" xfId="1712"/>
    <cellStyle name="Normal 2 29 34" xfId="1713"/>
    <cellStyle name="Normal 2 29 35" xfId="1714"/>
    <cellStyle name="Normal 2 29 36" xfId="1715"/>
    <cellStyle name="Normal 2 29 37" xfId="1716"/>
    <cellStyle name="Normal 2 29 38" xfId="1717"/>
    <cellStyle name="Normal 2 29 39" xfId="1718"/>
    <cellStyle name="Normal 2 29 4" xfId="1719"/>
    <cellStyle name="Normal 2 29 40" xfId="1720"/>
    <cellStyle name="Normal 2 29 41" xfId="1721"/>
    <cellStyle name="Normal 2 29 42" xfId="1722"/>
    <cellStyle name="Normal 2 29 43" xfId="1723"/>
    <cellStyle name="Normal 2 29 44" xfId="1724"/>
    <cellStyle name="Normal 2 29 45" xfId="1725"/>
    <cellStyle name="Normal 2 29 46" xfId="1726"/>
    <cellStyle name="Normal 2 29 47" xfId="1727"/>
    <cellStyle name="Normal 2 29 48" xfId="1728"/>
    <cellStyle name="Normal 2 29 49" xfId="1729"/>
    <cellStyle name="Normal 2 29 5" xfId="1730"/>
    <cellStyle name="Normal 2 29 50" xfId="1731"/>
    <cellStyle name="Normal 2 29 51" xfId="1732"/>
    <cellStyle name="Normal 2 29 52" xfId="1733"/>
    <cellStyle name="Normal 2 29 53" xfId="1734"/>
    <cellStyle name="Normal 2 29 54" xfId="1735"/>
    <cellStyle name="Normal 2 29 6" xfId="1736"/>
    <cellStyle name="Normal 2 29 7" xfId="1737"/>
    <cellStyle name="Normal 2 29 8" xfId="1738"/>
    <cellStyle name="Normal 2 29 9" xfId="1739"/>
    <cellStyle name="Normal 2 3" xfId="141"/>
    <cellStyle name="Normal 2 3 10" xfId="1741"/>
    <cellStyle name="Normal 2 3 11" xfId="1742"/>
    <cellStyle name="Normal 2 3 12" xfId="1743"/>
    <cellStyle name="Normal 2 3 13" xfId="1744"/>
    <cellStyle name="Normal 2 3 14" xfId="1745"/>
    <cellStyle name="Normal 2 3 15" xfId="1746"/>
    <cellStyle name="Normal 2 3 16" xfId="1747"/>
    <cellStyle name="Normal 2 3 17" xfId="1748"/>
    <cellStyle name="Normal 2 3 18" xfId="1749"/>
    <cellStyle name="Normal 2 3 19" xfId="1750"/>
    <cellStyle name="Normal 2 3 2" xfId="1751"/>
    <cellStyle name="Normal 2 3 20" xfId="1752"/>
    <cellStyle name="Normal 2 3 21" xfId="1753"/>
    <cellStyle name="Normal 2 3 22" xfId="1754"/>
    <cellStyle name="Normal 2 3 23" xfId="1755"/>
    <cellStyle name="Normal 2 3 24" xfId="1756"/>
    <cellStyle name="Normal 2 3 25" xfId="1757"/>
    <cellStyle name="Normal 2 3 26" xfId="1758"/>
    <cellStyle name="Normal 2 3 27" xfId="1759"/>
    <cellStyle name="Normal 2 3 28" xfId="1760"/>
    <cellStyle name="Normal 2 3 29" xfId="1761"/>
    <cellStyle name="Normal 2 3 3" xfId="1762"/>
    <cellStyle name="Normal 2 3 30" xfId="1763"/>
    <cellStyle name="Normal 2 3 31" xfId="1764"/>
    <cellStyle name="Normal 2 3 32" xfId="1765"/>
    <cellStyle name="Normal 2 3 33" xfId="1766"/>
    <cellStyle name="Normal 2 3 34" xfId="1767"/>
    <cellStyle name="Normal 2 3 35" xfId="1768"/>
    <cellStyle name="Normal 2 3 36" xfId="1769"/>
    <cellStyle name="Normal 2 3 37" xfId="1770"/>
    <cellStyle name="Normal 2 3 38" xfId="1771"/>
    <cellStyle name="Normal 2 3 39" xfId="1772"/>
    <cellStyle name="Normal 2 3 4" xfId="1773"/>
    <cellStyle name="Normal 2 3 40" xfId="1774"/>
    <cellStyle name="Normal 2 3 41" xfId="1775"/>
    <cellStyle name="Normal 2 3 42" xfId="1776"/>
    <cellStyle name="Normal 2 3 43" xfId="1777"/>
    <cellStyle name="Normal 2 3 44" xfId="1778"/>
    <cellStyle name="Normal 2 3 45" xfId="1779"/>
    <cellStyle name="Normal 2 3 46" xfId="1780"/>
    <cellStyle name="Normal 2 3 47" xfId="1781"/>
    <cellStyle name="Normal 2 3 48" xfId="1782"/>
    <cellStyle name="Normal 2 3 49" xfId="1783"/>
    <cellStyle name="Normal 2 3 5" xfId="1784"/>
    <cellStyle name="Normal 2 3 50" xfId="1785"/>
    <cellStyle name="Normal 2 3 51" xfId="1786"/>
    <cellStyle name="Normal 2 3 52" xfId="1787"/>
    <cellStyle name="Normal 2 3 53" xfId="1788"/>
    <cellStyle name="Normal 2 3 54" xfId="1789"/>
    <cellStyle name="Normal 2 3 55" xfId="1790"/>
    <cellStyle name="Normal 2 3 56" xfId="1791"/>
    <cellStyle name="Normal 2 3 57" xfId="1792"/>
    <cellStyle name="Normal 2 3 58" xfId="1793"/>
    <cellStyle name="Normal 2 3 59" xfId="1794"/>
    <cellStyle name="Normal 2 3 6" xfId="1795"/>
    <cellStyle name="Normal 2 3 60" xfId="1796"/>
    <cellStyle name="Normal 2 3 61" xfId="1797"/>
    <cellStyle name="Normal 2 3 62" xfId="1798"/>
    <cellStyle name="Normal 2 3 63" xfId="1799"/>
    <cellStyle name="Normal 2 3 64" xfId="1800"/>
    <cellStyle name="Normal 2 3 65" xfId="1801"/>
    <cellStyle name="Normal 2 3 66" xfId="1802"/>
    <cellStyle name="Normal 2 3 67" xfId="1803"/>
    <cellStyle name="Normal 2 3 68" xfId="1804"/>
    <cellStyle name="Normal 2 3 69" xfId="1805"/>
    <cellStyle name="Normal 2 3 7" xfId="1806"/>
    <cellStyle name="Normal 2 3 70" xfId="1807"/>
    <cellStyle name="Normal 2 3 71" xfId="1808"/>
    <cellStyle name="Normal 2 3 72" xfId="1809"/>
    <cellStyle name="Normal 2 3 73" xfId="1810"/>
    <cellStyle name="Normal 2 3 74" xfId="1811"/>
    <cellStyle name="Normal 2 3 75" xfId="1812"/>
    <cellStyle name="Normal 2 3 76" xfId="1813"/>
    <cellStyle name="Normal 2 3 77" xfId="1814"/>
    <cellStyle name="Normal 2 3 78" xfId="1815"/>
    <cellStyle name="Normal 2 3 79" xfId="1816"/>
    <cellStyle name="Normal 2 3 8" xfId="1817"/>
    <cellStyle name="Normal 2 3 80" xfId="1818"/>
    <cellStyle name="Normal 2 3 81" xfId="1819"/>
    <cellStyle name="Normal 2 3 82" xfId="1820"/>
    <cellStyle name="Normal 2 3 83" xfId="1821"/>
    <cellStyle name="Normal 2 3 84" xfId="1822"/>
    <cellStyle name="Normal 2 3 85" xfId="1823"/>
    <cellStyle name="Normal 2 3 86" xfId="1824"/>
    <cellStyle name="Normal 2 3 87" xfId="1825"/>
    <cellStyle name="Normal 2 3 88" xfId="1826"/>
    <cellStyle name="Normal 2 3 89" xfId="1827"/>
    <cellStyle name="Normal 2 3 9" xfId="1828"/>
    <cellStyle name="Normal 2 3 90" xfId="1740"/>
    <cellStyle name="Normal 2 3_Fresh-Water_WEEKLY LIVE STOCK SAMARY-JULY-2010. xls" xfId="1829"/>
    <cellStyle name="Normal 2 30" xfId="142"/>
    <cellStyle name="Normal 2 30 10" xfId="1830"/>
    <cellStyle name="Normal 2 30 11" xfId="1831"/>
    <cellStyle name="Normal 2 30 12" xfId="1832"/>
    <cellStyle name="Normal 2 30 13" xfId="1833"/>
    <cellStyle name="Normal 2 30 14" xfId="1834"/>
    <cellStyle name="Normal 2 30 15" xfId="1835"/>
    <cellStyle name="Normal 2 30 16" xfId="1836"/>
    <cellStyle name="Normal 2 30 17" xfId="1837"/>
    <cellStyle name="Normal 2 30 18" xfId="1838"/>
    <cellStyle name="Normal 2 30 19" xfId="1839"/>
    <cellStyle name="Normal 2 30 2" xfId="1840"/>
    <cellStyle name="Normal 2 30 20" xfId="1841"/>
    <cellStyle name="Normal 2 30 21" xfId="1842"/>
    <cellStyle name="Normal 2 30 22" xfId="1843"/>
    <cellStyle name="Normal 2 30 23" xfId="1844"/>
    <cellStyle name="Normal 2 30 24" xfId="1845"/>
    <cellStyle name="Normal 2 30 25" xfId="1846"/>
    <cellStyle name="Normal 2 30 26" xfId="1847"/>
    <cellStyle name="Normal 2 30 27" xfId="1848"/>
    <cellStyle name="Normal 2 30 28" xfId="1849"/>
    <cellStyle name="Normal 2 30 29" xfId="1850"/>
    <cellStyle name="Normal 2 30 3" xfId="1851"/>
    <cellStyle name="Normal 2 30 30" xfId="1852"/>
    <cellStyle name="Normal 2 30 31" xfId="1853"/>
    <cellStyle name="Normal 2 30 32" xfId="1854"/>
    <cellStyle name="Normal 2 30 33" xfId="1855"/>
    <cellStyle name="Normal 2 30 34" xfId="1856"/>
    <cellStyle name="Normal 2 30 35" xfId="1857"/>
    <cellStyle name="Normal 2 30 36" xfId="1858"/>
    <cellStyle name="Normal 2 30 37" xfId="1859"/>
    <cellStyle name="Normal 2 30 38" xfId="1860"/>
    <cellStyle name="Normal 2 30 39" xfId="1861"/>
    <cellStyle name="Normal 2 30 4" xfId="1862"/>
    <cellStyle name="Normal 2 30 40" xfId="1863"/>
    <cellStyle name="Normal 2 30 41" xfId="1864"/>
    <cellStyle name="Normal 2 30 42" xfId="1865"/>
    <cellStyle name="Normal 2 30 43" xfId="1866"/>
    <cellStyle name="Normal 2 30 44" xfId="1867"/>
    <cellStyle name="Normal 2 30 45" xfId="1868"/>
    <cellStyle name="Normal 2 30 46" xfId="1869"/>
    <cellStyle name="Normal 2 30 47" xfId="1870"/>
    <cellStyle name="Normal 2 30 48" xfId="1871"/>
    <cellStyle name="Normal 2 30 49" xfId="1872"/>
    <cellStyle name="Normal 2 30 5" xfId="1873"/>
    <cellStyle name="Normal 2 30 50" xfId="1874"/>
    <cellStyle name="Normal 2 30 51" xfId="1875"/>
    <cellStyle name="Normal 2 30 52" xfId="1876"/>
    <cellStyle name="Normal 2 30 53" xfId="1877"/>
    <cellStyle name="Normal 2 30 54" xfId="1878"/>
    <cellStyle name="Normal 2 30 6" xfId="1879"/>
    <cellStyle name="Normal 2 30 7" xfId="1880"/>
    <cellStyle name="Normal 2 30 8" xfId="1881"/>
    <cellStyle name="Normal 2 30 9" xfId="1882"/>
    <cellStyle name="Normal 2 31" xfId="143"/>
    <cellStyle name="Normal 2 31 10" xfId="1883"/>
    <cellStyle name="Normal 2 31 11" xfId="1884"/>
    <cellStyle name="Normal 2 31 12" xfId="1885"/>
    <cellStyle name="Normal 2 31 13" xfId="1886"/>
    <cellStyle name="Normal 2 31 14" xfId="1887"/>
    <cellStyle name="Normal 2 31 15" xfId="1888"/>
    <cellStyle name="Normal 2 31 16" xfId="1889"/>
    <cellStyle name="Normal 2 31 17" xfId="1890"/>
    <cellStyle name="Normal 2 31 18" xfId="1891"/>
    <cellStyle name="Normal 2 31 19" xfId="1892"/>
    <cellStyle name="Normal 2 31 2" xfId="1893"/>
    <cellStyle name="Normal 2 31 20" xfId="1894"/>
    <cellStyle name="Normal 2 31 21" xfId="1895"/>
    <cellStyle name="Normal 2 31 22" xfId="1896"/>
    <cellStyle name="Normal 2 31 23" xfId="1897"/>
    <cellStyle name="Normal 2 31 24" xfId="1898"/>
    <cellStyle name="Normal 2 31 25" xfId="1899"/>
    <cellStyle name="Normal 2 31 26" xfId="1900"/>
    <cellStyle name="Normal 2 31 27" xfId="1901"/>
    <cellStyle name="Normal 2 31 28" xfId="1902"/>
    <cellStyle name="Normal 2 31 29" xfId="1903"/>
    <cellStyle name="Normal 2 31 3" xfId="1904"/>
    <cellStyle name="Normal 2 31 30" xfId="1905"/>
    <cellStyle name="Normal 2 31 31" xfId="1906"/>
    <cellStyle name="Normal 2 31 32" xfId="1907"/>
    <cellStyle name="Normal 2 31 33" xfId="1908"/>
    <cellStyle name="Normal 2 31 34" xfId="1909"/>
    <cellStyle name="Normal 2 31 35" xfId="1910"/>
    <cellStyle name="Normal 2 31 36" xfId="1911"/>
    <cellStyle name="Normal 2 31 37" xfId="1912"/>
    <cellStyle name="Normal 2 31 38" xfId="1913"/>
    <cellStyle name="Normal 2 31 39" xfId="1914"/>
    <cellStyle name="Normal 2 31 4" xfId="1915"/>
    <cellStyle name="Normal 2 31 40" xfId="1916"/>
    <cellStyle name="Normal 2 31 41" xfId="1917"/>
    <cellStyle name="Normal 2 31 42" xfId="1918"/>
    <cellStyle name="Normal 2 31 43" xfId="1919"/>
    <cellStyle name="Normal 2 31 44" xfId="1920"/>
    <cellStyle name="Normal 2 31 45" xfId="1921"/>
    <cellStyle name="Normal 2 31 46" xfId="1922"/>
    <cellStyle name="Normal 2 31 47" xfId="1923"/>
    <cellStyle name="Normal 2 31 48" xfId="1924"/>
    <cellStyle name="Normal 2 31 49" xfId="1925"/>
    <cellStyle name="Normal 2 31 5" xfId="1926"/>
    <cellStyle name="Normal 2 31 50" xfId="1927"/>
    <cellStyle name="Normal 2 31 51" xfId="1928"/>
    <cellStyle name="Normal 2 31 52" xfId="1929"/>
    <cellStyle name="Normal 2 31 53" xfId="1930"/>
    <cellStyle name="Normal 2 31 54" xfId="1931"/>
    <cellStyle name="Normal 2 31 6" xfId="1932"/>
    <cellStyle name="Normal 2 31 7" xfId="1933"/>
    <cellStyle name="Normal 2 31 8" xfId="1934"/>
    <cellStyle name="Normal 2 31 9" xfId="1935"/>
    <cellStyle name="Normal 2 32" xfId="144"/>
    <cellStyle name="Normal 2 32 10" xfId="1936"/>
    <cellStyle name="Normal 2 32 11" xfId="1937"/>
    <cellStyle name="Normal 2 32 12" xfId="1938"/>
    <cellStyle name="Normal 2 32 13" xfId="1939"/>
    <cellStyle name="Normal 2 32 14" xfId="1940"/>
    <cellStyle name="Normal 2 32 15" xfId="1941"/>
    <cellStyle name="Normal 2 32 16" xfId="1942"/>
    <cellStyle name="Normal 2 32 17" xfId="1943"/>
    <cellStyle name="Normal 2 32 18" xfId="1944"/>
    <cellStyle name="Normal 2 32 19" xfId="1945"/>
    <cellStyle name="Normal 2 32 2" xfId="1946"/>
    <cellStyle name="Normal 2 32 20" xfId="1947"/>
    <cellStyle name="Normal 2 32 21" xfId="1948"/>
    <cellStyle name="Normal 2 32 22" xfId="1949"/>
    <cellStyle name="Normal 2 32 23" xfId="1950"/>
    <cellStyle name="Normal 2 32 24" xfId="1951"/>
    <cellStyle name="Normal 2 32 25" xfId="1952"/>
    <cellStyle name="Normal 2 32 26" xfId="1953"/>
    <cellStyle name="Normal 2 32 27" xfId="1954"/>
    <cellStyle name="Normal 2 32 28" xfId="1955"/>
    <cellStyle name="Normal 2 32 29" xfId="1956"/>
    <cellStyle name="Normal 2 32 3" xfId="1957"/>
    <cellStyle name="Normal 2 32 30" xfId="1958"/>
    <cellStyle name="Normal 2 32 31" xfId="1959"/>
    <cellStyle name="Normal 2 32 32" xfId="1960"/>
    <cellStyle name="Normal 2 32 33" xfId="1961"/>
    <cellStyle name="Normal 2 32 34" xfId="1962"/>
    <cellStyle name="Normal 2 32 35" xfId="1963"/>
    <cellStyle name="Normal 2 32 36" xfId="1964"/>
    <cellStyle name="Normal 2 32 37" xfId="1965"/>
    <cellStyle name="Normal 2 32 38" xfId="1966"/>
    <cellStyle name="Normal 2 32 39" xfId="1967"/>
    <cellStyle name="Normal 2 32 4" xfId="1968"/>
    <cellStyle name="Normal 2 32 40" xfId="1969"/>
    <cellStyle name="Normal 2 32 41" xfId="1970"/>
    <cellStyle name="Normal 2 32 42" xfId="1971"/>
    <cellStyle name="Normal 2 32 43" xfId="1972"/>
    <cellStyle name="Normal 2 32 44" xfId="1973"/>
    <cellStyle name="Normal 2 32 45" xfId="1974"/>
    <cellStyle name="Normal 2 32 46" xfId="1975"/>
    <cellStyle name="Normal 2 32 47" xfId="1976"/>
    <cellStyle name="Normal 2 32 48" xfId="1977"/>
    <cellStyle name="Normal 2 32 49" xfId="1978"/>
    <cellStyle name="Normal 2 32 5" xfId="1979"/>
    <cellStyle name="Normal 2 32 50" xfId="1980"/>
    <cellStyle name="Normal 2 32 51" xfId="1981"/>
    <cellStyle name="Normal 2 32 52" xfId="1982"/>
    <cellStyle name="Normal 2 32 53" xfId="1983"/>
    <cellStyle name="Normal 2 32 54" xfId="1984"/>
    <cellStyle name="Normal 2 32 6" xfId="1985"/>
    <cellStyle name="Normal 2 32 7" xfId="1986"/>
    <cellStyle name="Normal 2 32 8" xfId="1987"/>
    <cellStyle name="Normal 2 32 9" xfId="1988"/>
    <cellStyle name="Normal 2 33" xfId="145"/>
    <cellStyle name="Normal 2 33 10" xfId="1989"/>
    <cellStyle name="Normal 2 33 11" xfId="1990"/>
    <cellStyle name="Normal 2 33 12" xfId="1991"/>
    <cellStyle name="Normal 2 33 13" xfId="1992"/>
    <cellStyle name="Normal 2 33 14" xfId="1993"/>
    <cellStyle name="Normal 2 33 15" xfId="1994"/>
    <cellStyle name="Normal 2 33 16" xfId="1995"/>
    <cellStyle name="Normal 2 33 17" xfId="1996"/>
    <cellStyle name="Normal 2 33 18" xfId="1997"/>
    <cellStyle name="Normal 2 33 19" xfId="1998"/>
    <cellStyle name="Normal 2 33 2" xfId="1999"/>
    <cellStyle name="Normal 2 33 20" xfId="2000"/>
    <cellStyle name="Normal 2 33 21" xfId="2001"/>
    <cellStyle name="Normal 2 33 22" xfId="2002"/>
    <cellStyle name="Normal 2 33 23" xfId="2003"/>
    <cellStyle name="Normal 2 33 24" xfId="2004"/>
    <cellStyle name="Normal 2 33 25" xfId="2005"/>
    <cellStyle name="Normal 2 33 26" xfId="2006"/>
    <cellStyle name="Normal 2 33 27" xfId="2007"/>
    <cellStyle name="Normal 2 33 28" xfId="2008"/>
    <cellStyle name="Normal 2 33 29" xfId="2009"/>
    <cellStyle name="Normal 2 33 3" xfId="2010"/>
    <cellStyle name="Normal 2 33 30" xfId="2011"/>
    <cellStyle name="Normal 2 33 31" xfId="2012"/>
    <cellStyle name="Normal 2 33 32" xfId="2013"/>
    <cellStyle name="Normal 2 33 33" xfId="2014"/>
    <cellStyle name="Normal 2 33 34" xfId="2015"/>
    <cellStyle name="Normal 2 33 35" xfId="2016"/>
    <cellStyle name="Normal 2 33 36" xfId="2017"/>
    <cellStyle name="Normal 2 33 37" xfId="2018"/>
    <cellStyle name="Normal 2 33 38" xfId="2019"/>
    <cellStyle name="Normal 2 33 39" xfId="2020"/>
    <cellStyle name="Normal 2 33 4" xfId="2021"/>
    <cellStyle name="Normal 2 33 40" xfId="2022"/>
    <cellStyle name="Normal 2 33 41" xfId="2023"/>
    <cellStyle name="Normal 2 33 42" xfId="2024"/>
    <cellStyle name="Normal 2 33 43" xfId="2025"/>
    <cellStyle name="Normal 2 33 44" xfId="2026"/>
    <cellStyle name="Normal 2 33 45" xfId="2027"/>
    <cellStyle name="Normal 2 33 46" xfId="2028"/>
    <cellStyle name="Normal 2 33 47" xfId="2029"/>
    <cellStyle name="Normal 2 33 48" xfId="2030"/>
    <cellStyle name="Normal 2 33 49" xfId="2031"/>
    <cellStyle name="Normal 2 33 5" xfId="2032"/>
    <cellStyle name="Normal 2 33 50" xfId="2033"/>
    <cellStyle name="Normal 2 33 51" xfId="2034"/>
    <cellStyle name="Normal 2 33 52" xfId="2035"/>
    <cellStyle name="Normal 2 33 53" xfId="2036"/>
    <cellStyle name="Normal 2 33 54" xfId="2037"/>
    <cellStyle name="Normal 2 33 6" xfId="2038"/>
    <cellStyle name="Normal 2 33 7" xfId="2039"/>
    <cellStyle name="Normal 2 33 8" xfId="2040"/>
    <cellStyle name="Normal 2 33 9" xfId="2041"/>
    <cellStyle name="Normal 2 34" xfId="146"/>
    <cellStyle name="Normal 2 34 10" xfId="2042"/>
    <cellStyle name="Normal 2 34 11" xfId="2043"/>
    <cellStyle name="Normal 2 34 12" xfId="2044"/>
    <cellStyle name="Normal 2 34 13" xfId="2045"/>
    <cellStyle name="Normal 2 34 14" xfId="2046"/>
    <cellStyle name="Normal 2 34 15" xfId="2047"/>
    <cellStyle name="Normal 2 34 16" xfId="2048"/>
    <cellStyle name="Normal 2 34 17" xfId="2049"/>
    <cellStyle name="Normal 2 34 18" xfId="2050"/>
    <cellStyle name="Normal 2 34 19" xfId="2051"/>
    <cellStyle name="Normal 2 34 2" xfId="2052"/>
    <cellStyle name="Normal 2 34 20" xfId="2053"/>
    <cellStyle name="Normal 2 34 21" xfId="2054"/>
    <cellStyle name="Normal 2 34 22" xfId="2055"/>
    <cellStyle name="Normal 2 34 23" xfId="2056"/>
    <cellStyle name="Normal 2 34 24" xfId="2057"/>
    <cellStyle name="Normal 2 34 25" xfId="2058"/>
    <cellStyle name="Normal 2 34 26" xfId="2059"/>
    <cellStyle name="Normal 2 34 27" xfId="2060"/>
    <cellStyle name="Normal 2 34 28" xfId="2061"/>
    <cellStyle name="Normal 2 34 29" xfId="2062"/>
    <cellStyle name="Normal 2 34 3" xfId="2063"/>
    <cellStyle name="Normal 2 34 30" xfId="2064"/>
    <cellStyle name="Normal 2 34 31" xfId="2065"/>
    <cellStyle name="Normal 2 34 32" xfId="2066"/>
    <cellStyle name="Normal 2 34 33" xfId="2067"/>
    <cellStyle name="Normal 2 34 34" xfId="2068"/>
    <cellStyle name="Normal 2 34 35" xfId="2069"/>
    <cellStyle name="Normal 2 34 36" xfId="2070"/>
    <cellStyle name="Normal 2 34 37" xfId="2071"/>
    <cellStyle name="Normal 2 34 38" xfId="2072"/>
    <cellStyle name="Normal 2 34 39" xfId="2073"/>
    <cellStyle name="Normal 2 34 4" xfId="2074"/>
    <cellStyle name="Normal 2 34 40" xfId="2075"/>
    <cellStyle name="Normal 2 34 41" xfId="2076"/>
    <cellStyle name="Normal 2 34 42" xfId="2077"/>
    <cellStyle name="Normal 2 34 43" xfId="2078"/>
    <cellStyle name="Normal 2 34 44" xfId="2079"/>
    <cellStyle name="Normal 2 34 45" xfId="2080"/>
    <cellStyle name="Normal 2 34 46" xfId="2081"/>
    <cellStyle name="Normal 2 34 47" xfId="2082"/>
    <cellStyle name="Normal 2 34 48" xfId="2083"/>
    <cellStyle name="Normal 2 34 49" xfId="2084"/>
    <cellStyle name="Normal 2 34 5" xfId="2085"/>
    <cellStyle name="Normal 2 34 50" xfId="2086"/>
    <cellStyle name="Normal 2 34 51" xfId="2087"/>
    <cellStyle name="Normal 2 34 52" xfId="2088"/>
    <cellStyle name="Normal 2 34 53" xfId="2089"/>
    <cellStyle name="Normal 2 34 54" xfId="2090"/>
    <cellStyle name="Normal 2 34 6" xfId="2091"/>
    <cellStyle name="Normal 2 34 7" xfId="2092"/>
    <cellStyle name="Normal 2 34 8" xfId="2093"/>
    <cellStyle name="Normal 2 34 9" xfId="2094"/>
    <cellStyle name="Normal 2 35" xfId="147"/>
    <cellStyle name="Normal 2 35 10" xfId="2095"/>
    <cellStyle name="Normal 2 35 11" xfId="2096"/>
    <cellStyle name="Normal 2 35 12" xfId="2097"/>
    <cellStyle name="Normal 2 35 13" xfId="2098"/>
    <cellStyle name="Normal 2 35 14" xfId="2099"/>
    <cellStyle name="Normal 2 35 15" xfId="2100"/>
    <cellStyle name="Normal 2 35 16" xfId="2101"/>
    <cellStyle name="Normal 2 35 17" xfId="2102"/>
    <cellStyle name="Normal 2 35 18" xfId="2103"/>
    <cellStyle name="Normal 2 35 19" xfId="2104"/>
    <cellStyle name="Normal 2 35 2" xfId="2105"/>
    <cellStyle name="Normal 2 35 20" xfId="2106"/>
    <cellStyle name="Normal 2 35 21" xfId="2107"/>
    <cellStyle name="Normal 2 35 22" xfId="2108"/>
    <cellStyle name="Normal 2 35 23" xfId="2109"/>
    <cellStyle name="Normal 2 35 24" xfId="2110"/>
    <cellStyle name="Normal 2 35 25" xfId="2111"/>
    <cellStyle name="Normal 2 35 26" xfId="2112"/>
    <cellStyle name="Normal 2 35 27" xfId="2113"/>
    <cellStyle name="Normal 2 35 28" xfId="2114"/>
    <cellStyle name="Normal 2 35 29" xfId="2115"/>
    <cellStyle name="Normal 2 35 3" xfId="2116"/>
    <cellStyle name="Normal 2 35 30" xfId="2117"/>
    <cellStyle name="Normal 2 35 31" xfId="2118"/>
    <cellStyle name="Normal 2 35 32" xfId="2119"/>
    <cellStyle name="Normal 2 35 33" xfId="2120"/>
    <cellStyle name="Normal 2 35 34" xfId="2121"/>
    <cellStyle name="Normal 2 35 35" xfId="2122"/>
    <cellStyle name="Normal 2 35 36" xfId="2123"/>
    <cellStyle name="Normal 2 35 37" xfId="2124"/>
    <cellStyle name="Normal 2 35 38" xfId="2125"/>
    <cellStyle name="Normal 2 35 39" xfId="2126"/>
    <cellStyle name="Normal 2 35 4" xfId="2127"/>
    <cellStyle name="Normal 2 35 40" xfId="2128"/>
    <cellStyle name="Normal 2 35 41" xfId="2129"/>
    <cellStyle name="Normal 2 35 42" xfId="2130"/>
    <cellStyle name="Normal 2 35 43" xfId="2131"/>
    <cellStyle name="Normal 2 35 44" xfId="2132"/>
    <cellStyle name="Normal 2 35 45" xfId="2133"/>
    <cellStyle name="Normal 2 35 46" xfId="2134"/>
    <cellStyle name="Normal 2 35 47" xfId="2135"/>
    <cellStyle name="Normal 2 35 48" xfId="2136"/>
    <cellStyle name="Normal 2 35 49" xfId="2137"/>
    <cellStyle name="Normal 2 35 5" xfId="2138"/>
    <cellStyle name="Normal 2 35 50" xfId="2139"/>
    <cellStyle name="Normal 2 35 51" xfId="2140"/>
    <cellStyle name="Normal 2 35 52" xfId="2141"/>
    <cellStyle name="Normal 2 35 53" xfId="2142"/>
    <cellStyle name="Normal 2 35 54" xfId="2143"/>
    <cellStyle name="Normal 2 35 6" xfId="2144"/>
    <cellStyle name="Normal 2 35 7" xfId="2145"/>
    <cellStyle name="Normal 2 35 8" xfId="2146"/>
    <cellStyle name="Normal 2 35 9" xfId="2147"/>
    <cellStyle name="Normal 2 36" xfId="148"/>
    <cellStyle name="Normal 2 36 10" xfId="2148"/>
    <cellStyle name="Normal 2 36 11" xfId="2149"/>
    <cellStyle name="Normal 2 36 12" xfId="2150"/>
    <cellStyle name="Normal 2 36 13" xfId="2151"/>
    <cellStyle name="Normal 2 36 14" xfId="2152"/>
    <cellStyle name="Normal 2 36 15" xfId="2153"/>
    <cellStyle name="Normal 2 36 16" xfId="2154"/>
    <cellStyle name="Normal 2 36 17" xfId="2155"/>
    <cellStyle name="Normal 2 36 18" xfId="2156"/>
    <cellStyle name="Normal 2 36 19" xfId="2157"/>
    <cellStyle name="Normal 2 36 2" xfId="2158"/>
    <cellStyle name="Normal 2 36 20" xfId="2159"/>
    <cellStyle name="Normal 2 36 21" xfId="2160"/>
    <cellStyle name="Normal 2 36 22" xfId="2161"/>
    <cellStyle name="Normal 2 36 23" xfId="2162"/>
    <cellStyle name="Normal 2 36 24" xfId="2163"/>
    <cellStyle name="Normal 2 36 25" xfId="2164"/>
    <cellStyle name="Normal 2 36 26" xfId="2165"/>
    <cellStyle name="Normal 2 36 27" xfId="2166"/>
    <cellStyle name="Normal 2 36 28" xfId="2167"/>
    <cellStyle name="Normal 2 36 29" xfId="2168"/>
    <cellStyle name="Normal 2 36 3" xfId="2169"/>
    <cellStyle name="Normal 2 36 30" xfId="2170"/>
    <cellStyle name="Normal 2 36 31" xfId="2171"/>
    <cellStyle name="Normal 2 36 32" xfId="2172"/>
    <cellStyle name="Normal 2 36 33" xfId="2173"/>
    <cellStyle name="Normal 2 36 34" xfId="2174"/>
    <cellStyle name="Normal 2 36 35" xfId="2175"/>
    <cellStyle name="Normal 2 36 36" xfId="2176"/>
    <cellStyle name="Normal 2 36 37" xfId="2177"/>
    <cellStyle name="Normal 2 36 38" xfId="2178"/>
    <cellStyle name="Normal 2 36 39" xfId="2179"/>
    <cellStyle name="Normal 2 36 4" xfId="2180"/>
    <cellStyle name="Normal 2 36 40" xfId="2181"/>
    <cellStyle name="Normal 2 36 41" xfId="2182"/>
    <cellStyle name="Normal 2 36 42" xfId="2183"/>
    <cellStyle name="Normal 2 36 43" xfId="2184"/>
    <cellStyle name="Normal 2 36 44" xfId="2185"/>
    <cellStyle name="Normal 2 36 45" xfId="2186"/>
    <cellStyle name="Normal 2 36 46" xfId="2187"/>
    <cellStyle name="Normal 2 36 47" xfId="2188"/>
    <cellStyle name="Normal 2 36 48" xfId="2189"/>
    <cellStyle name="Normal 2 36 49" xfId="2190"/>
    <cellStyle name="Normal 2 36 5" xfId="2191"/>
    <cellStyle name="Normal 2 36 50" xfId="2192"/>
    <cellStyle name="Normal 2 36 51" xfId="2193"/>
    <cellStyle name="Normal 2 36 52" xfId="2194"/>
    <cellStyle name="Normal 2 36 53" xfId="2195"/>
    <cellStyle name="Normal 2 36 54" xfId="2196"/>
    <cellStyle name="Normal 2 36 6" xfId="2197"/>
    <cellStyle name="Normal 2 36 7" xfId="2198"/>
    <cellStyle name="Normal 2 36 8" xfId="2199"/>
    <cellStyle name="Normal 2 36 9" xfId="2200"/>
    <cellStyle name="Normal 2 37" xfId="149"/>
    <cellStyle name="Normal 2 37 10" xfId="2201"/>
    <cellStyle name="Normal 2 37 11" xfId="2202"/>
    <cellStyle name="Normal 2 37 12" xfId="2203"/>
    <cellStyle name="Normal 2 37 13" xfId="2204"/>
    <cellStyle name="Normal 2 37 14" xfId="2205"/>
    <cellStyle name="Normal 2 37 15" xfId="2206"/>
    <cellStyle name="Normal 2 37 16" xfId="2207"/>
    <cellStyle name="Normal 2 37 17" xfId="2208"/>
    <cellStyle name="Normal 2 37 18" xfId="2209"/>
    <cellStyle name="Normal 2 37 19" xfId="2210"/>
    <cellStyle name="Normal 2 37 2" xfId="2211"/>
    <cellStyle name="Normal 2 37 20" xfId="2212"/>
    <cellStyle name="Normal 2 37 21" xfId="2213"/>
    <cellStyle name="Normal 2 37 22" xfId="2214"/>
    <cellStyle name="Normal 2 37 23" xfId="2215"/>
    <cellStyle name="Normal 2 37 24" xfId="2216"/>
    <cellStyle name="Normal 2 37 25" xfId="2217"/>
    <cellStyle name="Normal 2 37 26" xfId="2218"/>
    <cellStyle name="Normal 2 37 27" xfId="2219"/>
    <cellStyle name="Normal 2 37 28" xfId="2220"/>
    <cellStyle name="Normal 2 37 29" xfId="2221"/>
    <cellStyle name="Normal 2 37 3" xfId="2222"/>
    <cellStyle name="Normal 2 37 30" xfId="2223"/>
    <cellStyle name="Normal 2 37 31" xfId="2224"/>
    <cellStyle name="Normal 2 37 32" xfId="2225"/>
    <cellStyle name="Normal 2 37 33" xfId="2226"/>
    <cellStyle name="Normal 2 37 34" xfId="2227"/>
    <cellStyle name="Normal 2 37 35" xfId="2228"/>
    <cellStyle name="Normal 2 37 36" xfId="2229"/>
    <cellStyle name="Normal 2 37 37" xfId="2230"/>
    <cellStyle name="Normal 2 37 38" xfId="2231"/>
    <cellStyle name="Normal 2 37 39" xfId="2232"/>
    <cellStyle name="Normal 2 37 4" xfId="2233"/>
    <cellStyle name="Normal 2 37 40" xfId="2234"/>
    <cellStyle name="Normal 2 37 41" xfId="2235"/>
    <cellStyle name="Normal 2 37 42" xfId="2236"/>
    <cellStyle name="Normal 2 37 43" xfId="2237"/>
    <cellStyle name="Normal 2 37 44" xfId="2238"/>
    <cellStyle name="Normal 2 37 45" xfId="2239"/>
    <cellStyle name="Normal 2 37 46" xfId="2240"/>
    <cellStyle name="Normal 2 37 47" xfId="2241"/>
    <cellStyle name="Normal 2 37 48" xfId="2242"/>
    <cellStyle name="Normal 2 37 49" xfId="2243"/>
    <cellStyle name="Normal 2 37 5" xfId="2244"/>
    <cellStyle name="Normal 2 37 50" xfId="2245"/>
    <cellStyle name="Normal 2 37 51" xfId="2246"/>
    <cellStyle name="Normal 2 37 52" xfId="2247"/>
    <cellStyle name="Normal 2 37 53" xfId="2248"/>
    <cellStyle name="Normal 2 37 54" xfId="2249"/>
    <cellStyle name="Normal 2 37 6" xfId="2250"/>
    <cellStyle name="Normal 2 37 7" xfId="2251"/>
    <cellStyle name="Normal 2 37 8" xfId="2252"/>
    <cellStyle name="Normal 2 37 9" xfId="2253"/>
    <cellStyle name="Normal 2 38" xfId="150"/>
    <cellStyle name="Normal 2 38 10" xfId="2254"/>
    <cellStyle name="Normal 2 38 11" xfId="2255"/>
    <cellStyle name="Normal 2 38 12" xfId="2256"/>
    <cellStyle name="Normal 2 38 13" xfId="2257"/>
    <cellStyle name="Normal 2 38 14" xfId="2258"/>
    <cellStyle name="Normal 2 38 15" xfId="2259"/>
    <cellStyle name="Normal 2 38 16" xfId="2260"/>
    <cellStyle name="Normal 2 38 17" xfId="2261"/>
    <cellStyle name="Normal 2 38 18" xfId="2262"/>
    <cellStyle name="Normal 2 38 19" xfId="2263"/>
    <cellStyle name="Normal 2 38 2" xfId="2264"/>
    <cellStyle name="Normal 2 38 20" xfId="2265"/>
    <cellStyle name="Normal 2 38 21" xfId="2266"/>
    <cellStyle name="Normal 2 38 22" xfId="2267"/>
    <cellStyle name="Normal 2 38 23" xfId="2268"/>
    <cellStyle name="Normal 2 38 24" xfId="2269"/>
    <cellStyle name="Normal 2 38 25" xfId="2270"/>
    <cellStyle name="Normal 2 38 26" xfId="2271"/>
    <cellStyle name="Normal 2 38 27" xfId="2272"/>
    <cellStyle name="Normal 2 38 28" xfId="2273"/>
    <cellStyle name="Normal 2 38 29" xfId="2274"/>
    <cellStyle name="Normal 2 38 3" xfId="2275"/>
    <cellStyle name="Normal 2 38 30" xfId="2276"/>
    <cellStyle name="Normal 2 38 31" xfId="2277"/>
    <cellStyle name="Normal 2 38 32" xfId="2278"/>
    <cellStyle name="Normal 2 38 33" xfId="2279"/>
    <cellStyle name="Normal 2 38 34" xfId="2280"/>
    <cellStyle name="Normal 2 38 35" xfId="2281"/>
    <cellStyle name="Normal 2 38 36" xfId="2282"/>
    <cellStyle name="Normal 2 38 37" xfId="2283"/>
    <cellStyle name="Normal 2 38 38" xfId="2284"/>
    <cellStyle name="Normal 2 38 39" xfId="2285"/>
    <cellStyle name="Normal 2 38 4" xfId="2286"/>
    <cellStyle name="Normal 2 38 40" xfId="2287"/>
    <cellStyle name="Normal 2 38 41" xfId="2288"/>
    <cellStyle name="Normal 2 38 42" xfId="2289"/>
    <cellStyle name="Normal 2 38 43" xfId="2290"/>
    <cellStyle name="Normal 2 38 44" xfId="2291"/>
    <cellStyle name="Normal 2 38 45" xfId="2292"/>
    <cellStyle name="Normal 2 38 46" xfId="2293"/>
    <cellStyle name="Normal 2 38 47" xfId="2294"/>
    <cellStyle name="Normal 2 38 48" xfId="2295"/>
    <cellStyle name="Normal 2 38 49" xfId="2296"/>
    <cellStyle name="Normal 2 38 5" xfId="2297"/>
    <cellStyle name="Normal 2 38 50" xfId="2298"/>
    <cellStyle name="Normal 2 38 51" xfId="2299"/>
    <cellStyle name="Normal 2 38 52" xfId="2300"/>
    <cellStyle name="Normal 2 38 53" xfId="2301"/>
    <cellStyle name="Normal 2 38 54" xfId="2302"/>
    <cellStyle name="Normal 2 38 6" xfId="2303"/>
    <cellStyle name="Normal 2 38 7" xfId="2304"/>
    <cellStyle name="Normal 2 38 8" xfId="2305"/>
    <cellStyle name="Normal 2 38 9" xfId="2306"/>
    <cellStyle name="Normal 2 39" xfId="151"/>
    <cellStyle name="Normal 2 39 10" xfId="2307"/>
    <cellStyle name="Normal 2 39 11" xfId="2308"/>
    <cellStyle name="Normal 2 39 12" xfId="2309"/>
    <cellStyle name="Normal 2 39 13" xfId="2310"/>
    <cellStyle name="Normal 2 39 14" xfId="2311"/>
    <cellStyle name="Normal 2 39 15" xfId="2312"/>
    <cellStyle name="Normal 2 39 16" xfId="2313"/>
    <cellStyle name="Normal 2 39 17" xfId="2314"/>
    <cellStyle name="Normal 2 39 18" xfId="2315"/>
    <cellStyle name="Normal 2 39 19" xfId="2316"/>
    <cellStyle name="Normal 2 39 2" xfId="2317"/>
    <cellStyle name="Normal 2 39 20" xfId="2318"/>
    <cellStyle name="Normal 2 39 21" xfId="2319"/>
    <cellStyle name="Normal 2 39 22" xfId="2320"/>
    <cellStyle name="Normal 2 39 23" xfId="2321"/>
    <cellStyle name="Normal 2 39 24" xfId="2322"/>
    <cellStyle name="Normal 2 39 25" xfId="2323"/>
    <cellStyle name="Normal 2 39 26" xfId="2324"/>
    <cellStyle name="Normal 2 39 27" xfId="2325"/>
    <cellStyle name="Normal 2 39 28" xfId="2326"/>
    <cellStyle name="Normal 2 39 29" xfId="2327"/>
    <cellStyle name="Normal 2 39 3" xfId="2328"/>
    <cellStyle name="Normal 2 39 30" xfId="2329"/>
    <cellStyle name="Normal 2 39 31" xfId="2330"/>
    <cellStyle name="Normal 2 39 32" xfId="2331"/>
    <cellStyle name="Normal 2 39 33" xfId="2332"/>
    <cellStyle name="Normal 2 39 34" xfId="2333"/>
    <cellStyle name="Normal 2 39 35" xfId="2334"/>
    <cellStyle name="Normal 2 39 36" xfId="2335"/>
    <cellStyle name="Normal 2 39 37" xfId="2336"/>
    <cellStyle name="Normal 2 39 38" xfId="2337"/>
    <cellStyle name="Normal 2 39 39" xfId="2338"/>
    <cellStyle name="Normal 2 39 4" xfId="2339"/>
    <cellStyle name="Normal 2 39 40" xfId="2340"/>
    <cellStyle name="Normal 2 39 41" xfId="2341"/>
    <cellStyle name="Normal 2 39 42" xfId="2342"/>
    <cellStyle name="Normal 2 39 43" xfId="2343"/>
    <cellStyle name="Normal 2 39 44" xfId="2344"/>
    <cellStyle name="Normal 2 39 45" xfId="2345"/>
    <cellStyle name="Normal 2 39 46" xfId="2346"/>
    <cellStyle name="Normal 2 39 47" xfId="2347"/>
    <cellStyle name="Normal 2 39 48" xfId="2348"/>
    <cellStyle name="Normal 2 39 49" xfId="2349"/>
    <cellStyle name="Normal 2 39 5" xfId="2350"/>
    <cellStyle name="Normal 2 39 50" xfId="2351"/>
    <cellStyle name="Normal 2 39 51" xfId="2352"/>
    <cellStyle name="Normal 2 39 52" xfId="2353"/>
    <cellStyle name="Normal 2 39 53" xfId="2354"/>
    <cellStyle name="Normal 2 39 54" xfId="2355"/>
    <cellStyle name="Normal 2 39 6" xfId="2356"/>
    <cellStyle name="Normal 2 39 7" xfId="2357"/>
    <cellStyle name="Normal 2 39 8" xfId="2358"/>
    <cellStyle name="Normal 2 39 9" xfId="2359"/>
    <cellStyle name="Normal 2 4" xfId="152"/>
    <cellStyle name="Normal 2 4 10" xfId="2360"/>
    <cellStyle name="Normal 2 4 11" xfId="2361"/>
    <cellStyle name="Normal 2 4 12" xfId="2362"/>
    <cellStyle name="Normal 2 4 13" xfId="2363"/>
    <cellStyle name="Normal 2 4 14" xfId="2364"/>
    <cellStyle name="Normal 2 4 15" xfId="2365"/>
    <cellStyle name="Normal 2 4 16" xfId="2366"/>
    <cellStyle name="Normal 2 4 17" xfId="2367"/>
    <cellStyle name="Normal 2 4 18" xfId="2368"/>
    <cellStyle name="Normal 2 4 19" xfId="2369"/>
    <cellStyle name="Normal 2 4 2" xfId="2370"/>
    <cellStyle name="Normal 2 4 20" xfId="2371"/>
    <cellStyle name="Normal 2 4 21" xfId="2372"/>
    <cellStyle name="Normal 2 4 22" xfId="2373"/>
    <cellStyle name="Normal 2 4 23" xfId="2374"/>
    <cellStyle name="Normal 2 4 24" xfId="2375"/>
    <cellStyle name="Normal 2 4 25" xfId="2376"/>
    <cellStyle name="Normal 2 4 26" xfId="2377"/>
    <cellStyle name="Normal 2 4 27" xfId="2378"/>
    <cellStyle name="Normal 2 4 28" xfId="2379"/>
    <cellStyle name="Normal 2 4 29" xfId="2380"/>
    <cellStyle name="Normal 2 4 3" xfId="2381"/>
    <cellStyle name="Normal 2 4 30" xfId="2382"/>
    <cellStyle name="Normal 2 4 31" xfId="2383"/>
    <cellStyle name="Normal 2 4 32" xfId="2384"/>
    <cellStyle name="Normal 2 4 33" xfId="2385"/>
    <cellStyle name="Normal 2 4 34" xfId="2386"/>
    <cellStyle name="Normal 2 4 35" xfId="2387"/>
    <cellStyle name="Normal 2 4 36" xfId="2388"/>
    <cellStyle name="Normal 2 4 37" xfId="2389"/>
    <cellStyle name="Normal 2 4 38" xfId="2390"/>
    <cellStyle name="Normal 2 4 39" xfId="2391"/>
    <cellStyle name="Normal 2 4 4" xfId="2392"/>
    <cellStyle name="Normal 2 4 40" xfId="2393"/>
    <cellStyle name="Normal 2 4 41" xfId="2394"/>
    <cellStyle name="Normal 2 4 42" xfId="2395"/>
    <cellStyle name="Normal 2 4 43" xfId="2396"/>
    <cellStyle name="Normal 2 4 44" xfId="2397"/>
    <cellStyle name="Normal 2 4 45" xfId="2398"/>
    <cellStyle name="Normal 2 4 46" xfId="2399"/>
    <cellStyle name="Normal 2 4 47" xfId="2400"/>
    <cellStyle name="Normal 2 4 48" xfId="2401"/>
    <cellStyle name="Normal 2 4 49" xfId="2402"/>
    <cellStyle name="Normal 2 4 5" xfId="2403"/>
    <cellStyle name="Normal 2 4 50" xfId="2404"/>
    <cellStyle name="Normal 2 4 51" xfId="2405"/>
    <cellStyle name="Normal 2 4 52" xfId="2406"/>
    <cellStyle name="Normal 2 4 53" xfId="2407"/>
    <cellStyle name="Normal 2 4 54" xfId="2408"/>
    <cellStyle name="Normal 2 4 55" xfId="2409"/>
    <cellStyle name="Normal 2 4 56" xfId="2410"/>
    <cellStyle name="Normal 2 4 57" xfId="2411"/>
    <cellStyle name="Normal 2 4 58" xfId="2412"/>
    <cellStyle name="Normal 2 4 59" xfId="2413"/>
    <cellStyle name="Normal 2 4 6" xfId="2414"/>
    <cellStyle name="Normal 2 4 60" xfId="2415"/>
    <cellStyle name="Normal 2 4 61" xfId="2416"/>
    <cellStyle name="Normal 2 4 62" xfId="2417"/>
    <cellStyle name="Normal 2 4 63" xfId="2418"/>
    <cellStyle name="Normal 2 4 64" xfId="2419"/>
    <cellStyle name="Normal 2 4 65" xfId="2420"/>
    <cellStyle name="Normal 2 4 66" xfId="2421"/>
    <cellStyle name="Normal 2 4 67" xfId="2422"/>
    <cellStyle name="Normal 2 4 68" xfId="2423"/>
    <cellStyle name="Normal 2 4 69" xfId="2424"/>
    <cellStyle name="Normal 2 4 7" xfId="2425"/>
    <cellStyle name="Normal 2 4 70" xfId="2426"/>
    <cellStyle name="Normal 2 4 71" xfId="2427"/>
    <cellStyle name="Normal 2 4 72" xfId="2428"/>
    <cellStyle name="Normal 2 4 73" xfId="2429"/>
    <cellStyle name="Normal 2 4 74" xfId="2430"/>
    <cellStyle name="Normal 2 4 75" xfId="2431"/>
    <cellStyle name="Normal 2 4 76" xfId="2432"/>
    <cellStyle name="Normal 2 4 77" xfId="2433"/>
    <cellStyle name="Normal 2 4 78" xfId="2434"/>
    <cellStyle name="Normal 2 4 79" xfId="2435"/>
    <cellStyle name="Normal 2 4 8" xfId="2436"/>
    <cellStyle name="Normal 2 4 80" xfId="2437"/>
    <cellStyle name="Normal 2 4 81" xfId="2438"/>
    <cellStyle name="Normal 2 4 82" xfId="2439"/>
    <cellStyle name="Normal 2 4 83" xfId="2440"/>
    <cellStyle name="Normal 2 4 84" xfId="2441"/>
    <cellStyle name="Normal 2 4 85" xfId="2442"/>
    <cellStyle name="Normal 2 4 86" xfId="2443"/>
    <cellStyle name="Normal 2 4 87" xfId="2444"/>
    <cellStyle name="Normal 2 4 88" xfId="2445"/>
    <cellStyle name="Normal 2 4 89" xfId="2446"/>
    <cellStyle name="Normal 2 4 9" xfId="2447"/>
    <cellStyle name="Normal 2 4_Fresh-Water_WEEKLY LIVE STOCK SAMARY-JULY-2010. xls" xfId="2448"/>
    <cellStyle name="Normal 2 40" xfId="153"/>
    <cellStyle name="Normal 2 40 10" xfId="2449"/>
    <cellStyle name="Normal 2 40 11" xfId="2450"/>
    <cellStyle name="Normal 2 40 12" xfId="2451"/>
    <cellStyle name="Normal 2 40 13" xfId="2452"/>
    <cellStyle name="Normal 2 40 14" xfId="2453"/>
    <cellStyle name="Normal 2 40 15" xfId="2454"/>
    <cellStyle name="Normal 2 40 16" xfId="2455"/>
    <cellStyle name="Normal 2 40 17" xfId="2456"/>
    <cellStyle name="Normal 2 40 18" xfId="2457"/>
    <cellStyle name="Normal 2 40 19" xfId="2458"/>
    <cellStyle name="Normal 2 40 2" xfId="2459"/>
    <cellStyle name="Normal 2 40 20" xfId="2460"/>
    <cellStyle name="Normal 2 40 21" xfId="2461"/>
    <cellStyle name="Normal 2 40 22" xfId="2462"/>
    <cellStyle name="Normal 2 40 23" xfId="2463"/>
    <cellStyle name="Normal 2 40 24" xfId="2464"/>
    <cellStyle name="Normal 2 40 25" xfId="2465"/>
    <cellStyle name="Normal 2 40 26" xfId="2466"/>
    <cellStyle name="Normal 2 40 27" xfId="2467"/>
    <cellStyle name="Normal 2 40 28" xfId="2468"/>
    <cellStyle name="Normal 2 40 29" xfId="2469"/>
    <cellStyle name="Normal 2 40 3" xfId="2470"/>
    <cellStyle name="Normal 2 40 30" xfId="2471"/>
    <cellStyle name="Normal 2 40 31" xfId="2472"/>
    <cellStyle name="Normal 2 40 32" xfId="2473"/>
    <cellStyle name="Normal 2 40 33" xfId="2474"/>
    <cellStyle name="Normal 2 40 34" xfId="2475"/>
    <cellStyle name="Normal 2 40 35" xfId="2476"/>
    <cellStyle name="Normal 2 40 36" xfId="2477"/>
    <cellStyle name="Normal 2 40 37" xfId="2478"/>
    <cellStyle name="Normal 2 40 38" xfId="2479"/>
    <cellStyle name="Normal 2 40 39" xfId="2480"/>
    <cellStyle name="Normal 2 40 4" xfId="2481"/>
    <cellStyle name="Normal 2 40 40" xfId="2482"/>
    <cellStyle name="Normal 2 40 41" xfId="2483"/>
    <cellStyle name="Normal 2 40 42" xfId="2484"/>
    <cellStyle name="Normal 2 40 43" xfId="2485"/>
    <cellStyle name="Normal 2 40 44" xfId="2486"/>
    <cellStyle name="Normal 2 40 45" xfId="2487"/>
    <cellStyle name="Normal 2 40 46" xfId="2488"/>
    <cellStyle name="Normal 2 40 47" xfId="2489"/>
    <cellStyle name="Normal 2 40 48" xfId="2490"/>
    <cellStyle name="Normal 2 40 49" xfId="2491"/>
    <cellStyle name="Normal 2 40 5" xfId="2492"/>
    <cellStyle name="Normal 2 40 50" xfId="2493"/>
    <cellStyle name="Normal 2 40 51" xfId="2494"/>
    <cellStyle name="Normal 2 40 52" xfId="2495"/>
    <cellStyle name="Normal 2 40 53" xfId="2496"/>
    <cellStyle name="Normal 2 40 54" xfId="2497"/>
    <cellStyle name="Normal 2 40 6" xfId="2498"/>
    <cellStyle name="Normal 2 40 7" xfId="2499"/>
    <cellStyle name="Normal 2 40 8" xfId="2500"/>
    <cellStyle name="Normal 2 40 9" xfId="2501"/>
    <cellStyle name="Normal 2 41" xfId="154"/>
    <cellStyle name="Normal 2 41 10" xfId="2502"/>
    <cellStyle name="Normal 2 41 11" xfId="2503"/>
    <cellStyle name="Normal 2 41 12" xfId="2504"/>
    <cellStyle name="Normal 2 41 13" xfId="2505"/>
    <cellStyle name="Normal 2 41 14" xfId="2506"/>
    <cellStyle name="Normal 2 41 15" xfId="2507"/>
    <cellStyle name="Normal 2 41 16" xfId="2508"/>
    <cellStyle name="Normal 2 41 17" xfId="2509"/>
    <cellStyle name="Normal 2 41 18" xfId="2510"/>
    <cellStyle name="Normal 2 41 19" xfId="2511"/>
    <cellStyle name="Normal 2 41 2" xfId="2512"/>
    <cellStyle name="Normal 2 41 20" xfId="2513"/>
    <cellStyle name="Normal 2 41 21" xfId="2514"/>
    <cellStyle name="Normal 2 41 22" xfId="2515"/>
    <cellStyle name="Normal 2 41 23" xfId="2516"/>
    <cellStyle name="Normal 2 41 24" xfId="2517"/>
    <cellStyle name="Normal 2 41 25" xfId="2518"/>
    <cellStyle name="Normal 2 41 26" xfId="2519"/>
    <cellStyle name="Normal 2 41 27" xfId="2520"/>
    <cellStyle name="Normal 2 41 28" xfId="2521"/>
    <cellStyle name="Normal 2 41 29" xfId="2522"/>
    <cellStyle name="Normal 2 41 3" xfId="2523"/>
    <cellStyle name="Normal 2 41 30" xfId="2524"/>
    <cellStyle name="Normal 2 41 31" xfId="2525"/>
    <cellStyle name="Normal 2 41 32" xfId="2526"/>
    <cellStyle name="Normal 2 41 33" xfId="2527"/>
    <cellStyle name="Normal 2 41 34" xfId="2528"/>
    <cellStyle name="Normal 2 41 35" xfId="2529"/>
    <cellStyle name="Normal 2 41 36" xfId="2530"/>
    <cellStyle name="Normal 2 41 37" xfId="2531"/>
    <cellStyle name="Normal 2 41 38" xfId="2532"/>
    <cellStyle name="Normal 2 41 39" xfId="2533"/>
    <cellStyle name="Normal 2 41 4" xfId="2534"/>
    <cellStyle name="Normal 2 41 5" xfId="2535"/>
    <cellStyle name="Normal 2 41 6" xfId="2536"/>
    <cellStyle name="Normal 2 41 7" xfId="2537"/>
    <cellStyle name="Normal 2 41 8" xfId="2538"/>
    <cellStyle name="Normal 2 41 9" xfId="2539"/>
    <cellStyle name="Normal 2 42" xfId="155"/>
    <cellStyle name="Normal 2 42 10" xfId="2540"/>
    <cellStyle name="Normal 2 42 11" xfId="2541"/>
    <cellStyle name="Normal 2 42 12" xfId="2542"/>
    <cellStyle name="Normal 2 42 13" xfId="2543"/>
    <cellStyle name="Normal 2 42 14" xfId="2544"/>
    <cellStyle name="Normal 2 42 15" xfId="2545"/>
    <cellStyle name="Normal 2 42 16" xfId="2546"/>
    <cellStyle name="Normal 2 42 17" xfId="2547"/>
    <cellStyle name="Normal 2 42 18" xfId="2548"/>
    <cellStyle name="Normal 2 42 19" xfId="2549"/>
    <cellStyle name="Normal 2 42 2" xfId="2550"/>
    <cellStyle name="Normal 2 42 20" xfId="2551"/>
    <cellStyle name="Normal 2 42 21" xfId="2552"/>
    <cellStyle name="Normal 2 42 22" xfId="2553"/>
    <cellStyle name="Normal 2 42 23" xfId="2554"/>
    <cellStyle name="Normal 2 42 24" xfId="2555"/>
    <cellStyle name="Normal 2 42 25" xfId="2556"/>
    <cellStyle name="Normal 2 42 26" xfId="2557"/>
    <cellStyle name="Normal 2 42 27" xfId="2558"/>
    <cellStyle name="Normal 2 42 28" xfId="2559"/>
    <cellStyle name="Normal 2 42 29" xfId="2560"/>
    <cellStyle name="Normal 2 42 3" xfId="2561"/>
    <cellStyle name="Normal 2 42 30" xfId="2562"/>
    <cellStyle name="Normal 2 42 31" xfId="2563"/>
    <cellStyle name="Normal 2 42 32" xfId="2564"/>
    <cellStyle name="Normal 2 42 33" xfId="2565"/>
    <cellStyle name="Normal 2 42 34" xfId="2566"/>
    <cellStyle name="Normal 2 42 35" xfId="2567"/>
    <cellStyle name="Normal 2 42 36" xfId="2568"/>
    <cellStyle name="Normal 2 42 37" xfId="2569"/>
    <cellStyle name="Normal 2 42 38" xfId="2570"/>
    <cellStyle name="Normal 2 42 39" xfId="2571"/>
    <cellStyle name="Normal 2 42 4" xfId="2572"/>
    <cellStyle name="Normal 2 42 5" xfId="2573"/>
    <cellStyle name="Normal 2 42 6" xfId="2574"/>
    <cellStyle name="Normal 2 42 7" xfId="2575"/>
    <cellStyle name="Normal 2 42 8" xfId="2576"/>
    <cellStyle name="Normal 2 42 9" xfId="2577"/>
    <cellStyle name="Normal 2 43" xfId="156"/>
    <cellStyle name="Normal 2 43 10" xfId="2578"/>
    <cellStyle name="Normal 2 43 11" xfId="2579"/>
    <cellStyle name="Normal 2 43 12" xfId="2580"/>
    <cellStyle name="Normal 2 43 13" xfId="2581"/>
    <cellStyle name="Normal 2 43 14" xfId="2582"/>
    <cellStyle name="Normal 2 43 15" xfId="2583"/>
    <cellStyle name="Normal 2 43 16" xfId="2584"/>
    <cellStyle name="Normal 2 43 17" xfId="2585"/>
    <cellStyle name="Normal 2 43 18" xfId="2586"/>
    <cellStyle name="Normal 2 43 19" xfId="2587"/>
    <cellStyle name="Normal 2 43 2" xfId="2588"/>
    <cellStyle name="Normal 2 43 20" xfId="2589"/>
    <cellStyle name="Normal 2 43 21" xfId="2590"/>
    <cellStyle name="Normal 2 43 22" xfId="2591"/>
    <cellStyle name="Normal 2 43 23" xfId="2592"/>
    <cellStyle name="Normal 2 43 24" xfId="2593"/>
    <cellStyle name="Normal 2 43 25" xfId="2594"/>
    <cellStyle name="Normal 2 43 26" xfId="2595"/>
    <cellStyle name="Normal 2 43 27" xfId="2596"/>
    <cellStyle name="Normal 2 43 28" xfId="2597"/>
    <cellStyle name="Normal 2 43 29" xfId="2598"/>
    <cellStyle name="Normal 2 43 3" xfId="2599"/>
    <cellStyle name="Normal 2 43 30" xfId="2600"/>
    <cellStyle name="Normal 2 43 31" xfId="2601"/>
    <cellStyle name="Normal 2 43 32" xfId="2602"/>
    <cellStyle name="Normal 2 43 33" xfId="2603"/>
    <cellStyle name="Normal 2 43 34" xfId="2604"/>
    <cellStyle name="Normal 2 43 35" xfId="2605"/>
    <cellStyle name="Normal 2 43 36" xfId="2606"/>
    <cellStyle name="Normal 2 43 37" xfId="2607"/>
    <cellStyle name="Normal 2 43 38" xfId="2608"/>
    <cellStyle name="Normal 2 43 39" xfId="2609"/>
    <cellStyle name="Normal 2 43 4" xfId="2610"/>
    <cellStyle name="Normal 2 43 5" xfId="2611"/>
    <cellStyle name="Normal 2 43 6" xfId="2612"/>
    <cellStyle name="Normal 2 43 7" xfId="2613"/>
    <cellStyle name="Normal 2 43 8" xfId="2614"/>
    <cellStyle name="Normal 2 43 9" xfId="2615"/>
    <cellStyle name="Normal 2 44" xfId="157"/>
    <cellStyle name="Normal 2 44 10" xfId="2616"/>
    <cellStyle name="Normal 2 44 11" xfId="2617"/>
    <cellStyle name="Normal 2 44 12" xfId="2618"/>
    <cellStyle name="Normal 2 44 13" xfId="2619"/>
    <cellStyle name="Normal 2 44 14" xfId="2620"/>
    <cellStyle name="Normal 2 44 15" xfId="2621"/>
    <cellStyle name="Normal 2 44 16" xfId="2622"/>
    <cellStyle name="Normal 2 44 17" xfId="2623"/>
    <cellStyle name="Normal 2 44 18" xfId="2624"/>
    <cellStyle name="Normal 2 44 19" xfId="2625"/>
    <cellStyle name="Normal 2 44 2" xfId="2626"/>
    <cellStyle name="Normal 2 44 20" xfId="2627"/>
    <cellStyle name="Normal 2 44 21" xfId="2628"/>
    <cellStyle name="Normal 2 44 22" xfId="2629"/>
    <cellStyle name="Normal 2 44 23" xfId="2630"/>
    <cellStyle name="Normal 2 44 24" xfId="2631"/>
    <cellStyle name="Normal 2 44 25" xfId="2632"/>
    <cellStyle name="Normal 2 44 26" xfId="2633"/>
    <cellStyle name="Normal 2 44 27" xfId="2634"/>
    <cellStyle name="Normal 2 44 28" xfId="2635"/>
    <cellStyle name="Normal 2 44 29" xfId="2636"/>
    <cellStyle name="Normal 2 44 3" xfId="2637"/>
    <cellStyle name="Normal 2 44 30" xfId="2638"/>
    <cellStyle name="Normal 2 44 31" xfId="2639"/>
    <cellStyle name="Normal 2 44 32" xfId="2640"/>
    <cellStyle name="Normal 2 44 33" xfId="2641"/>
    <cellStyle name="Normal 2 44 34" xfId="2642"/>
    <cellStyle name="Normal 2 44 35" xfId="2643"/>
    <cellStyle name="Normal 2 44 36" xfId="2644"/>
    <cellStyle name="Normal 2 44 37" xfId="2645"/>
    <cellStyle name="Normal 2 44 38" xfId="2646"/>
    <cellStyle name="Normal 2 44 39" xfId="2647"/>
    <cellStyle name="Normal 2 44 4" xfId="2648"/>
    <cellStyle name="Normal 2 44 5" xfId="2649"/>
    <cellStyle name="Normal 2 44 6" xfId="2650"/>
    <cellStyle name="Normal 2 44 7" xfId="2651"/>
    <cellStyle name="Normal 2 44 8" xfId="2652"/>
    <cellStyle name="Normal 2 44 9" xfId="2653"/>
    <cellStyle name="Normal 2 45" xfId="158"/>
    <cellStyle name="Normal 2 45 10" xfId="2654"/>
    <cellStyle name="Normal 2 45 11" xfId="2655"/>
    <cellStyle name="Normal 2 45 12" xfId="2656"/>
    <cellStyle name="Normal 2 45 13" xfId="2657"/>
    <cellStyle name="Normal 2 45 14" xfId="2658"/>
    <cellStyle name="Normal 2 45 15" xfId="2659"/>
    <cellStyle name="Normal 2 45 16" xfId="2660"/>
    <cellStyle name="Normal 2 45 17" xfId="2661"/>
    <cellStyle name="Normal 2 45 18" xfId="2662"/>
    <cellStyle name="Normal 2 45 19" xfId="2663"/>
    <cellStyle name="Normal 2 45 2" xfId="2664"/>
    <cellStyle name="Normal 2 45 20" xfId="2665"/>
    <cellStyle name="Normal 2 45 21" xfId="2666"/>
    <cellStyle name="Normal 2 45 22" xfId="2667"/>
    <cellStyle name="Normal 2 45 23" xfId="2668"/>
    <cellStyle name="Normal 2 45 24" xfId="2669"/>
    <cellStyle name="Normal 2 45 25" xfId="2670"/>
    <cellStyle name="Normal 2 45 26" xfId="2671"/>
    <cellStyle name="Normal 2 45 27" xfId="2672"/>
    <cellStyle name="Normal 2 45 28" xfId="2673"/>
    <cellStyle name="Normal 2 45 29" xfId="2674"/>
    <cellStyle name="Normal 2 45 3" xfId="2675"/>
    <cellStyle name="Normal 2 45 30" xfId="2676"/>
    <cellStyle name="Normal 2 45 31" xfId="2677"/>
    <cellStyle name="Normal 2 45 32" xfId="2678"/>
    <cellStyle name="Normal 2 45 33" xfId="2679"/>
    <cellStyle name="Normal 2 45 34" xfId="2680"/>
    <cellStyle name="Normal 2 45 35" xfId="2681"/>
    <cellStyle name="Normal 2 45 36" xfId="2682"/>
    <cellStyle name="Normal 2 45 37" xfId="2683"/>
    <cellStyle name="Normal 2 45 38" xfId="2684"/>
    <cellStyle name="Normal 2 45 39" xfId="2685"/>
    <cellStyle name="Normal 2 45 4" xfId="2686"/>
    <cellStyle name="Normal 2 45 5" xfId="2687"/>
    <cellStyle name="Normal 2 45 6" xfId="2688"/>
    <cellStyle name="Normal 2 45 7" xfId="2689"/>
    <cellStyle name="Normal 2 45 8" xfId="2690"/>
    <cellStyle name="Normal 2 45 9" xfId="2691"/>
    <cellStyle name="Normal 2 46" xfId="159"/>
    <cellStyle name="Normal 2 46 10" xfId="2692"/>
    <cellStyle name="Normal 2 46 11" xfId="2693"/>
    <cellStyle name="Normal 2 46 12" xfId="2694"/>
    <cellStyle name="Normal 2 46 13" xfId="2695"/>
    <cellStyle name="Normal 2 46 14" xfId="2696"/>
    <cellStyle name="Normal 2 46 15" xfId="2697"/>
    <cellStyle name="Normal 2 46 16" xfId="2698"/>
    <cellStyle name="Normal 2 46 17" xfId="2699"/>
    <cellStyle name="Normal 2 46 18" xfId="2700"/>
    <cellStyle name="Normal 2 46 19" xfId="2701"/>
    <cellStyle name="Normal 2 46 2" xfId="2702"/>
    <cellStyle name="Normal 2 46 20" xfId="2703"/>
    <cellStyle name="Normal 2 46 21" xfId="2704"/>
    <cellStyle name="Normal 2 46 22" xfId="2705"/>
    <cellStyle name="Normal 2 46 23" xfId="2706"/>
    <cellStyle name="Normal 2 46 24" xfId="2707"/>
    <cellStyle name="Normal 2 46 25" xfId="2708"/>
    <cellStyle name="Normal 2 46 26" xfId="2709"/>
    <cellStyle name="Normal 2 46 27" xfId="2710"/>
    <cellStyle name="Normal 2 46 28" xfId="2711"/>
    <cellStyle name="Normal 2 46 29" xfId="2712"/>
    <cellStyle name="Normal 2 46 3" xfId="2713"/>
    <cellStyle name="Normal 2 46 30" xfId="2714"/>
    <cellStyle name="Normal 2 46 31" xfId="2715"/>
    <cellStyle name="Normal 2 46 32" xfId="2716"/>
    <cellStyle name="Normal 2 46 33" xfId="2717"/>
    <cellStyle name="Normal 2 46 34" xfId="2718"/>
    <cellStyle name="Normal 2 46 35" xfId="2719"/>
    <cellStyle name="Normal 2 46 36" xfId="2720"/>
    <cellStyle name="Normal 2 46 37" xfId="2721"/>
    <cellStyle name="Normal 2 46 38" xfId="2722"/>
    <cellStyle name="Normal 2 46 39" xfId="2723"/>
    <cellStyle name="Normal 2 46 4" xfId="2724"/>
    <cellStyle name="Normal 2 46 5" xfId="2725"/>
    <cellStyle name="Normal 2 46 6" xfId="2726"/>
    <cellStyle name="Normal 2 46 7" xfId="2727"/>
    <cellStyle name="Normal 2 46 8" xfId="2728"/>
    <cellStyle name="Normal 2 46 9" xfId="2729"/>
    <cellStyle name="Normal 2 47" xfId="160"/>
    <cellStyle name="Normal 2 47 10" xfId="2730"/>
    <cellStyle name="Normal 2 47 11" xfId="2731"/>
    <cellStyle name="Normal 2 47 12" xfId="2732"/>
    <cellStyle name="Normal 2 47 13" xfId="2733"/>
    <cellStyle name="Normal 2 47 14" xfId="2734"/>
    <cellStyle name="Normal 2 47 15" xfId="2735"/>
    <cellStyle name="Normal 2 47 16" xfId="2736"/>
    <cellStyle name="Normal 2 47 17" xfId="2737"/>
    <cellStyle name="Normal 2 47 18" xfId="2738"/>
    <cellStyle name="Normal 2 47 19" xfId="2739"/>
    <cellStyle name="Normal 2 47 2" xfId="2740"/>
    <cellStyle name="Normal 2 47 20" xfId="2741"/>
    <cellStyle name="Normal 2 47 21" xfId="2742"/>
    <cellStyle name="Normal 2 47 22" xfId="2743"/>
    <cellStyle name="Normal 2 47 23" xfId="2744"/>
    <cellStyle name="Normal 2 47 24" xfId="2745"/>
    <cellStyle name="Normal 2 47 25" xfId="2746"/>
    <cellStyle name="Normal 2 47 26" xfId="2747"/>
    <cellStyle name="Normal 2 47 27" xfId="2748"/>
    <cellStyle name="Normal 2 47 28" xfId="2749"/>
    <cellStyle name="Normal 2 47 29" xfId="2750"/>
    <cellStyle name="Normal 2 47 3" xfId="2751"/>
    <cellStyle name="Normal 2 47 30" xfId="2752"/>
    <cellStyle name="Normal 2 47 31" xfId="2753"/>
    <cellStyle name="Normal 2 47 32" xfId="2754"/>
    <cellStyle name="Normal 2 47 33" xfId="2755"/>
    <cellStyle name="Normal 2 47 34" xfId="2756"/>
    <cellStyle name="Normal 2 47 35" xfId="2757"/>
    <cellStyle name="Normal 2 47 36" xfId="2758"/>
    <cellStyle name="Normal 2 47 37" xfId="2759"/>
    <cellStyle name="Normal 2 47 38" xfId="2760"/>
    <cellStyle name="Normal 2 47 39" xfId="2761"/>
    <cellStyle name="Normal 2 47 4" xfId="2762"/>
    <cellStyle name="Normal 2 47 5" xfId="2763"/>
    <cellStyle name="Normal 2 47 6" xfId="2764"/>
    <cellStyle name="Normal 2 47 7" xfId="2765"/>
    <cellStyle name="Normal 2 47 8" xfId="2766"/>
    <cellStyle name="Normal 2 47 9" xfId="2767"/>
    <cellStyle name="Normal 2 48" xfId="161"/>
    <cellStyle name="Normal 2 48 10" xfId="2768"/>
    <cellStyle name="Normal 2 48 11" xfId="2769"/>
    <cellStyle name="Normal 2 48 12" xfId="2770"/>
    <cellStyle name="Normal 2 48 13" xfId="2771"/>
    <cellStyle name="Normal 2 48 14" xfId="2772"/>
    <cellStyle name="Normal 2 48 15" xfId="2773"/>
    <cellStyle name="Normal 2 48 16" xfId="2774"/>
    <cellStyle name="Normal 2 48 17" xfId="2775"/>
    <cellStyle name="Normal 2 48 18" xfId="2776"/>
    <cellStyle name="Normal 2 48 19" xfId="2777"/>
    <cellStyle name="Normal 2 48 2" xfId="2778"/>
    <cellStyle name="Normal 2 48 20" xfId="2779"/>
    <cellStyle name="Normal 2 48 21" xfId="2780"/>
    <cellStyle name="Normal 2 48 22" xfId="2781"/>
    <cellStyle name="Normal 2 48 23" xfId="2782"/>
    <cellStyle name="Normal 2 48 24" xfId="2783"/>
    <cellStyle name="Normal 2 48 25" xfId="2784"/>
    <cellStyle name="Normal 2 48 26" xfId="2785"/>
    <cellStyle name="Normal 2 48 27" xfId="2786"/>
    <cellStyle name="Normal 2 48 28" xfId="2787"/>
    <cellStyle name="Normal 2 48 29" xfId="2788"/>
    <cellStyle name="Normal 2 48 3" xfId="2789"/>
    <cellStyle name="Normal 2 48 30" xfId="2790"/>
    <cellStyle name="Normal 2 48 31" xfId="2791"/>
    <cellStyle name="Normal 2 48 32" xfId="2792"/>
    <cellStyle name="Normal 2 48 33" xfId="2793"/>
    <cellStyle name="Normal 2 48 34" xfId="2794"/>
    <cellStyle name="Normal 2 48 35" xfId="2795"/>
    <cellStyle name="Normal 2 48 36" xfId="2796"/>
    <cellStyle name="Normal 2 48 37" xfId="2797"/>
    <cellStyle name="Normal 2 48 38" xfId="2798"/>
    <cellStyle name="Normal 2 48 39" xfId="2799"/>
    <cellStyle name="Normal 2 48 4" xfId="2800"/>
    <cellStyle name="Normal 2 48 5" xfId="2801"/>
    <cellStyle name="Normal 2 48 6" xfId="2802"/>
    <cellStyle name="Normal 2 48 7" xfId="2803"/>
    <cellStyle name="Normal 2 48 8" xfId="2804"/>
    <cellStyle name="Normal 2 48 9" xfId="2805"/>
    <cellStyle name="Normal 2 49" xfId="162"/>
    <cellStyle name="Normal 2 49 10" xfId="2806"/>
    <cellStyle name="Normal 2 49 11" xfId="2807"/>
    <cellStyle name="Normal 2 49 12" xfId="2808"/>
    <cellStyle name="Normal 2 49 13" xfId="2809"/>
    <cellStyle name="Normal 2 49 14" xfId="2810"/>
    <cellStyle name="Normal 2 49 15" xfId="2811"/>
    <cellStyle name="Normal 2 49 16" xfId="2812"/>
    <cellStyle name="Normal 2 49 17" xfId="2813"/>
    <cellStyle name="Normal 2 49 18" xfId="2814"/>
    <cellStyle name="Normal 2 49 19" xfId="2815"/>
    <cellStyle name="Normal 2 49 2" xfId="2816"/>
    <cellStyle name="Normal 2 49 20" xfId="2817"/>
    <cellStyle name="Normal 2 49 21" xfId="2818"/>
    <cellStyle name="Normal 2 49 22" xfId="2819"/>
    <cellStyle name="Normal 2 49 23" xfId="2820"/>
    <cellStyle name="Normal 2 49 24" xfId="2821"/>
    <cellStyle name="Normal 2 49 25" xfId="2822"/>
    <cellStyle name="Normal 2 49 26" xfId="2823"/>
    <cellStyle name="Normal 2 49 27" xfId="2824"/>
    <cellStyle name="Normal 2 49 28" xfId="2825"/>
    <cellStyle name="Normal 2 49 29" xfId="2826"/>
    <cellStyle name="Normal 2 49 3" xfId="2827"/>
    <cellStyle name="Normal 2 49 30" xfId="2828"/>
    <cellStyle name="Normal 2 49 31" xfId="2829"/>
    <cellStyle name="Normal 2 49 32" xfId="2830"/>
    <cellStyle name="Normal 2 49 33" xfId="2831"/>
    <cellStyle name="Normal 2 49 34" xfId="2832"/>
    <cellStyle name="Normal 2 49 35" xfId="2833"/>
    <cellStyle name="Normal 2 49 36" xfId="2834"/>
    <cellStyle name="Normal 2 49 37" xfId="2835"/>
    <cellStyle name="Normal 2 49 38" xfId="2836"/>
    <cellStyle name="Normal 2 49 39" xfId="2837"/>
    <cellStyle name="Normal 2 49 4" xfId="2838"/>
    <cellStyle name="Normal 2 49 5" xfId="2839"/>
    <cellStyle name="Normal 2 49 6" xfId="2840"/>
    <cellStyle name="Normal 2 49 7" xfId="2841"/>
    <cellStyle name="Normal 2 49 8" xfId="2842"/>
    <cellStyle name="Normal 2 49 9" xfId="2843"/>
    <cellStyle name="Normal 2 5" xfId="163"/>
    <cellStyle name="Normal 2 5 10" xfId="2844"/>
    <cellStyle name="Normal 2 5 11" xfId="2845"/>
    <cellStyle name="Normal 2 5 12" xfId="2846"/>
    <cellStyle name="Normal 2 5 13" xfId="2847"/>
    <cellStyle name="Normal 2 5 14" xfId="2848"/>
    <cellStyle name="Normal 2 5 15" xfId="2849"/>
    <cellStyle name="Normal 2 5 16" xfId="2850"/>
    <cellStyle name="Normal 2 5 17" xfId="2851"/>
    <cellStyle name="Normal 2 5 18" xfId="2852"/>
    <cellStyle name="Normal 2 5 19" xfId="2853"/>
    <cellStyle name="Normal 2 5 2" xfId="2854"/>
    <cellStyle name="Normal 2 5 20" xfId="2855"/>
    <cellStyle name="Normal 2 5 21" xfId="2856"/>
    <cellStyle name="Normal 2 5 22" xfId="2857"/>
    <cellStyle name="Normal 2 5 23" xfId="2858"/>
    <cellStyle name="Normal 2 5 24" xfId="2859"/>
    <cellStyle name="Normal 2 5 25" xfId="2860"/>
    <cellStyle name="Normal 2 5 26" xfId="2861"/>
    <cellStyle name="Normal 2 5 27" xfId="2862"/>
    <cellStyle name="Normal 2 5 28" xfId="2863"/>
    <cellStyle name="Normal 2 5 29" xfId="2864"/>
    <cellStyle name="Normal 2 5 3" xfId="2865"/>
    <cellStyle name="Normal 2 5 30" xfId="2866"/>
    <cellStyle name="Normal 2 5 31" xfId="2867"/>
    <cellStyle name="Normal 2 5 32" xfId="2868"/>
    <cellStyle name="Normal 2 5 33" xfId="2869"/>
    <cellStyle name="Normal 2 5 34" xfId="2870"/>
    <cellStyle name="Normal 2 5 35" xfId="2871"/>
    <cellStyle name="Normal 2 5 36" xfId="2872"/>
    <cellStyle name="Normal 2 5 37" xfId="2873"/>
    <cellStyle name="Normal 2 5 38" xfId="2874"/>
    <cellStyle name="Normal 2 5 39" xfId="2875"/>
    <cellStyle name="Normal 2 5 4" xfId="2876"/>
    <cellStyle name="Normal 2 5 40" xfId="2877"/>
    <cellStyle name="Normal 2 5 41" xfId="2878"/>
    <cellStyle name="Normal 2 5 42" xfId="2879"/>
    <cellStyle name="Normal 2 5 43" xfId="2880"/>
    <cellStyle name="Normal 2 5 44" xfId="2881"/>
    <cellStyle name="Normal 2 5 45" xfId="2882"/>
    <cellStyle name="Normal 2 5 46" xfId="2883"/>
    <cellStyle name="Normal 2 5 47" xfId="2884"/>
    <cellStyle name="Normal 2 5 48" xfId="2885"/>
    <cellStyle name="Normal 2 5 49" xfId="2886"/>
    <cellStyle name="Normal 2 5 5" xfId="2887"/>
    <cellStyle name="Normal 2 5 50" xfId="2888"/>
    <cellStyle name="Normal 2 5 51" xfId="2889"/>
    <cellStyle name="Normal 2 5 52" xfId="2890"/>
    <cellStyle name="Normal 2 5 53" xfId="2891"/>
    <cellStyle name="Normal 2 5 54" xfId="2892"/>
    <cellStyle name="Normal 2 5 55" xfId="2893"/>
    <cellStyle name="Normal 2 5 56" xfId="2894"/>
    <cellStyle name="Normal 2 5 57" xfId="2895"/>
    <cellStyle name="Normal 2 5 58" xfId="2896"/>
    <cellStyle name="Normal 2 5 59" xfId="2897"/>
    <cellStyle name="Normal 2 5 6" xfId="2898"/>
    <cellStyle name="Normal 2 5 60" xfId="2899"/>
    <cellStyle name="Normal 2 5 61" xfId="2900"/>
    <cellStyle name="Normal 2 5 62" xfId="2901"/>
    <cellStyle name="Normal 2 5 63" xfId="2902"/>
    <cellStyle name="Normal 2 5 64" xfId="2903"/>
    <cellStyle name="Normal 2 5 65" xfId="2904"/>
    <cellStyle name="Normal 2 5 66" xfId="2905"/>
    <cellStyle name="Normal 2 5 67" xfId="2906"/>
    <cellStyle name="Normal 2 5 68" xfId="2907"/>
    <cellStyle name="Normal 2 5 69" xfId="2908"/>
    <cellStyle name="Normal 2 5 7" xfId="2909"/>
    <cellStyle name="Normal 2 5 70" xfId="2910"/>
    <cellStyle name="Normal 2 5 71" xfId="2911"/>
    <cellStyle name="Normal 2 5 72" xfId="2912"/>
    <cellStyle name="Normal 2 5 73" xfId="2913"/>
    <cellStyle name="Normal 2 5 74" xfId="2914"/>
    <cellStyle name="Normal 2 5 75" xfId="2915"/>
    <cellStyle name="Normal 2 5 76" xfId="2916"/>
    <cellStyle name="Normal 2 5 77" xfId="2917"/>
    <cellStyle name="Normal 2 5 78" xfId="2918"/>
    <cellStyle name="Normal 2 5 79" xfId="2919"/>
    <cellStyle name="Normal 2 5 8" xfId="2920"/>
    <cellStyle name="Normal 2 5 80" xfId="2921"/>
    <cellStyle name="Normal 2 5 81" xfId="2922"/>
    <cellStyle name="Normal 2 5 82" xfId="2923"/>
    <cellStyle name="Normal 2 5 83" xfId="2924"/>
    <cellStyle name="Normal 2 5 84" xfId="2925"/>
    <cellStyle name="Normal 2 5 85" xfId="2926"/>
    <cellStyle name="Normal 2 5 86" xfId="2927"/>
    <cellStyle name="Normal 2 5 87" xfId="2928"/>
    <cellStyle name="Normal 2 5 88" xfId="2929"/>
    <cellStyle name="Normal 2 5 89" xfId="2930"/>
    <cellStyle name="Normal 2 5 9" xfId="2931"/>
    <cellStyle name="Normal 2 5_Fresh-Water_WEEKLY LIVE STOCK SAMARY-JULY-2010. xls" xfId="2932"/>
    <cellStyle name="Normal 2 50" xfId="164"/>
    <cellStyle name="Normal 2 50 10" xfId="2933"/>
    <cellStyle name="Normal 2 50 11" xfId="2934"/>
    <cellStyle name="Normal 2 50 12" xfId="2935"/>
    <cellStyle name="Normal 2 50 13" xfId="2936"/>
    <cellStyle name="Normal 2 50 14" xfId="2937"/>
    <cellStyle name="Normal 2 50 15" xfId="2938"/>
    <cellStyle name="Normal 2 50 16" xfId="2939"/>
    <cellStyle name="Normal 2 50 17" xfId="2940"/>
    <cellStyle name="Normal 2 50 18" xfId="2941"/>
    <cellStyle name="Normal 2 50 19" xfId="2942"/>
    <cellStyle name="Normal 2 50 2" xfId="2943"/>
    <cellStyle name="Normal 2 50 20" xfId="2944"/>
    <cellStyle name="Normal 2 50 21" xfId="2945"/>
    <cellStyle name="Normal 2 50 22" xfId="2946"/>
    <cellStyle name="Normal 2 50 23" xfId="2947"/>
    <cellStyle name="Normal 2 50 24" xfId="2948"/>
    <cellStyle name="Normal 2 50 25" xfId="2949"/>
    <cellStyle name="Normal 2 50 26" xfId="2950"/>
    <cellStyle name="Normal 2 50 27" xfId="2951"/>
    <cellStyle name="Normal 2 50 28" xfId="2952"/>
    <cellStyle name="Normal 2 50 29" xfId="2953"/>
    <cellStyle name="Normal 2 50 3" xfId="2954"/>
    <cellStyle name="Normal 2 50 30" xfId="2955"/>
    <cellStyle name="Normal 2 50 31" xfId="2956"/>
    <cellStyle name="Normal 2 50 32" xfId="2957"/>
    <cellStyle name="Normal 2 50 33" xfId="2958"/>
    <cellStyle name="Normal 2 50 34" xfId="2959"/>
    <cellStyle name="Normal 2 50 35" xfId="2960"/>
    <cellStyle name="Normal 2 50 36" xfId="2961"/>
    <cellStyle name="Normal 2 50 37" xfId="2962"/>
    <cellStyle name="Normal 2 50 38" xfId="2963"/>
    <cellStyle name="Normal 2 50 39" xfId="2964"/>
    <cellStyle name="Normal 2 50 4" xfId="2965"/>
    <cellStyle name="Normal 2 50 5" xfId="2966"/>
    <cellStyle name="Normal 2 50 6" xfId="2967"/>
    <cellStyle name="Normal 2 50 7" xfId="2968"/>
    <cellStyle name="Normal 2 50 8" xfId="2969"/>
    <cellStyle name="Normal 2 50 9" xfId="2970"/>
    <cellStyle name="Normal 2 51" xfId="165"/>
    <cellStyle name="Normal 2 51 10" xfId="2971"/>
    <cellStyle name="Normal 2 51 11" xfId="2972"/>
    <cellStyle name="Normal 2 51 12" xfId="2973"/>
    <cellStyle name="Normal 2 51 13" xfId="2974"/>
    <cellStyle name="Normal 2 51 14" xfId="2975"/>
    <cellStyle name="Normal 2 51 15" xfId="2976"/>
    <cellStyle name="Normal 2 51 16" xfId="2977"/>
    <cellStyle name="Normal 2 51 17" xfId="2978"/>
    <cellStyle name="Normal 2 51 18" xfId="2979"/>
    <cellStyle name="Normal 2 51 19" xfId="2980"/>
    <cellStyle name="Normal 2 51 2" xfId="2981"/>
    <cellStyle name="Normal 2 51 20" xfId="2982"/>
    <cellStyle name="Normal 2 51 21" xfId="2983"/>
    <cellStyle name="Normal 2 51 22" xfId="2984"/>
    <cellStyle name="Normal 2 51 23" xfId="2985"/>
    <cellStyle name="Normal 2 51 24" xfId="2986"/>
    <cellStyle name="Normal 2 51 25" xfId="2987"/>
    <cellStyle name="Normal 2 51 26" xfId="2988"/>
    <cellStyle name="Normal 2 51 27" xfId="2989"/>
    <cellStyle name="Normal 2 51 28" xfId="2990"/>
    <cellStyle name="Normal 2 51 29" xfId="2991"/>
    <cellStyle name="Normal 2 51 3" xfId="2992"/>
    <cellStyle name="Normal 2 51 30" xfId="2993"/>
    <cellStyle name="Normal 2 51 31" xfId="2994"/>
    <cellStyle name="Normal 2 51 32" xfId="2995"/>
    <cellStyle name="Normal 2 51 33" xfId="2996"/>
    <cellStyle name="Normal 2 51 34" xfId="2997"/>
    <cellStyle name="Normal 2 51 35" xfId="2998"/>
    <cellStyle name="Normal 2 51 36" xfId="2999"/>
    <cellStyle name="Normal 2 51 37" xfId="3000"/>
    <cellStyle name="Normal 2 51 38" xfId="3001"/>
    <cellStyle name="Normal 2 51 39" xfId="3002"/>
    <cellStyle name="Normal 2 51 4" xfId="3003"/>
    <cellStyle name="Normal 2 51 5" xfId="3004"/>
    <cellStyle name="Normal 2 51 6" xfId="3005"/>
    <cellStyle name="Normal 2 51 7" xfId="3006"/>
    <cellStyle name="Normal 2 51 8" xfId="3007"/>
    <cellStyle name="Normal 2 51 9" xfId="3008"/>
    <cellStyle name="Normal 2 52" xfId="166"/>
    <cellStyle name="Normal 2 52 10" xfId="3009"/>
    <cellStyle name="Normal 2 52 11" xfId="3010"/>
    <cellStyle name="Normal 2 52 12" xfId="3011"/>
    <cellStyle name="Normal 2 52 13" xfId="3012"/>
    <cellStyle name="Normal 2 52 14" xfId="3013"/>
    <cellStyle name="Normal 2 52 15" xfId="3014"/>
    <cellStyle name="Normal 2 52 16" xfId="3015"/>
    <cellStyle name="Normal 2 52 17" xfId="3016"/>
    <cellStyle name="Normal 2 52 18" xfId="3017"/>
    <cellStyle name="Normal 2 52 19" xfId="3018"/>
    <cellStyle name="Normal 2 52 2" xfId="3019"/>
    <cellStyle name="Normal 2 52 20" xfId="3020"/>
    <cellStyle name="Normal 2 52 21" xfId="3021"/>
    <cellStyle name="Normal 2 52 22" xfId="3022"/>
    <cellStyle name="Normal 2 52 23" xfId="3023"/>
    <cellStyle name="Normal 2 52 24" xfId="3024"/>
    <cellStyle name="Normal 2 52 25" xfId="3025"/>
    <cellStyle name="Normal 2 52 26" xfId="3026"/>
    <cellStyle name="Normal 2 52 27" xfId="3027"/>
    <cellStyle name="Normal 2 52 28" xfId="3028"/>
    <cellStyle name="Normal 2 52 29" xfId="3029"/>
    <cellStyle name="Normal 2 52 3" xfId="3030"/>
    <cellStyle name="Normal 2 52 30" xfId="3031"/>
    <cellStyle name="Normal 2 52 31" xfId="3032"/>
    <cellStyle name="Normal 2 52 32" xfId="3033"/>
    <cellStyle name="Normal 2 52 33" xfId="3034"/>
    <cellStyle name="Normal 2 52 34" xfId="3035"/>
    <cellStyle name="Normal 2 52 35" xfId="3036"/>
    <cellStyle name="Normal 2 52 36" xfId="3037"/>
    <cellStyle name="Normal 2 52 37" xfId="3038"/>
    <cellStyle name="Normal 2 52 38" xfId="3039"/>
    <cellStyle name="Normal 2 52 39" xfId="3040"/>
    <cellStyle name="Normal 2 52 4" xfId="3041"/>
    <cellStyle name="Normal 2 52 5" xfId="3042"/>
    <cellStyle name="Normal 2 52 6" xfId="3043"/>
    <cellStyle name="Normal 2 52 7" xfId="3044"/>
    <cellStyle name="Normal 2 52 8" xfId="3045"/>
    <cellStyle name="Normal 2 52 9" xfId="3046"/>
    <cellStyle name="Normal 2 53" xfId="167"/>
    <cellStyle name="Normal 2 53 10" xfId="3047"/>
    <cellStyle name="Normal 2 53 11" xfId="3048"/>
    <cellStyle name="Normal 2 53 12" xfId="3049"/>
    <cellStyle name="Normal 2 53 13" xfId="3050"/>
    <cellStyle name="Normal 2 53 14" xfId="3051"/>
    <cellStyle name="Normal 2 53 15" xfId="3052"/>
    <cellStyle name="Normal 2 53 16" xfId="3053"/>
    <cellStyle name="Normal 2 53 17" xfId="3054"/>
    <cellStyle name="Normal 2 53 18" xfId="3055"/>
    <cellStyle name="Normal 2 53 19" xfId="3056"/>
    <cellStyle name="Normal 2 53 2" xfId="3057"/>
    <cellStyle name="Normal 2 53 20" xfId="3058"/>
    <cellStyle name="Normal 2 53 21" xfId="3059"/>
    <cellStyle name="Normal 2 53 22" xfId="3060"/>
    <cellStyle name="Normal 2 53 23" xfId="3061"/>
    <cellStyle name="Normal 2 53 24" xfId="3062"/>
    <cellStyle name="Normal 2 53 25" xfId="3063"/>
    <cellStyle name="Normal 2 53 26" xfId="3064"/>
    <cellStyle name="Normal 2 53 27" xfId="3065"/>
    <cellStyle name="Normal 2 53 28" xfId="3066"/>
    <cellStyle name="Normal 2 53 29" xfId="3067"/>
    <cellStyle name="Normal 2 53 3" xfId="3068"/>
    <cellStyle name="Normal 2 53 30" xfId="3069"/>
    <cellStyle name="Normal 2 53 31" xfId="3070"/>
    <cellStyle name="Normal 2 53 32" xfId="3071"/>
    <cellStyle name="Normal 2 53 33" xfId="3072"/>
    <cellStyle name="Normal 2 53 34" xfId="3073"/>
    <cellStyle name="Normal 2 53 35" xfId="3074"/>
    <cellStyle name="Normal 2 53 36" xfId="3075"/>
    <cellStyle name="Normal 2 53 37" xfId="3076"/>
    <cellStyle name="Normal 2 53 38" xfId="3077"/>
    <cellStyle name="Normal 2 53 39" xfId="3078"/>
    <cellStyle name="Normal 2 53 4" xfId="3079"/>
    <cellStyle name="Normal 2 53 5" xfId="3080"/>
    <cellStyle name="Normal 2 53 6" xfId="3081"/>
    <cellStyle name="Normal 2 53 7" xfId="3082"/>
    <cellStyle name="Normal 2 53 8" xfId="3083"/>
    <cellStyle name="Normal 2 53 9" xfId="3084"/>
    <cellStyle name="Normal 2 54" xfId="168"/>
    <cellStyle name="Normal 2 54 10" xfId="3085"/>
    <cellStyle name="Normal 2 54 11" xfId="3086"/>
    <cellStyle name="Normal 2 54 12" xfId="3087"/>
    <cellStyle name="Normal 2 54 13" xfId="3088"/>
    <cellStyle name="Normal 2 54 14" xfId="3089"/>
    <cellStyle name="Normal 2 54 15" xfId="3090"/>
    <cellStyle name="Normal 2 54 16" xfId="3091"/>
    <cellStyle name="Normal 2 54 17" xfId="3092"/>
    <cellStyle name="Normal 2 54 18" xfId="3093"/>
    <cellStyle name="Normal 2 54 19" xfId="3094"/>
    <cellStyle name="Normal 2 54 2" xfId="3095"/>
    <cellStyle name="Normal 2 54 20" xfId="3096"/>
    <cellStyle name="Normal 2 54 21" xfId="3097"/>
    <cellStyle name="Normal 2 54 22" xfId="3098"/>
    <cellStyle name="Normal 2 54 23" xfId="3099"/>
    <cellStyle name="Normal 2 54 24" xfId="3100"/>
    <cellStyle name="Normal 2 54 25" xfId="3101"/>
    <cellStyle name="Normal 2 54 26" xfId="3102"/>
    <cellStyle name="Normal 2 54 27" xfId="3103"/>
    <cellStyle name="Normal 2 54 28" xfId="3104"/>
    <cellStyle name="Normal 2 54 29" xfId="3105"/>
    <cellStyle name="Normal 2 54 3" xfId="3106"/>
    <cellStyle name="Normal 2 54 30" xfId="3107"/>
    <cellStyle name="Normal 2 54 31" xfId="3108"/>
    <cellStyle name="Normal 2 54 32" xfId="3109"/>
    <cellStyle name="Normal 2 54 33" xfId="3110"/>
    <cellStyle name="Normal 2 54 34" xfId="3111"/>
    <cellStyle name="Normal 2 54 35" xfId="3112"/>
    <cellStyle name="Normal 2 54 36" xfId="3113"/>
    <cellStyle name="Normal 2 54 37" xfId="3114"/>
    <cellStyle name="Normal 2 54 38" xfId="3115"/>
    <cellStyle name="Normal 2 54 39" xfId="3116"/>
    <cellStyle name="Normal 2 54 4" xfId="3117"/>
    <cellStyle name="Normal 2 54 5" xfId="3118"/>
    <cellStyle name="Normal 2 54 6" xfId="3119"/>
    <cellStyle name="Normal 2 54 7" xfId="3120"/>
    <cellStyle name="Normal 2 54 8" xfId="3121"/>
    <cellStyle name="Normal 2 54 9" xfId="3122"/>
    <cellStyle name="Normal 2 55" xfId="169"/>
    <cellStyle name="Normal 2 55 10" xfId="3123"/>
    <cellStyle name="Normal 2 55 11" xfId="3124"/>
    <cellStyle name="Normal 2 55 12" xfId="3125"/>
    <cellStyle name="Normal 2 55 13" xfId="3126"/>
    <cellStyle name="Normal 2 55 14" xfId="3127"/>
    <cellStyle name="Normal 2 55 15" xfId="3128"/>
    <cellStyle name="Normal 2 55 16" xfId="3129"/>
    <cellStyle name="Normal 2 55 17" xfId="3130"/>
    <cellStyle name="Normal 2 55 18" xfId="3131"/>
    <cellStyle name="Normal 2 55 19" xfId="3132"/>
    <cellStyle name="Normal 2 55 2" xfId="3133"/>
    <cellStyle name="Normal 2 55 20" xfId="3134"/>
    <cellStyle name="Normal 2 55 21" xfId="3135"/>
    <cellStyle name="Normal 2 55 22" xfId="3136"/>
    <cellStyle name="Normal 2 55 23" xfId="3137"/>
    <cellStyle name="Normal 2 55 24" xfId="3138"/>
    <cellStyle name="Normal 2 55 25" xfId="3139"/>
    <cellStyle name="Normal 2 55 26" xfId="3140"/>
    <cellStyle name="Normal 2 55 27" xfId="3141"/>
    <cellStyle name="Normal 2 55 28" xfId="3142"/>
    <cellStyle name="Normal 2 55 29" xfId="3143"/>
    <cellStyle name="Normal 2 55 3" xfId="3144"/>
    <cellStyle name="Normal 2 55 30" xfId="3145"/>
    <cellStyle name="Normal 2 55 31" xfId="3146"/>
    <cellStyle name="Normal 2 55 32" xfId="3147"/>
    <cellStyle name="Normal 2 55 33" xfId="3148"/>
    <cellStyle name="Normal 2 55 34" xfId="3149"/>
    <cellStyle name="Normal 2 55 35" xfId="3150"/>
    <cellStyle name="Normal 2 55 36" xfId="3151"/>
    <cellStyle name="Normal 2 55 37" xfId="3152"/>
    <cellStyle name="Normal 2 55 38" xfId="3153"/>
    <cellStyle name="Normal 2 55 39" xfId="3154"/>
    <cellStyle name="Normal 2 55 4" xfId="3155"/>
    <cellStyle name="Normal 2 55 5" xfId="3156"/>
    <cellStyle name="Normal 2 55 6" xfId="3157"/>
    <cellStyle name="Normal 2 55 7" xfId="3158"/>
    <cellStyle name="Normal 2 55 8" xfId="3159"/>
    <cellStyle name="Normal 2 55 9" xfId="3160"/>
    <cellStyle name="Normal 2 56" xfId="170"/>
    <cellStyle name="Normal 2 57" xfId="171"/>
    <cellStyle name="Normal 2 58" xfId="172"/>
    <cellStyle name="Normal 2 59" xfId="173"/>
    <cellStyle name="Normal 2 6" xfId="174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19" xfId="3170"/>
    <cellStyle name="Normal 2 6 2" xfId="3171"/>
    <cellStyle name="Normal 2 6 20" xfId="3172"/>
    <cellStyle name="Normal 2 6 21" xfId="3173"/>
    <cellStyle name="Normal 2 6 22" xfId="3174"/>
    <cellStyle name="Normal 2 6 23" xfId="3175"/>
    <cellStyle name="Normal 2 6 24" xfId="3176"/>
    <cellStyle name="Normal 2 6 25" xfId="3177"/>
    <cellStyle name="Normal 2 6 26" xfId="3178"/>
    <cellStyle name="Normal 2 6 27" xfId="3179"/>
    <cellStyle name="Normal 2 6 28" xfId="3180"/>
    <cellStyle name="Normal 2 6 29" xfId="3181"/>
    <cellStyle name="Normal 2 6 3" xfId="3182"/>
    <cellStyle name="Normal 2 6 30" xfId="3183"/>
    <cellStyle name="Normal 2 6 31" xfId="3184"/>
    <cellStyle name="Normal 2 6 32" xfId="3185"/>
    <cellStyle name="Normal 2 6 33" xfId="3186"/>
    <cellStyle name="Normal 2 6 34" xfId="3187"/>
    <cellStyle name="Normal 2 6 35" xfId="3188"/>
    <cellStyle name="Normal 2 6 36" xfId="3189"/>
    <cellStyle name="Normal 2 6 37" xfId="3190"/>
    <cellStyle name="Normal 2 6 38" xfId="3191"/>
    <cellStyle name="Normal 2 6 39" xfId="3192"/>
    <cellStyle name="Normal 2 6 4" xfId="3193"/>
    <cellStyle name="Normal 2 6 40" xfId="3194"/>
    <cellStyle name="Normal 2 6 41" xfId="3195"/>
    <cellStyle name="Normal 2 6 42" xfId="3196"/>
    <cellStyle name="Normal 2 6 43" xfId="3197"/>
    <cellStyle name="Normal 2 6 44" xfId="3198"/>
    <cellStyle name="Normal 2 6 45" xfId="3199"/>
    <cellStyle name="Normal 2 6 46" xfId="3200"/>
    <cellStyle name="Normal 2 6 47" xfId="3201"/>
    <cellStyle name="Normal 2 6 48" xfId="3202"/>
    <cellStyle name="Normal 2 6 49" xfId="3203"/>
    <cellStyle name="Normal 2 6 5" xfId="3204"/>
    <cellStyle name="Normal 2 6 50" xfId="3205"/>
    <cellStyle name="Normal 2 6 51" xfId="3206"/>
    <cellStyle name="Normal 2 6 52" xfId="3207"/>
    <cellStyle name="Normal 2 6 53" xfId="3208"/>
    <cellStyle name="Normal 2 6 54" xfId="3209"/>
    <cellStyle name="Normal 2 6 55" xfId="3210"/>
    <cellStyle name="Normal 2 6 56" xfId="3211"/>
    <cellStyle name="Normal 2 6 57" xfId="3212"/>
    <cellStyle name="Normal 2 6 58" xfId="3213"/>
    <cellStyle name="Normal 2 6 59" xfId="3214"/>
    <cellStyle name="Normal 2 6 6" xfId="3215"/>
    <cellStyle name="Normal 2 6 60" xfId="3216"/>
    <cellStyle name="Normal 2 6 61" xfId="3217"/>
    <cellStyle name="Normal 2 6 62" xfId="3218"/>
    <cellStyle name="Normal 2 6 63" xfId="3219"/>
    <cellStyle name="Normal 2 6 64" xfId="3220"/>
    <cellStyle name="Normal 2 6 65" xfId="3221"/>
    <cellStyle name="Normal 2 6 66" xfId="3222"/>
    <cellStyle name="Normal 2 6 67" xfId="3223"/>
    <cellStyle name="Normal 2 6 68" xfId="3224"/>
    <cellStyle name="Normal 2 6 69" xfId="3225"/>
    <cellStyle name="Normal 2 6 7" xfId="3226"/>
    <cellStyle name="Normal 2 6 70" xfId="3227"/>
    <cellStyle name="Normal 2 6 71" xfId="3228"/>
    <cellStyle name="Normal 2 6 72" xfId="3229"/>
    <cellStyle name="Normal 2 6 73" xfId="3230"/>
    <cellStyle name="Normal 2 6 74" xfId="3231"/>
    <cellStyle name="Normal 2 6 75" xfId="3232"/>
    <cellStyle name="Normal 2 6 76" xfId="3233"/>
    <cellStyle name="Normal 2 6 77" xfId="3234"/>
    <cellStyle name="Normal 2 6 78" xfId="3235"/>
    <cellStyle name="Normal 2 6 79" xfId="3236"/>
    <cellStyle name="Normal 2 6 8" xfId="3237"/>
    <cellStyle name="Normal 2 6 80" xfId="3238"/>
    <cellStyle name="Normal 2 6 81" xfId="3239"/>
    <cellStyle name="Normal 2 6 82" xfId="3240"/>
    <cellStyle name="Normal 2 6 83" xfId="3241"/>
    <cellStyle name="Normal 2 6 84" xfId="3242"/>
    <cellStyle name="Normal 2 6 85" xfId="3243"/>
    <cellStyle name="Normal 2 6 86" xfId="3244"/>
    <cellStyle name="Normal 2 6 87" xfId="3245"/>
    <cellStyle name="Normal 2 6 88" xfId="3246"/>
    <cellStyle name="Normal 2 6 89" xfId="3247"/>
    <cellStyle name="Normal 2 6 9" xfId="3248"/>
    <cellStyle name="Normal 2 6_Fresh-Water_WEEKLY LIVE STOCK SAMARY-JULY-2010. xls" xfId="3249"/>
    <cellStyle name="Normal 2 60" xfId="175"/>
    <cellStyle name="Normal 2 61" xfId="176"/>
    <cellStyle name="Normal 2 62" xfId="177"/>
    <cellStyle name="Normal 2 63" xfId="178"/>
    <cellStyle name="Normal 2 64" xfId="179"/>
    <cellStyle name="Normal 2 65" xfId="180"/>
    <cellStyle name="Normal 2 66" xfId="181"/>
    <cellStyle name="Normal 2 67" xfId="182"/>
    <cellStyle name="Normal 2 68" xfId="183"/>
    <cellStyle name="Normal 2 69" xfId="184"/>
    <cellStyle name="Normal 2 7" xfId="185"/>
    <cellStyle name="Normal 2 7 10" xfId="3250"/>
    <cellStyle name="Normal 2 7 11" xfId="3251"/>
    <cellStyle name="Normal 2 7 12" xfId="3252"/>
    <cellStyle name="Normal 2 7 13" xfId="3253"/>
    <cellStyle name="Normal 2 7 14" xfId="3254"/>
    <cellStyle name="Normal 2 7 15" xfId="3255"/>
    <cellStyle name="Normal 2 7 16" xfId="3256"/>
    <cellStyle name="Normal 2 7 17" xfId="3257"/>
    <cellStyle name="Normal 2 7 18" xfId="3258"/>
    <cellStyle name="Normal 2 7 19" xfId="3259"/>
    <cellStyle name="Normal 2 7 2" xfId="3260"/>
    <cellStyle name="Normal 2 7 20" xfId="3261"/>
    <cellStyle name="Normal 2 7 21" xfId="3262"/>
    <cellStyle name="Normal 2 7 22" xfId="3263"/>
    <cellStyle name="Normal 2 7 23" xfId="3264"/>
    <cellStyle name="Normal 2 7 24" xfId="3265"/>
    <cellStyle name="Normal 2 7 25" xfId="3266"/>
    <cellStyle name="Normal 2 7 26" xfId="3267"/>
    <cellStyle name="Normal 2 7 27" xfId="3268"/>
    <cellStyle name="Normal 2 7 28" xfId="3269"/>
    <cellStyle name="Normal 2 7 29" xfId="3270"/>
    <cellStyle name="Normal 2 7 3" xfId="3271"/>
    <cellStyle name="Normal 2 7 30" xfId="3272"/>
    <cellStyle name="Normal 2 7 31" xfId="3273"/>
    <cellStyle name="Normal 2 7 32" xfId="3274"/>
    <cellStyle name="Normal 2 7 33" xfId="3275"/>
    <cellStyle name="Normal 2 7 34" xfId="3276"/>
    <cellStyle name="Normal 2 7 35" xfId="3277"/>
    <cellStyle name="Normal 2 7 36" xfId="3278"/>
    <cellStyle name="Normal 2 7 37" xfId="3279"/>
    <cellStyle name="Normal 2 7 38" xfId="3280"/>
    <cellStyle name="Normal 2 7 39" xfId="3281"/>
    <cellStyle name="Normal 2 7 4" xfId="3282"/>
    <cellStyle name="Normal 2 7 40" xfId="3283"/>
    <cellStyle name="Normal 2 7 41" xfId="3284"/>
    <cellStyle name="Normal 2 7 42" xfId="3285"/>
    <cellStyle name="Normal 2 7 43" xfId="3286"/>
    <cellStyle name="Normal 2 7 44" xfId="3287"/>
    <cellStyle name="Normal 2 7 45" xfId="3288"/>
    <cellStyle name="Normal 2 7 46" xfId="3289"/>
    <cellStyle name="Normal 2 7 47" xfId="3290"/>
    <cellStyle name="Normal 2 7 48" xfId="3291"/>
    <cellStyle name="Normal 2 7 49" xfId="3292"/>
    <cellStyle name="Normal 2 7 5" xfId="3293"/>
    <cellStyle name="Normal 2 7 50" xfId="3294"/>
    <cellStyle name="Normal 2 7 51" xfId="3295"/>
    <cellStyle name="Normal 2 7 52" xfId="3296"/>
    <cellStyle name="Normal 2 7 53" xfId="3297"/>
    <cellStyle name="Normal 2 7 54" xfId="3298"/>
    <cellStyle name="Normal 2 7 55" xfId="3299"/>
    <cellStyle name="Normal 2 7 56" xfId="3300"/>
    <cellStyle name="Normal 2 7 57" xfId="3301"/>
    <cellStyle name="Normal 2 7 58" xfId="3302"/>
    <cellStyle name="Normal 2 7 59" xfId="3303"/>
    <cellStyle name="Normal 2 7 6" xfId="3304"/>
    <cellStyle name="Normal 2 7 60" xfId="3305"/>
    <cellStyle name="Normal 2 7 61" xfId="3306"/>
    <cellStyle name="Normal 2 7 62" xfId="3307"/>
    <cellStyle name="Normal 2 7 63" xfId="3308"/>
    <cellStyle name="Normal 2 7 64" xfId="3309"/>
    <cellStyle name="Normal 2 7 65" xfId="3310"/>
    <cellStyle name="Normal 2 7 66" xfId="3311"/>
    <cellStyle name="Normal 2 7 67" xfId="3312"/>
    <cellStyle name="Normal 2 7 68" xfId="3313"/>
    <cellStyle name="Normal 2 7 69" xfId="3314"/>
    <cellStyle name="Normal 2 7 7" xfId="3315"/>
    <cellStyle name="Normal 2 7 70" xfId="3316"/>
    <cellStyle name="Normal 2 7 71" xfId="3317"/>
    <cellStyle name="Normal 2 7 72" xfId="3318"/>
    <cellStyle name="Normal 2 7 73" xfId="3319"/>
    <cellStyle name="Normal 2 7 74" xfId="3320"/>
    <cellStyle name="Normal 2 7 75" xfId="3321"/>
    <cellStyle name="Normal 2 7 76" xfId="3322"/>
    <cellStyle name="Normal 2 7 77" xfId="3323"/>
    <cellStyle name="Normal 2 7 78" xfId="3324"/>
    <cellStyle name="Normal 2 7 79" xfId="3325"/>
    <cellStyle name="Normal 2 7 8" xfId="3326"/>
    <cellStyle name="Normal 2 7 80" xfId="3327"/>
    <cellStyle name="Normal 2 7 81" xfId="3328"/>
    <cellStyle name="Normal 2 7 82" xfId="3329"/>
    <cellStyle name="Normal 2 7 83" xfId="3330"/>
    <cellStyle name="Normal 2 7 84" xfId="3331"/>
    <cellStyle name="Normal 2 7 85" xfId="3332"/>
    <cellStyle name="Normal 2 7 86" xfId="3333"/>
    <cellStyle name="Normal 2 7 87" xfId="3334"/>
    <cellStyle name="Normal 2 7 88" xfId="3335"/>
    <cellStyle name="Normal 2 7 89" xfId="3336"/>
    <cellStyle name="Normal 2 7 9" xfId="3337"/>
    <cellStyle name="Normal 2 7_Fresh-Water_WEEKLY LIVE STOCK SAMARY-JULY-2010. xls" xfId="3338"/>
    <cellStyle name="Normal 2 70" xfId="186"/>
    <cellStyle name="Normal 2 71" xfId="187"/>
    <cellStyle name="Normal 2 72" xfId="188"/>
    <cellStyle name="Normal 2 73" xfId="189"/>
    <cellStyle name="Normal 2 74" xfId="190"/>
    <cellStyle name="Normal 2 75" xfId="191"/>
    <cellStyle name="Normal 2 76" xfId="192"/>
    <cellStyle name="Normal 2 77" xfId="193"/>
    <cellStyle name="Normal 2 78" xfId="194"/>
    <cellStyle name="Normal 2 79" xfId="195"/>
    <cellStyle name="Normal 2 8" xfId="196"/>
    <cellStyle name="Normal 2 8 10" xfId="3339"/>
    <cellStyle name="Normal 2 8 11" xfId="3340"/>
    <cellStyle name="Normal 2 8 12" xfId="3341"/>
    <cellStyle name="Normal 2 8 13" xfId="3342"/>
    <cellStyle name="Normal 2 8 14" xfId="3343"/>
    <cellStyle name="Normal 2 8 15" xfId="3344"/>
    <cellStyle name="Normal 2 8 16" xfId="3345"/>
    <cellStyle name="Normal 2 8 17" xfId="3346"/>
    <cellStyle name="Normal 2 8 18" xfId="3347"/>
    <cellStyle name="Normal 2 8 19" xfId="3348"/>
    <cellStyle name="Normal 2 8 2" xfId="3349"/>
    <cellStyle name="Normal 2 8 20" xfId="3350"/>
    <cellStyle name="Normal 2 8 21" xfId="3351"/>
    <cellStyle name="Normal 2 8 22" xfId="3352"/>
    <cellStyle name="Normal 2 8 23" xfId="3353"/>
    <cellStyle name="Normal 2 8 24" xfId="3354"/>
    <cellStyle name="Normal 2 8 25" xfId="3355"/>
    <cellStyle name="Normal 2 8 26" xfId="3356"/>
    <cellStyle name="Normal 2 8 27" xfId="3357"/>
    <cellStyle name="Normal 2 8 28" xfId="3358"/>
    <cellStyle name="Normal 2 8 29" xfId="3359"/>
    <cellStyle name="Normal 2 8 3" xfId="3360"/>
    <cellStyle name="Normal 2 8 30" xfId="3361"/>
    <cellStyle name="Normal 2 8 31" xfId="3362"/>
    <cellStyle name="Normal 2 8 32" xfId="3363"/>
    <cellStyle name="Normal 2 8 33" xfId="3364"/>
    <cellStyle name="Normal 2 8 34" xfId="3365"/>
    <cellStyle name="Normal 2 8 35" xfId="3366"/>
    <cellStyle name="Normal 2 8 36" xfId="3367"/>
    <cellStyle name="Normal 2 8 37" xfId="3368"/>
    <cellStyle name="Normal 2 8 38" xfId="3369"/>
    <cellStyle name="Normal 2 8 39" xfId="3370"/>
    <cellStyle name="Normal 2 8 4" xfId="3371"/>
    <cellStyle name="Normal 2 8 40" xfId="3372"/>
    <cellStyle name="Normal 2 8 41" xfId="3373"/>
    <cellStyle name="Normal 2 8 42" xfId="3374"/>
    <cellStyle name="Normal 2 8 43" xfId="3375"/>
    <cellStyle name="Normal 2 8 44" xfId="3376"/>
    <cellStyle name="Normal 2 8 45" xfId="3377"/>
    <cellStyle name="Normal 2 8 46" xfId="3378"/>
    <cellStyle name="Normal 2 8 47" xfId="3379"/>
    <cellStyle name="Normal 2 8 48" xfId="3380"/>
    <cellStyle name="Normal 2 8 49" xfId="3381"/>
    <cellStyle name="Normal 2 8 5" xfId="3382"/>
    <cellStyle name="Normal 2 8 50" xfId="3383"/>
    <cellStyle name="Normal 2 8 51" xfId="3384"/>
    <cellStyle name="Normal 2 8 52" xfId="3385"/>
    <cellStyle name="Normal 2 8 53" xfId="3386"/>
    <cellStyle name="Normal 2 8 54" xfId="3387"/>
    <cellStyle name="Normal 2 8 55" xfId="3388"/>
    <cellStyle name="Normal 2 8 56" xfId="3389"/>
    <cellStyle name="Normal 2 8 57" xfId="3390"/>
    <cellStyle name="Normal 2 8 58" xfId="3391"/>
    <cellStyle name="Normal 2 8 59" xfId="3392"/>
    <cellStyle name="Normal 2 8 6" xfId="3393"/>
    <cellStyle name="Normal 2 8 60" xfId="3394"/>
    <cellStyle name="Normal 2 8 61" xfId="3395"/>
    <cellStyle name="Normal 2 8 62" xfId="3396"/>
    <cellStyle name="Normal 2 8 63" xfId="3397"/>
    <cellStyle name="Normal 2 8 64" xfId="3398"/>
    <cellStyle name="Normal 2 8 65" xfId="3399"/>
    <cellStyle name="Normal 2 8 66" xfId="3400"/>
    <cellStyle name="Normal 2 8 67" xfId="3401"/>
    <cellStyle name="Normal 2 8 68" xfId="3402"/>
    <cellStyle name="Normal 2 8 69" xfId="3403"/>
    <cellStyle name="Normal 2 8 7" xfId="3404"/>
    <cellStyle name="Normal 2 8 70" xfId="3405"/>
    <cellStyle name="Normal 2 8 71" xfId="3406"/>
    <cellStyle name="Normal 2 8 72" xfId="3407"/>
    <cellStyle name="Normal 2 8 73" xfId="3408"/>
    <cellStyle name="Normal 2 8 74" xfId="3409"/>
    <cellStyle name="Normal 2 8 75" xfId="3410"/>
    <cellStyle name="Normal 2 8 76" xfId="3411"/>
    <cellStyle name="Normal 2 8 77" xfId="3412"/>
    <cellStyle name="Normal 2 8 78" xfId="3413"/>
    <cellStyle name="Normal 2 8 79" xfId="3414"/>
    <cellStyle name="Normal 2 8 8" xfId="3415"/>
    <cellStyle name="Normal 2 8 80" xfId="3416"/>
    <cellStyle name="Normal 2 8 81" xfId="3417"/>
    <cellStyle name="Normal 2 8 82" xfId="3418"/>
    <cellStyle name="Normal 2 8 83" xfId="3419"/>
    <cellStyle name="Normal 2 8 84" xfId="3420"/>
    <cellStyle name="Normal 2 8 85" xfId="3421"/>
    <cellStyle name="Normal 2 8 86" xfId="3422"/>
    <cellStyle name="Normal 2 8 87" xfId="3423"/>
    <cellStyle name="Normal 2 8 88" xfId="3424"/>
    <cellStyle name="Normal 2 8 89" xfId="3425"/>
    <cellStyle name="Normal 2 8 9" xfId="3426"/>
    <cellStyle name="Normal 2 8_Fresh-Water_WEEKLY LIVE STOCK SAMARY-JULY-2010. xls" xfId="3427"/>
    <cellStyle name="Normal 2 80" xfId="197"/>
    <cellStyle name="Normal 2 81" xfId="198"/>
    <cellStyle name="Normal 2 81 10" xfId="3428"/>
    <cellStyle name="Normal 2 81 11" xfId="3429"/>
    <cellStyle name="Normal 2 81 12" xfId="3430"/>
    <cellStyle name="Normal 2 81 2" xfId="3431"/>
    <cellStyle name="Normal 2 81 3" xfId="3432"/>
    <cellStyle name="Normal 2 81 4" xfId="3433"/>
    <cellStyle name="Normal 2 81 5" xfId="3434"/>
    <cellStyle name="Normal 2 81 6" xfId="3435"/>
    <cellStyle name="Normal 2 81 7" xfId="3436"/>
    <cellStyle name="Normal 2 81 8" xfId="3437"/>
    <cellStyle name="Normal 2 81 9" xfId="3438"/>
    <cellStyle name="Normal 2 82" xfId="199"/>
    <cellStyle name="Normal 2 82 10" xfId="3439"/>
    <cellStyle name="Normal 2 82 2" xfId="3440"/>
    <cellStyle name="Normal 2 82 3" xfId="3441"/>
    <cellStyle name="Normal 2 82 4" xfId="3442"/>
    <cellStyle name="Normal 2 82 5" xfId="3443"/>
    <cellStyle name="Normal 2 82 6" xfId="3444"/>
    <cellStyle name="Normal 2 82 7" xfId="3445"/>
    <cellStyle name="Normal 2 82 8" xfId="3446"/>
    <cellStyle name="Normal 2 82 9" xfId="3447"/>
    <cellStyle name="Normal 2 83" xfId="200"/>
    <cellStyle name="Normal 2 83 10" xfId="3448"/>
    <cellStyle name="Normal 2 83 2" xfId="3449"/>
    <cellStyle name="Normal 2 83 3" xfId="3450"/>
    <cellStyle name="Normal 2 83 4" xfId="3451"/>
    <cellStyle name="Normal 2 83 5" xfId="3452"/>
    <cellStyle name="Normal 2 83 6" xfId="3453"/>
    <cellStyle name="Normal 2 83 7" xfId="3454"/>
    <cellStyle name="Normal 2 83 8" xfId="3455"/>
    <cellStyle name="Normal 2 83 9" xfId="3456"/>
    <cellStyle name="Normal 2 84" xfId="201"/>
    <cellStyle name="Normal 2 84 2" xfId="3457"/>
    <cellStyle name="Normal 2 84 3" xfId="3458"/>
    <cellStyle name="Normal 2 84 4" xfId="3459"/>
    <cellStyle name="Normal 2 84 5" xfId="3460"/>
    <cellStyle name="Normal 2 84 6" xfId="3461"/>
    <cellStyle name="Normal 2 84 7" xfId="3462"/>
    <cellStyle name="Normal 2 84 8" xfId="3463"/>
    <cellStyle name="Normal 2 84 9" xfId="3464"/>
    <cellStyle name="Normal 2 85" xfId="202"/>
    <cellStyle name="Normal 2 85 2" xfId="3465"/>
    <cellStyle name="Normal 2 85 3" xfId="3466"/>
    <cellStyle name="Normal 2 85 4" xfId="3467"/>
    <cellStyle name="Normal 2 85 5" xfId="3468"/>
    <cellStyle name="Normal 2 85 6" xfId="3469"/>
    <cellStyle name="Normal 2 85 7" xfId="3470"/>
    <cellStyle name="Normal 2 86" xfId="203"/>
    <cellStyle name="Normal 2 86 2" xfId="3471"/>
    <cellStyle name="Normal 2 86 3" xfId="3472"/>
    <cellStyle name="Normal 2 86 4" xfId="3473"/>
    <cellStyle name="Normal 2 86 5" xfId="3474"/>
    <cellStyle name="Normal 2 86 6" xfId="3475"/>
    <cellStyle name="Normal 2 86 7" xfId="3476"/>
    <cellStyle name="Normal 2 87" xfId="204"/>
    <cellStyle name="Normal 2 87 2" xfId="3477"/>
    <cellStyle name="Normal 2 87 3" xfId="3478"/>
    <cellStyle name="Normal 2 87 4" xfId="3479"/>
    <cellStyle name="Normal 2 87 5" xfId="3480"/>
    <cellStyle name="Normal 2 88" xfId="205"/>
    <cellStyle name="Normal 2 88 2" xfId="3481"/>
    <cellStyle name="Normal 2 88 3" xfId="3482"/>
    <cellStyle name="Normal 2 88 4" xfId="3483"/>
    <cellStyle name="Normal 2 88 5" xfId="3484"/>
    <cellStyle name="Normal 2 89" xfId="206"/>
    <cellStyle name="Normal 2 89 2" xfId="3485"/>
    <cellStyle name="Normal 2 89 3" xfId="3486"/>
    <cellStyle name="Normal 2 89 4" xfId="3487"/>
    <cellStyle name="Normal 2 9" xfId="207"/>
    <cellStyle name="Normal 2 9 10" xfId="3488"/>
    <cellStyle name="Normal 2 9 11" xfId="3489"/>
    <cellStyle name="Normal 2 9 12" xfId="3490"/>
    <cellStyle name="Normal 2 9 13" xfId="3491"/>
    <cellStyle name="Normal 2 9 14" xfId="3492"/>
    <cellStyle name="Normal 2 9 15" xfId="3493"/>
    <cellStyle name="Normal 2 9 16" xfId="3494"/>
    <cellStyle name="Normal 2 9 17" xfId="3495"/>
    <cellStyle name="Normal 2 9 18" xfId="3496"/>
    <cellStyle name="Normal 2 9 19" xfId="3497"/>
    <cellStyle name="Normal 2 9 2" xfId="3498"/>
    <cellStyle name="Normal 2 9 20" xfId="3499"/>
    <cellStyle name="Normal 2 9 21" xfId="3500"/>
    <cellStyle name="Normal 2 9 22" xfId="3501"/>
    <cellStyle name="Normal 2 9 23" xfId="3502"/>
    <cellStyle name="Normal 2 9 24" xfId="3503"/>
    <cellStyle name="Normal 2 9 25" xfId="3504"/>
    <cellStyle name="Normal 2 9 26" xfId="3505"/>
    <cellStyle name="Normal 2 9 27" xfId="3506"/>
    <cellStyle name="Normal 2 9 28" xfId="3507"/>
    <cellStyle name="Normal 2 9 29" xfId="3508"/>
    <cellStyle name="Normal 2 9 3" xfId="3509"/>
    <cellStyle name="Normal 2 9 30" xfId="3510"/>
    <cellStyle name="Normal 2 9 31" xfId="3511"/>
    <cellStyle name="Normal 2 9 32" xfId="3512"/>
    <cellStyle name="Normal 2 9 33" xfId="3513"/>
    <cellStyle name="Normal 2 9 34" xfId="3514"/>
    <cellStyle name="Normal 2 9 35" xfId="3515"/>
    <cellStyle name="Normal 2 9 36" xfId="3516"/>
    <cellStyle name="Normal 2 9 37" xfId="3517"/>
    <cellStyle name="Normal 2 9 38" xfId="3518"/>
    <cellStyle name="Normal 2 9 39" xfId="3519"/>
    <cellStyle name="Normal 2 9 4" xfId="3520"/>
    <cellStyle name="Normal 2 9 40" xfId="3521"/>
    <cellStyle name="Normal 2 9 41" xfId="3522"/>
    <cellStyle name="Normal 2 9 42" xfId="3523"/>
    <cellStyle name="Normal 2 9 43" xfId="3524"/>
    <cellStyle name="Normal 2 9 44" xfId="3525"/>
    <cellStyle name="Normal 2 9 45" xfId="3526"/>
    <cellStyle name="Normal 2 9 46" xfId="3527"/>
    <cellStyle name="Normal 2 9 47" xfId="3528"/>
    <cellStyle name="Normal 2 9 48" xfId="3529"/>
    <cellStyle name="Normal 2 9 49" xfId="3530"/>
    <cellStyle name="Normal 2 9 5" xfId="3531"/>
    <cellStyle name="Normal 2 9 50" xfId="3532"/>
    <cellStyle name="Normal 2 9 51" xfId="3533"/>
    <cellStyle name="Normal 2 9 52" xfId="3534"/>
    <cellStyle name="Normal 2 9 53" xfId="3535"/>
    <cellStyle name="Normal 2 9 54" xfId="3536"/>
    <cellStyle name="Normal 2 9 55" xfId="3537"/>
    <cellStyle name="Normal 2 9 56" xfId="3538"/>
    <cellStyle name="Normal 2 9 57" xfId="3539"/>
    <cellStyle name="Normal 2 9 58" xfId="3540"/>
    <cellStyle name="Normal 2 9 59" xfId="3541"/>
    <cellStyle name="Normal 2 9 6" xfId="3542"/>
    <cellStyle name="Normal 2 9 60" xfId="3543"/>
    <cellStyle name="Normal 2 9 61" xfId="3544"/>
    <cellStyle name="Normal 2 9 62" xfId="3545"/>
    <cellStyle name="Normal 2 9 63" xfId="3546"/>
    <cellStyle name="Normal 2 9 64" xfId="3547"/>
    <cellStyle name="Normal 2 9 65" xfId="3548"/>
    <cellStyle name="Normal 2 9 66" xfId="3549"/>
    <cellStyle name="Normal 2 9 67" xfId="3550"/>
    <cellStyle name="Normal 2 9 68" xfId="3551"/>
    <cellStyle name="Normal 2 9 69" xfId="3552"/>
    <cellStyle name="Normal 2 9 7" xfId="3553"/>
    <cellStyle name="Normal 2 9 70" xfId="3554"/>
    <cellStyle name="Normal 2 9 71" xfId="3555"/>
    <cellStyle name="Normal 2 9 72" xfId="3556"/>
    <cellStyle name="Normal 2 9 73" xfId="3557"/>
    <cellStyle name="Normal 2 9 74" xfId="3558"/>
    <cellStyle name="Normal 2 9 75" xfId="3559"/>
    <cellStyle name="Normal 2 9 76" xfId="3560"/>
    <cellStyle name="Normal 2 9 77" xfId="3561"/>
    <cellStyle name="Normal 2 9 78" xfId="3562"/>
    <cellStyle name="Normal 2 9 79" xfId="3563"/>
    <cellStyle name="Normal 2 9 8" xfId="3564"/>
    <cellStyle name="Normal 2 9 80" xfId="3565"/>
    <cellStyle name="Normal 2 9 81" xfId="3566"/>
    <cellStyle name="Normal 2 9 82" xfId="3567"/>
    <cellStyle name="Normal 2 9 83" xfId="3568"/>
    <cellStyle name="Normal 2 9 84" xfId="3569"/>
    <cellStyle name="Normal 2 9 85" xfId="3570"/>
    <cellStyle name="Normal 2 9 86" xfId="3571"/>
    <cellStyle name="Normal 2 9 87" xfId="3572"/>
    <cellStyle name="Normal 2 9 88" xfId="3573"/>
    <cellStyle name="Normal 2 9 89" xfId="3574"/>
    <cellStyle name="Normal 2 9 9" xfId="3575"/>
    <cellStyle name="Normal 2 9_Fresh-Water_WEEKLY LIVE STOCK SAMARY-JULY-2010. xls" xfId="3576"/>
    <cellStyle name="Normal 2 90" xfId="208"/>
    <cellStyle name="Normal 2 90 2" xfId="3577"/>
    <cellStyle name="Normal 2 91" xfId="209"/>
    <cellStyle name="Normal 2 91 2" xfId="3578"/>
    <cellStyle name="Normal 2 92" xfId="210"/>
    <cellStyle name="Normal 2 93" xfId="211"/>
    <cellStyle name="Normal 2 94" xfId="212"/>
    <cellStyle name="Normal 2 95" xfId="213"/>
    <cellStyle name="Normal 2 96" xfId="214"/>
    <cellStyle name="Normal 2 97" xfId="215"/>
    <cellStyle name="Normal 2 98" xfId="216"/>
    <cellStyle name="Normal 2 99" xfId="217"/>
    <cellStyle name="Normal 3" xfId="218"/>
    <cellStyle name="Normal 3 2" xfId="3579"/>
    <cellStyle name="Normal 3 2 10" xfId="3580"/>
    <cellStyle name="Normal 3 2 11" xfId="3581"/>
    <cellStyle name="Normal 3 2 12" xfId="3582"/>
    <cellStyle name="Normal 3 2 13" xfId="3583"/>
    <cellStyle name="Normal 3 2 14" xfId="3584"/>
    <cellStyle name="Normal 3 2 15" xfId="3585"/>
    <cellStyle name="Normal 3 2 16" xfId="3586"/>
    <cellStyle name="Normal 3 2 17" xfId="3587"/>
    <cellStyle name="Normal 3 2 18" xfId="3588"/>
    <cellStyle name="Normal 3 2 19" xfId="3589"/>
    <cellStyle name="Normal 3 2 2" xfId="3590"/>
    <cellStyle name="Normal 3 2 20" xfId="3591"/>
    <cellStyle name="Normal 3 2 21" xfId="3592"/>
    <cellStyle name="Normal 3 2 22" xfId="3593"/>
    <cellStyle name="Normal 3 2 23" xfId="3594"/>
    <cellStyle name="Normal 3 2 24" xfId="3595"/>
    <cellStyle name="Normal 3 2 25" xfId="3596"/>
    <cellStyle name="Normal 3 2 26" xfId="3597"/>
    <cellStyle name="Normal 3 2 27" xfId="3598"/>
    <cellStyle name="Normal 3 2 28" xfId="3599"/>
    <cellStyle name="Normal 3 2 29" xfId="3600"/>
    <cellStyle name="Normal 3 2 3" xfId="3601"/>
    <cellStyle name="Normal 3 2 30" xfId="3602"/>
    <cellStyle name="Normal 3 2 31" xfId="3603"/>
    <cellStyle name="Normal 3 2 32" xfId="3604"/>
    <cellStyle name="Normal 3 2 33" xfId="3605"/>
    <cellStyle name="Normal 3 2 34" xfId="3606"/>
    <cellStyle name="Normal 3 2 35" xfId="3607"/>
    <cellStyle name="Normal 3 2 36" xfId="3608"/>
    <cellStyle name="Normal 3 2 37" xfId="3609"/>
    <cellStyle name="Normal 3 2 38" xfId="3610"/>
    <cellStyle name="Normal 3 2 39" xfId="3611"/>
    <cellStyle name="Normal 3 2 4" xfId="3612"/>
    <cellStyle name="Normal 3 2 40" xfId="3613"/>
    <cellStyle name="Normal 3 2 41" xfId="3614"/>
    <cellStyle name="Normal 3 2 42" xfId="3615"/>
    <cellStyle name="Normal 3 2 43" xfId="3616"/>
    <cellStyle name="Normal 3 2 44" xfId="3617"/>
    <cellStyle name="Normal 3 2 45" xfId="3618"/>
    <cellStyle name="Normal 3 2 46" xfId="3619"/>
    <cellStyle name="Normal 3 2 47" xfId="3620"/>
    <cellStyle name="Normal 3 2 48" xfId="3621"/>
    <cellStyle name="Normal 3 2 49" xfId="3622"/>
    <cellStyle name="Normal 3 2 5" xfId="3623"/>
    <cellStyle name="Normal 3 2 50" xfId="3624"/>
    <cellStyle name="Normal 3 2 51" xfId="3625"/>
    <cellStyle name="Normal 3 2 52" xfId="3626"/>
    <cellStyle name="Normal 3 2 53" xfId="3627"/>
    <cellStyle name="Normal 3 2 54" xfId="3628"/>
    <cellStyle name="Normal 3 2 6" xfId="3629"/>
    <cellStyle name="Normal 3 2 7" xfId="3630"/>
    <cellStyle name="Normal 3 2 8" xfId="3631"/>
    <cellStyle name="Normal 3 2 9" xfId="3632"/>
    <cellStyle name="Normal 3 3" xfId="3633"/>
    <cellStyle name="Normal 3 3 10" xfId="3634"/>
    <cellStyle name="Normal 3 3 11" xfId="3635"/>
    <cellStyle name="Normal 3 3 12" xfId="3636"/>
    <cellStyle name="Normal 3 3 13" xfId="3637"/>
    <cellStyle name="Normal 3 3 14" xfId="3638"/>
    <cellStyle name="Normal 3 3 15" xfId="3639"/>
    <cellStyle name="Normal 3 3 16" xfId="3640"/>
    <cellStyle name="Normal 3 3 17" xfId="3641"/>
    <cellStyle name="Normal 3 3 18" xfId="3642"/>
    <cellStyle name="Normal 3 3 19" xfId="3643"/>
    <cellStyle name="Normal 3 3 2" xfId="3644"/>
    <cellStyle name="Normal 3 3 20" xfId="3645"/>
    <cellStyle name="Normal 3 3 21" xfId="3646"/>
    <cellStyle name="Normal 3 3 22" xfId="3647"/>
    <cellStyle name="Normal 3 3 23" xfId="3648"/>
    <cellStyle name="Normal 3 3 24" xfId="3649"/>
    <cellStyle name="Normal 3 3 25" xfId="3650"/>
    <cellStyle name="Normal 3 3 26" xfId="3651"/>
    <cellStyle name="Normal 3 3 27" xfId="3652"/>
    <cellStyle name="Normal 3 3 28" xfId="3653"/>
    <cellStyle name="Normal 3 3 29" xfId="3654"/>
    <cellStyle name="Normal 3 3 3" xfId="3655"/>
    <cellStyle name="Normal 3 3 30" xfId="3656"/>
    <cellStyle name="Normal 3 3 31" xfId="3657"/>
    <cellStyle name="Normal 3 3 32" xfId="3658"/>
    <cellStyle name="Normal 3 3 33" xfId="3659"/>
    <cellStyle name="Normal 3 3 34" xfId="3660"/>
    <cellStyle name="Normal 3 3 35" xfId="3661"/>
    <cellStyle name="Normal 3 3 36" xfId="3662"/>
    <cellStyle name="Normal 3 3 37" xfId="3663"/>
    <cellStyle name="Normal 3 3 38" xfId="3664"/>
    <cellStyle name="Normal 3 3 39" xfId="3665"/>
    <cellStyle name="Normal 3 3 4" xfId="3666"/>
    <cellStyle name="Normal 3 3 40" xfId="3667"/>
    <cellStyle name="Normal 3 3 41" xfId="3668"/>
    <cellStyle name="Normal 3 3 42" xfId="3669"/>
    <cellStyle name="Normal 3 3 43" xfId="3670"/>
    <cellStyle name="Normal 3 3 44" xfId="3671"/>
    <cellStyle name="Normal 3 3 45" xfId="3672"/>
    <cellStyle name="Normal 3 3 46" xfId="3673"/>
    <cellStyle name="Normal 3 3 47" xfId="3674"/>
    <cellStyle name="Normal 3 3 48" xfId="3675"/>
    <cellStyle name="Normal 3 3 49" xfId="3676"/>
    <cellStyle name="Normal 3 3 5" xfId="3677"/>
    <cellStyle name="Normal 3 3 50" xfId="3678"/>
    <cellStyle name="Normal 3 3 51" xfId="3679"/>
    <cellStyle name="Normal 3 3 52" xfId="3680"/>
    <cellStyle name="Normal 3 3 53" xfId="3681"/>
    <cellStyle name="Normal 3 3 54" xfId="3682"/>
    <cellStyle name="Normal 3 3 6" xfId="3683"/>
    <cellStyle name="Normal 3 3 7" xfId="3684"/>
    <cellStyle name="Normal 3 3 8" xfId="3685"/>
    <cellStyle name="Normal 3 3 9" xfId="3686"/>
    <cellStyle name="Normal 3 4" xfId="3687"/>
    <cellStyle name="Normal 3 4 10" xfId="3688"/>
    <cellStyle name="Normal 3 4 11" xfId="3689"/>
    <cellStyle name="Normal 3 4 12" xfId="3690"/>
    <cellStyle name="Normal 3 4 13" xfId="3691"/>
    <cellStyle name="Normal 3 4 14" xfId="3692"/>
    <cellStyle name="Normal 3 4 15" xfId="3693"/>
    <cellStyle name="Normal 3 4 16" xfId="3694"/>
    <cellStyle name="Normal 3 4 17" xfId="3695"/>
    <cellStyle name="Normal 3 4 18" xfId="3696"/>
    <cellStyle name="Normal 3 4 19" xfId="3697"/>
    <cellStyle name="Normal 3 4 2" xfId="3698"/>
    <cellStyle name="Normal 3 4 20" xfId="3699"/>
    <cellStyle name="Normal 3 4 21" xfId="3700"/>
    <cellStyle name="Normal 3 4 22" xfId="3701"/>
    <cellStyle name="Normal 3 4 23" xfId="3702"/>
    <cellStyle name="Normal 3 4 24" xfId="3703"/>
    <cellStyle name="Normal 3 4 25" xfId="3704"/>
    <cellStyle name="Normal 3 4 26" xfId="3705"/>
    <cellStyle name="Normal 3 4 27" xfId="3706"/>
    <cellStyle name="Normal 3 4 28" xfId="3707"/>
    <cellStyle name="Normal 3 4 29" xfId="3708"/>
    <cellStyle name="Normal 3 4 3" xfId="3709"/>
    <cellStyle name="Normal 3 4 30" xfId="3710"/>
    <cellStyle name="Normal 3 4 31" xfId="3711"/>
    <cellStyle name="Normal 3 4 32" xfId="3712"/>
    <cellStyle name="Normal 3 4 33" xfId="3713"/>
    <cellStyle name="Normal 3 4 34" xfId="3714"/>
    <cellStyle name="Normal 3 4 35" xfId="3715"/>
    <cellStyle name="Normal 3 4 36" xfId="3716"/>
    <cellStyle name="Normal 3 4 37" xfId="3717"/>
    <cellStyle name="Normal 3 4 38" xfId="3718"/>
    <cellStyle name="Normal 3 4 39" xfId="3719"/>
    <cellStyle name="Normal 3 4 4" xfId="3720"/>
    <cellStyle name="Normal 3 4 40" xfId="3721"/>
    <cellStyle name="Normal 3 4 41" xfId="3722"/>
    <cellStyle name="Normal 3 4 42" xfId="3723"/>
    <cellStyle name="Normal 3 4 43" xfId="3724"/>
    <cellStyle name="Normal 3 4 44" xfId="3725"/>
    <cellStyle name="Normal 3 4 45" xfId="3726"/>
    <cellStyle name="Normal 3 4 46" xfId="3727"/>
    <cellStyle name="Normal 3 4 47" xfId="3728"/>
    <cellStyle name="Normal 3 4 48" xfId="3729"/>
    <cellStyle name="Normal 3 4 49" xfId="3730"/>
    <cellStyle name="Normal 3 4 5" xfId="3731"/>
    <cellStyle name="Normal 3 4 50" xfId="3732"/>
    <cellStyle name="Normal 3 4 51" xfId="3733"/>
    <cellStyle name="Normal 3 4 52" xfId="3734"/>
    <cellStyle name="Normal 3 4 53" xfId="3735"/>
    <cellStyle name="Normal 3 4 54" xfId="3736"/>
    <cellStyle name="Normal 3 4 6" xfId="3737"/>
    <cellStyle name="Normal 3 4 7" xfId="3738"/>
    <cellStyle name="Normal 3 4 8" xfId="3739"/>
    <cellStyle name="Normal 3 4 9" xfId="3740"/>
    <cellStyle name="Normal 3 5" xfId="3741"/>
    <cellStyle name="Normal 3 5 10" xfId="3742"/>
    <cellStyle name="Normal 3 5 11" xfId="3743"/>
    <cellStyle name="Normal 3 5 12" xfId="3744"/>
    <cellStyle name="Normal 3 5 13" xfId="3745"/>
    <cellStyle name="Normal 3 5 14" xfId="3746"/>
    <cellStyle name="Normal 3 5 15" xfId="3747"/>
    <cellStyle name="Normal 3 5 16" xfId="3748"/>
    <cellStyle name="Normal 3 5 17" xfId="3749"/>
    <cellStyle name="Normal 3 5 18" xfId="3750"/>
    <cellStyle name="Normal 3 5 19" xfId="3751"/>
    <cellStyle name="Normal 3 5 2" xfId="3752"/>
    <cellStyle name="Normal 3 5 20" xfId="3753"/>
    <cellStyle name="Normal 3 5 21" xfId="3754"/>
    <cellStyle name="Normal 3 5 22" xfId="3755"/>
    <cellStyle name="Normal 3 5 23" xfId="3756"/>
    <cellStyle name="Normal 3 5 24" xfId="3757"/>
    <cellStyle name="Normal 3 5 25" xfId="3758"/>
    <cellStyle name="Normal 3 5 26" xfId="3759"/>
    <cellStyle name="Normal 3 5 27" xfId="3760"/>
    <cellStyle name="Normal 3 5 28" xfId="3761"/>
    <cellStyle name="Normal 3 5 29" xfId="3762"/>
    <cellStyle name="Normal 3 5 3" xfId="3763"/>
    <cellStyle name="Normal 3 5 30" xfId="3764"/>
    <cellStyle name="Normal 3 5 31" xfId="3765"/>
    <cellStyle name="Normal 3 5 32" xfId="3766"/>
    <cellStyle name="Normal 3 5 33" xfId="3767"/>
    <cellStyle name="Normal 3 5 34" xfId="3768"/>
    <cellStyle name="Normal 3 5 35" xfId="3769"/>
    <cellStyle name="Normal 3 5 36" xfId="3770"/>
    <cellStyle name="Normal 3 5 37" xfId="3771"/>
    <cellStyle name="Normal 3 5 38" xfId="3772"/>
    <cellStyle name="Normal 3 5 39" xfId="3773"/>
    <cellStyle name="Normal 3 5 4" xfId="3774"/>
    <cellStyle name="Normal 3 5 40" xfId="3775"/>
    <cellStyle name="Normal 3 5 41" xfId="3776"/>
    <cellStyle name="Normal 3 5 42" xfId="3777"/>
    <cellStyle name="Normal 3 5 43" xfId="3778"/>
    <cellStyle name="Normal 3 5 44" xfId="3779"/>
    <cellStyle name="Normal 3 5 45" xfId="3780"/>
    <cellStyle name="Normal 3 5 46" xfId="3781"/>
    <cellStyle name="Normal 3 5 47" xfId="3782"/>
    <cellStyle name="Normal 3 5 48" xfId="3783"/>
    <cellStyle name="Normal 3 5 49" xfId="3784"/>
    <cellStyle name="Normal 3 5 5" xfId="3785"/>
    <cellStyle name="Normal 3 5 50" xfId="3786"/>
    <cellStyle name="Normal 3 5 51" xfId="3787"/>
    <cellStyle name="Normal 3 5 52" xfId="3788"/>
    <cellStyle name="Normal 3 5 53" xfId="3789"/>
    <cellStyle name="Normal 3 5 54" xfId="3790"/>
    <cellStyle name="Normal 3 5 6" xfId="3791"/>
    <cellStyle name="Normal 3 5 7" xfId="3792"/>
    <cellStyle name="Normal 3 5 8" xfId="3793"/>
    <cellStyle name="Normal 3 5 9" xfId="3794"/>
    <cellStyle name="Normal 3 6" xfId="3795"/>
    <cellStyle name="Normal 3 6 10" xfId="3796"/>
    <cellStyle name="Normal 3 6 11" xfId="3797"/>
    <cellStyle name="Normal 3 6 12" xfId="3798"/>
    <cellStyle name="Normal 3 6 13" xfId="3799"/>
    <cellStyle name="Normal 3 6 14" xfId="3800"/>
    <cellStyle name="Normal 3 6 15" xfId="3801"/>
    <cellStyle name="Normal 3 6 16" xfId="3802"/>
    <cellStyle name="Normal 3 6 17" xfId="3803"/>
    <cellStyle name="Normal 3 6 18" xfId="3804"/>
    <cellStyle name="Normal 3 6 19" xfId="3805"/>
    <cellStyle name="Normal 3 6 2" xfId="3806"/>
    <cellStyle name="Normal 3 6 20" xfId="3807"/>
    <cellStyle name="Normal 3 6 21" xfId="3808"/>
    <cellStyle name="Normal 3 6 22" xfId="3809"/>
    <cellStyle name="Normal 3 6 23" xfId="3810"/>
    <cellStyle name="Normal 3 6 24" xfId="3811"/>
    <cellStyle name="Normal 3 6 25" xfId="3812"/>
    <cellStyle name="Normal 3 6 26" xfId="3813"/>
    <cellStyle name="Normal 3 6 27" xfId="3814"/>
    <cellStyle name="Normal 3 6 28" xfId="3815"/>
    <cellStyle name="Normal 3 6 29" xfId="3816"/>
    <cellStyle name="Normal 3 6 3" xfId="3817"/>
    <cellStyle name="Normal 3 6 30" xfId="3818"/>
    <cellStyle name="Normal 3 6 31" xfId="3819"/>
    <cellStyle name="Normal 3 6 32" xfId="3820"/>
    <cellStyle name="Normal 3 6 33" xfId="3821"/>
    <cellStyle name="Normal 3 6 34" xfId="3822"/>
    <cellStyle name="Normal 3 6 35" xfId="3823"/>
    <cellStyle name="Normal 3 6 36" xfId="3824"/>
    <cellStyle name="Normal 3 6 37" xfId="3825"/>
    <cellStyle name="Normal 3 6 38" xfId="3826"/>
    <cellStyle name="Normal 3 6 39" xfId="3827"/>
    <cellStyle name="Normal 3 6 4" xfId="3828"/>
    <cellStyle name="Normal 3 6 40" xfId="3829"/>
    <cellStyle name="Normal 3 6 41" xfId="3830"/>
    <cellStyle name="Normal 3 6 42" xfId="3831"/>
    <cellStyle name="Normal 3 6 43" xfId="3832"/>
    <cellStyle name="Normal 3 6 44" xfId="3833"/>
    <cellStyle name="Normal 3 6 45" xfId="3834"/>
    <cellStyle name="Normal 3 6 46" xfId="3835"/>
    <cellStyle name="Normal 3 6 47" xfId="3836"/>
    <cellStyle name="Normal 3 6 48" xfId="3837"/>
    <cellStyle name="Normal 3 6 49" xfId="3838"/>
    <cellStyle name="Normal 3 6 5" xfId="3839"/>
    <cellStyle name="Normal 3 6 50" xfId="3840"/>
    <cellStyle name="Normal 3 6 51" xfId="3841"/>
    <cellStyle name="Normal 3 6 52" xfId="3842"/>
    <cellStyle name="Normal 3 6 53" xfId="3843"/>
    <cellStyle name="Normal 3 6 54" xfId="3844"/>
    <cellStyle name="Normal 3 6 6" xfId="3845"/>
    <cellStyle name="Normal 3 6 7" xfId="3846"/>
    <cellStyle name="Normal 3 6 8" xfId="3847"/>
    <cellStyle name="Normal 3 6 9" xfId="3848"/>
    <cellStyle name="Normal 3 7" xfId="3849"/>
    <cellStyle name="Normal 3 7 10" xfId="3850"/>
    <cellStyle name="Normal 3 7 11" xfId="3851"/>
    <cellStyle name="Normal 3 7 12" xfId="3852"/>
    <cellStyle name="Normal 3 7 2" xfId="3853"/>
    <cellStyle name="Normal 3 7 3" xfId="3854"/>
    <cellStyle name="Normal 3 7 4" xfId="3855"/>
    <cellStyle name="Normal 3 7 5" xfId="3856"/>
    <cellStyle name="Normal 3 7 6" xfId="3857"/>
    <cellStyle name="Normal 3 7 7" xfId="3858"/>
    <cellStyle name="Normal 3 7 8" xfId="3859"/>
    <cellStyle name="Normal 3 7 9" xfId="3860"/>
    <cellStyle name="Normal 4" xfId="219"/>
    <cellStyle name="Normal_Monthly P&amp;L" xfId="220"/>
    <cellStyle name="Normal_Monthly P&amp;L_1" xfId="221"/>
    <cellStyle name="Normal_Sheet1_3" xfId="222"/>
    <cellStyle name="Normal_Sheet2" xfId="223"/>
    <cellStyle name="Percent" xfId="3" builtinId="5"/>
    <cellStyle name="Percent 2" xfId="224"/>
    <cellStyle name="Percent 3" xfId="225"/>
    <cellStyle name="ปกติ_invocie sample 2" xfId="386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view="pageBreakPreview" zoomScaleNormal="100" zoomScaleSheetLayoutView="100" workbookViewId="0">
      <selection activeCell="G18" sqref="G18"/>
    </sheetView>
  </sheetViews>
  <sheetFormatPr defaultRowHeight="15" x14ac:dyDescent="0.25"/>
  <cols>
    <col min="1" max="1" width="10.5703125" style="93" customWidth="1"/>
    <col min="2" max="2" width="6.140625" style="93" customWidth="1"/>
    <col min="3" max="3" width="24" style="93" customWidth="1"/>
    <col min="4" max="5" width="12.7109375" style="139" customWidth="1"/>
    <col min="6" max="6" width="8.7109375" style="270" customWidth="1"/>
    <col min="7" max="7" width="12.7109375" style="139" customWidth="1"/>
    <col min="8" max="8" width="8.7109375" style="270" customWidth="1"/>
    <col min="9" max="9" width="12.7109375" style="93" customWidth="1"/>
    <col min="10" max="10" width="9.5703125" style="270" customWidth="1"/>
    <col min="11" max="11" width="12.7109375" style="93" customWidth="1"/>
    <col min="12" max="12" width="8.7109375" style="270" customWidth="1"/>
    <col min="13" max="13" width="12.7109375" style="139" customWidth="1"/>
    <col min="14" max="14" width="8.7109375" style="270" customWidth="1"/>
    <col min="15" max="15" width="12.7109375" style="93" customWidth="1"/>
    <col min="16" max="16" width="8.7109375" style="270" customWidth="1"/>
    <col min="17" max="19" width="12.7109375" style="139" customWidth="1"/>
    <col min="20" max="20" width="9.140625" style="93"/>
    <col min="21" max="21" width="14.42578125" style="93" customWidth="1"/>
    <col min="22" max="254" width="9.140625" style="93"/>
    <col min="255" max="255" width="8" style="93" customWidth="1"/>
    <col min="256" max="256" width="6.140625" style="93" customWidth="1"/>
    <col min="257" max="257" width="24" style="93" customWidth="1"/>
    <col min="258" max="259" width="12.7109375" style="93" customWidth="1"/>
    <col min="260" max="260" width="8.7109375" style="93" customWidth="1"/>
    <col min="261" max="261" width="12.7109375" style="93" customWidth="1"/>
    <col min="262" max="262" width="8.7109375" style="93" customWidth="1"/>
    <col min="263" max="263" width="12.7109375" style="93" customWidth="1"/>
    <col min="264" max="264" width="8.7109375" style="93" customWidth="1"/>
    <col min="265" max="265" width="12.7109375" style="93" customWidth="1"/>
    <col min="266" max="266" width="8.7109375" style="93" customWidth="1"/>
    <col min="267" max="267" width="12.7109375" style="93" customWidth="1"/>
    <col min="268" max="268" width="8.7109375" style="93" customWidth="1"/>
    <col min="269" max="269" width="12.7109375" style="93" customWidth="1"/>
    <col min="270" max="270" width="8.7109375" style="93" customWidth="1"/>
    <col min="271" max="271" width="12.7109375" style="93" customWidth="1"/>
    <col min="272" max="272" width="8.7109375" style="93" customWidth="1"/>
    <col min="273" max="275" width="12.7109375" style="93" customWidth="1"/>
    <col min="276" max="276" width="9.140625" style="93"/>
    <col min="277" max="277" width="14.42578125" style="93" customWidth="1"/>
    <col min="278" max="510" width="9.140625" style="93"/>
    <col min="511" max="511" width="8" style="93" customWidth="1"/>
    <col min="512" max="512" width="6.140625" style="93" customWidth="1"/>
    <col min="513" max="513" width="24" style="93" customWidth="1"/>
    <col min="514" max="515" width="12.7109375" style="93" customWidth="1"/>
    <col min="516" max="516" width="8.7109375" style="93" customWidth="1"/>
    <col min="517" max="517" width="12.7109375" style="93" customWidth="1"/>
    <col min="518" max="518" width="8.7109375" style="93" customWidth="1"/>
    <col min="519" max="519" width="12.7109375" style="93" customWidth="1"/>
    <col min="520" max="520" width="8.7109375" style="93" customWidth="1"/>
    <col min="521" max="521" width="12.7109375" style="93" customWidth="1"/>
    <col min="522" max="522" width="8.7109375" style="93" customWidth="1"/>
    <col min="523" max="523" width="12.7109375" style="93" customWidth="1"/>
    <col min="524" max="524" width="8.7109375" style="93" customWidth="1"/>
    <col min="525" max="525" width="12.7109375" style="93" customWidth="1"/>
    <col min="526" max="526" width="8.7109375" style="93" customWidth="1"/>
    <col min="527" max="527" width="12.7109375" style="93" customWidth="1"/>
    <col min="528" max="528" width="8.7109375" style="93" customWidth="1"/>
    <col min="529" max="531" width="12.7109375" style="93" customWidth="1"/>
    <col min="532" max="532" width="9.140625" style="93"/>
    <col min="533" max="533" width="14.42578125" style="93" customWidth="1"/>
    <col min="534" max="766" width="9.140625" style="93"/>
    <col min="767" max="767" width="8" style="93" customWidth="1"/>
    <col min="768" max="768" width="6.140625" style="93" customWidth="1"/>
    <col min="769" max="769" width="24" style="93" customWidth="1"/>
    <col min="770" max="771" width="12.7109375" style="93" customWidth="1"/>
    <col min="772" max="772" width="8.7109375" style="93" customWidth="1"/>
    <col min="773" max="773" width="12.7109375" style="93" customWidth="1"/>
    <col min="774" max="774" width="8.7109375" style="93" customWidth="1"/>
    <col min="775" max="775" width="12.7109375" style="93" customWidth="1"/>
    <col min="776" max="776" width="8.7109375" style="93" customWidth="1"/>
    <col min="777" max="777" width="12.7109375" style="93" customWidth="1"/>
    <col min="778" max="778" width="8.7109375" style="93" customWidth="1"/>
    <col min="779" max="779" width="12.7109375" style="93" customWidth="1"/>
    <col min="780" max="780" width="8.7109375" style="93" customWidth="1"/>
    <col min="781" max="781" width="12.7109375" style="93" customWidth="1"/>
    <col min="782" max="782" width="8.7109375" style="93" customWidth="1"/>
    <col min="783" max="783" width="12.7109375" style="93" customWidth="1"/>
    <col min="784" max="784" width="8.7109375" style="93" customWidth="1"/>
    <col min="785" max="787" width="12.7109375" style="93" customWidth="1"/>
    <col min="788" max="788" width="9.140625" style="93"/>
    <col min="789" max="789" width="14.42578125" style="93" customWidth="1"/>
    <col min="790" max="1022" width="9.140625" style="93"/>
    <col min="1023" max="1023" width="8" style="93" customWidth="1"/>
    <col min="1024" max="1024" width="6.140625" style="93" customWidth="1"/>
    <col min="1025" max="1025" width="24" style="93" customWidth="1"/>
    <col min="1026" max="1027" width="12.7109375" style="93" customWidth="1"/>
    <col min="1028" max="1028" width="8.7109375" style="93" customWidth="1"/>
    <col min="1029" max="1029" width="12.7109375" style="93" customWidth="1"/>
    <col min="1030" max="1030" width="8.7109375" style="93" customWidth="1"/>
    <col min="1031" max="1031" width="12.7109375" style="93" customWidth="1"/>
    <col min="1032" max="1032" width="8.7109375" style="93" customWidth="1"/>
    <col min="1033" max="1033" width="12.7109375" style="93" customWidth="1"/>
    <col min="1034" max="1034" width="8.7109375" style="93" customWidth="1"/>
    <col min="1035" max="1035" width="12.7109375" style="93" customWidth="1"/>
    <col min="1036" max="1036" width="8.7109375" style="93" customWidth="1"/>
    <col min="1037" max="1037" width="12.7109375" style="93" customWidth="1"/>
    <col min="1038" max="1038" width="8.7109375" style="93" customWidth="1"/>
    <col min="1039" max="1039" width="12.7109375" style="93" customWidth="1"/>
    <col min="1040" max="1040" width="8.7109375" style="93" customWidth="1"/>
    <col min="1041" max="1043" width="12.7109375" style="93" customWidth="1"/>
    <col min="1044" max="1044" width="9.140625" style="93"/>
    <col min="1045" max="1045" width="14.42578125" style="93" customWidth="1"/>
    <col min="1046" max="1278" width="9.140625" style="93"/>
    <col min="1279" max="1279" width="8" style="93" customWidth="1"/>
    <col min="1280" max="1280" width="6.140625" style="93" customWidth="1"/>
    <col min="1281" max="1281" width="24" style="93" customWidth="1"/>
    <col min="1282" max="1283" width="12.7109375" style="93" customWidth="1"/>
    <col min="1284" max="1284" width="8.7109375" style="93" customWidth="1"/>
    <col min="1285" max="1285" width="12.7109375" style="93" customWidth="1"/>
    <col min="1286" max="1286" width="8.7109375" style="93" customWidth="1"/>
    <col min="1287" max="1287" width="12.7109375" style="93" customWidth="1"/>
    <col min="1288" max="1288" width="8.7109375" style="93" customWidth="1"/>
    <col min="1289" max="1289" width="12.7109375" style="93" customWidth="1"/>
    <col min="1290" max="1290" width="8.7109375" style="93" customWidth="1"/>
    <col min="1291" max="1291" width="12.7109375" style="93" customWidth="1"/>
    <col min="1292" max="1292" width="8.7109375" style="93" customWidth="1"/>
    <col min="1293" max="1293" width="12.7109375" style="93" customWidth="1"/>
    <col min="1294" max="1294" width="8.7109375" style="93" customWidth="1"/>
    <col min="1295" max="1295" width="12.7109375" style="93" customWidth="1"/>
    <col min="1296" max="1296" width="8.7109375" style="93" customWidth="1"/>
    <col min="1297" max="1299" width="12.7109375" style="93" customWidth="1"/>
    <col min="1300" max="1300" width="9.140625" style="93"/>
    <col min="1301" max="1301" width="14.42578125" style="93" customWidth="1"/>
    <col min="1302" max="1534" width="9.140625" style="93"/>
    <col min="1535" max="1535" width="8" style="93" customWidth="1"/>
    <col min="1536" max="1536" width="6.140625" style="93" customWidth="1"/>
    <col min="1537" max="1537" width="24" style="93" customWidth="1"/>
    <col min="1538" max="1539" width="12.7109375" style="93" customWidth="1"/>
    <col min="1540" max="1540" width="8.7109375" style="93" customWidth="1"/>
    <col min="1541" max="1541" width="12.7109375" style="93" customWidth="1"/>
    <col min="1542" max="1542" width="8.7109375" style="93" customWidth="1"/>
    <col min="1543" max="1543" width="12.7109375" style="93" customWidth="1"/>
    <col min="1544" max="1544" width="8.7109375" style="93" customWidth="1"/>
    <col min="1545" max="1545" width="12.7109375" style="93" customWidth="1"/>
    <col min="1546" max="1546" width="8.7109375" style="93" customWidth="1"/>
    <col min="1547" max="1547" width="12.7109375" style="93" customWidth="1"/>
    <col min="1548" max="1548" width="8.7109375" style="93" customWidth="1"/>
    <col min="1549" max="1549" width="12.7109375" style="93" customWidth="1"/>
    <col min="1550" max="1550" width="8.7109375" style="93" customWidth="1"/>
    <col min="1551" max="1551" width="12.7109375" style="93" customWidth="1"/>
    <col min="1552" max="1552" width="8.7109375" style="93" customWidth="1"/>
    <col min="1553" max="1555" width="12.7109375" style="93" customWidth="1"/>
    <col min="1556" max="1556" width="9.140625" style="93"/>
    <col min="1557" max="1557" width="14.42578125" style="93" customWidth="1"/>
    <col min="1558" max="1790" width="9.140625" style="93"/>
    <col min="1791" max="1791" width="8" style="93" customWidth="1"/>
    <col min="1792" max="1792" width="6.140625" style="93" customWidth="1"/>
    <col min="1793" max="1793" width="24" style="93" customWidth="1"/>
    <col min="1794" max="1795" width="12.7109375" style="93" customWidth="1"/>
    <col min="1796" max="1796" width="8.7109375" style="93" customWidth="1"/>
    <col min="1797" max="1797" width="12.7109375" style="93" customWidth="1"/>
    <col min="1798" max="1798" width="8.7109375" style="93" customWidth="1"/>
    <col min="1799" max="1799" width="12.7109375" style="93" customWidth="1"/>
    <col min="1800" max="1800" width="8.7109375" style="93" customWidth="1"/>
    <col min="1801" max="1801" width="12.7109375" style="93" customWidth="1"/>
    <col min="1802" max="1802" width="8.7109375" style="93" customWidth="1"/>
    <col min="1803" max="1803" width="12.7109375" style="93" customWidth="1"/>
    <col min="1804" max="1804" width="8.7109375" style="93" customWidth="1"/>
    <col min="1805" max="1805" width="12.7109375" style="93" customWidth="1"/>
    <col min="1806" max="1806" width="8.7109375" style="93" customWidth="1"/>
    <col min="1807" max="1807" width="12.7109375" style="93" customWidth="1"/>
    <col min="1808" max="1808" width="8.7109375" style="93" customWidth="1"/>
    <col min="1809" max="1811" width="12.7109375" style="93" customWidth="1"/>
    <col min="1812" max="1812" width="9.140625" style="93"/>
    <col min="1813" max="1813" width="14.42578125" style="93" customWidth="1"/>
    <col min="1814" max="2046" width="9.140625" style="93"/>
    <col min="2047" max="2047" width="8" style="93" customWidth="1"/>
    <col min="2048" max="2048" width="6.140625" style="93" customWidth="1"/>
    <col min="2049" max="2049" width="24" style="93" customWidth="1"/>
    <col min="2050" max="2051" width="12.7109375" style="93" customWidth="1"/>
    <col min="2052" max="2052" width="8.7109375" style="93" customWidth="1"/>
    <col min="2053" max="2053" width="12.7109375" style="93" customWidth="1"/>
    <col min="2054" max="2054" width="8.7109375" style="93" customWidth="1"/>
    <col min="2055" max="2055" width="12.7109375" style="93" customWidth="1"/>
    <col min="2056" max="2056" width="8.7109375" style="93" customWidth="1"/>
    <col min="2057" max="2057" width="12.7109375" style="93" customWidth="1"/>
    <col min="2058" max="2058" width="8.7109375" style="93" customWidth="1"/>
    <col min="2059" max="2059" width="12.7109375" style="93" customWidth="1"/>
    <col min="2060" max="2060" width="8.7109375" style="93" customWidth="1"/>
    <col min="2061" max="2061" width="12.7109375" style="93" customWidth="1"/>
    <col min="2062" max="2062" width="8.7109375" style="93" customWidth="1"/>
    <col min="2063" max="2063" width="12.7109375" style="93" customWidth="1"/>
    <col min="2064" max="2064" width="8.7109375" style="93" customWidth="1"/>
    <col min="2065" max="2067" width="12.7109375" style="93" customWidth="1"/>
    <col min="2068" max="2068" width="9.140625" style="93"/>
    <col min="2069" max="2069" width="14.42578125" style="93" customWidth="1"/>
    <col min="2070" max="2302" width="9.140625" style="93"/>
    <col min="2303" max="2303" width="8" style="93" customWidth="1"/>
    <col min="2304" max="2304" width="6.140625" style="93" customWidth="1"/>
    <col min="2305" max="2305" width="24" style="93" customWidth="1"/>
    <col min="2306" max="2307" width="12.7109375" style="93" customWidth="1"/>
    <col min="2308" max="2308" width="8.7109375" style="93" customWidth="1"/>
    <col min="2309" max="2309" width="12.7109375" style="93" customWidth="1"/>
    <col min="2310" max="2310" width="8.7109375" style="93" customWidth="1"/>
    <col min="2311" max="2311" width="12.7109375" style="93" customWidth="1"/>
    <col min="2312" max="2312" width="8.7109375" style="93" customWidth="1"/>
    <col min="2313" max="2313" width="12.7109375" style="93" customWidth="1"/>
    <col min="2314" max="2314" width="8.7109375" style="93" customWidth="1"/>
    <col min="2315" max="2315" width="12.7109375" style="93" customWidth="1"/>
    <col min="2316" max="2316" width="8.7109375" style="93" customWidth="1"/>
    <col min="2317" max="2317" width="12.7109375" style="93" customWidth="1"/>
    <col min="2318" max="2318" width="8.7109375" style="93" customWidth="1"/>
    <col min="2319" max="2319" width="12.7109375" style="93" customWidth="1"/>
    <col min="2320" max="2320" width="8.7109375" style="93" customWidth="1"/>
    <col min="2321" max="2323" width="12.7109375" style="93" customWidth="1"/>
    <col min="2324" max="2324" width="9.140625" style="93"/>
    <col min="2325" max="2325" width="14.42578125" style="93" customWidth="1"/>
    <col min="2326" max="2558" width="9.140625" style="93"/>
    <col min="2559" max="2559" width="8" style="93" customWidth="1"/>
    <col min="2560" max="2560" width="6.140625" style="93" customWidth="1"/>
    <col min="2561" max="2561" width="24" style="93" customWidth="1"/>
    <col min="2562" max="2563" width="12.7109375" style="93" customWidth="1"/>
    <col min="2564" max="2564" width="8.7109375" style="93" customWidth="1"/>
    <col min="2565" max="2565" width="12.7109375" style="93" customWidth="1"/>
    <col min="2566" max="2566" width="8.7109375" style="93" customWidth="1"/>
    <col min="2567" max="2567" width="12.7109375" style="93" customWidth="1"/>
    <col min="2568" max="2568" width="8.7109375" style="93" customWidth="1"/>
    <col min="2569" max="2569" width="12.7109375" style="93" customWidth="1"/>
    <col min="2570" max="2570" width="8.7109375" style="93" customWidth="1"/>
    <col min="2571" max="2571" width="12.7109375" style="93" customWidth="1"/>
    <col min="2572" max="2572" width="8.7109375" style="93" customWidth="1"/>
    <col min="2573" max="2573" width="12.7109375" style="93" customWidth="1"/>
    <col min="2574" max="2574" width="8.7109375" style="93" customWidth="1"/>
    <col min="2575" max="2575" width="12.7109375" style="93" customWidth="1"/>
    <col min="2576" max="2576" width="8.7109375" style="93" customWidth="1"/>
    <col min="2577" max="2579" width="12.7109375" style="93" customWidth="1"/>
    <col min="2580" max="2580" width="9.140625" style="93"/>
    <col min="2581" max="2581" width="14.42578125" style="93" customWidth="1"/>
    <col min="2582" max="2814" width="9.140625" style="93"/>
    <col min="2815" max="2815" width="8" style="93" customWidth="1"/>
    <col min="2816" max="2816" width="6.140625" style="93" customWidth="1"/>
    <col min="2817" max="2817" width="24" style="93" customWidth="1"/>
    <col min="2818" max="2819" width="12.7109375" style="93" customWidth="1"/>
    <col min="2820" max="2820" width="8.7109375" style="93" customWidth="1"/>
    <col min="2821" max="2821" width="12.7109375" style="93" customWidth="1"/>
    <col min="2822" max="2822" width="8.7109375" style="93" customWidth="1"/>
    <col min="2823" max="2823" width="12.7109375" style="93" customWidth="1"/>
    <col min="2824" max="2824" width="8.7109375" style="93" customWidth="1"/>
    <col min="2825" max="2825" width="12.7109375" style="93" customWidth="1"/>
    <col min="2826" max="2826" width="8.7109375" style="93" customWidth="1"/>
    <col min="2827" max="2827" width="12.7109375" style="93" customWidth="1"/>
    <col min="2828" max="2828" width="8.7109375" style="93" customWidth="1"/>
    <col min="2829" max="2829" width="12.7109375" style="93" customWidth="1"/>
    <col min="2830" max="2830" width="8.7109375" style="93" customWidth="1"/>
    <col min="2831" max="2831" width="12.7109375" style="93" customWidth="1"/>
    <col min="2832" max="2832" width="8.7109375" style="93" customWidth="1"/>
    <col min="2833" max="2835" width="12.7109375" style="93" customWidth="1"/>
    <col min="2836" max="2836" width="9.140625" style="93"/>
    <col min="2837" max="2837" width="14.42578125" style="93" customWidth="1"/>
    <col min="2838" max="3070" width="9.140625" style="93"/>
    <col min="3071" max="3071" width="8" style="93" customWidth="1"/>
    <col min="3072" max="3072" width="6.140625" style="93" customWidth="1"/>
    <col min="3073" max="3073" width="24" style="93" customWidth="1"/>
    <col min="3074" max="3075" width="12.7109375" style="93" customWidth="1"/>
    <col min="3076" max="3076" width="8.7109375" style="93" customWidth="1"/>
    <col min="3077" max="3077" width="12.7109375" style="93" customWidth="1"/>
    <col min="3078" max="3078" width="8.7109375" style="93" customWidth="1"/>
    <col min="3079" max="3079" width="12.7109375" style="93" customWidth="1"/>
    <col min="3080" max="3080" width="8.7109375" style="93" customWidth="1"/>
    <col min="3081" max="3081" width="12.7109375" style="93" customWidth="1"/>
    <col min="3082" max="3082" width="8.7109375" style="93" customWidth="1"/>
    <col min="3083" max="3083" width="12.7109375" style="93" customWidth="1"/>
    <col min="3084" max="3084" width="8.7109375" style="93" customWidth="1"/>
    <col min="3085" max="3085" width="12.7109375" style="93" customWidth="1"/>
    <col min="3086" max="3086" width="8.7109375" style="93" customWidth="1"/>
    <col min="3087" max="3087" width="12.7109375" style="93" customWidth="1"/>
    <col min="3088" max="3088" width="8.7109375" style="93" customWidth="1"/>
    <col min="3089" max="3091" width="12.7109375" style="93" customWidth="1"/>
    <col min="3092" max="3092" width="9.140625" style="93"/>
    <col min="3093" max="3093" width="14.42578125" style="93" customWidth="1"/>
    <col min="3094" max="3326" width="9.140625" style="93"/>
    <col min="3327" max="3327" width="8" style="93" customWidth="1"/>
    <col min="3328" max="3328" width="6.140625" style="93" customWidth="1"/>
    <col min="3329" max="3329" width="24" style="93" customWidth="1"/>
    <col min="3330" max="3331" width="12.7109375" style="93" customWidth="1"/>
    <col min="3332" max="3332" width="8.7109375" style="93" customWidth="1"/>
    <col min="3333" max="3333" width="12.7109375" style="93" customWidth="1"/>
    <col min="3334" max="3334" width="8.7109375" style="93" customWidth="1"/>
    <col min="3335" max="3335" width="12.7109375" style="93" customWidth="1"/>
    <col min="3336" max="3336" width="8.7109375" style="93" customWidth="1"/>
    <col min="3337" max="3337" width="12.7109375" style="93" customWidth="1"/>
    <col min="3338" max="3338" width="8.7109375" style="93" customWidth="1"/>
    <col min="3339" max="3339" width="12.7109375" style="93" customWidth="1"/>
    <col min="3340" max="3340" width="8.7109375" style="93" customWidth="1"/>
    <col min="3341" max="3341" width="12.7109375" style="93" customWidth="1"/>
    <col min="3342" max="3342" width="8.7109375" style="93" customWidth="1"/>
    <col min="3343" max="3343" width="12.7109375" style="93" customWidth="1"/>
    <col min="3344" max="3344" width="8.7109375" style="93" customWidth="1"/>
    <col min="3345" max="3347" width="12.7109375" style="93" customWidth="1"/>
    <col min="3348" max="3348" width="9.140625" style="93"/>
    <col min="3349" max="3349" width="14.42578125" style="93" customWidth="1"/>
    <col min="3350" max="3582" width="9.140625" style="93"/>
    <col min="3583" max="3583" width="8" style="93" customWidth="1"/>
    <col min="3584" max="3584" width="6.140625" style="93" customWidth="1"/>
    <col min="3585" max="3585" width="24" style="93" customWidth="1"/>
    <col min="3586" max="3587" width="12.7109375" style="93" customWidth="1"/>
    <col min="3588" max="3588" width="8.7109375" style="93" customWidth="1"/>
    <col min="3589" max="3589" width="12.7109375" style="93" customWidth="1"/>
    <col min="3590" max="3590" width="8.7109375" style="93" customWidth="1"/>
    <col min="3591" max="3591" width="12.7109375" style="93" customWidth="1"/>
    <col min="3592" max="3592" width="8.7109375" style="93" customWidth="1"/>
    <col min="3593" max="3593" width="12.7109375" style="93" customWidth="1"/>
    <col min="3594" max="3594" width="8.7109375" style="93" customWidth="1"/>
    <col min="3595" max="3595" width="12.7109375" style="93" customWidth="1"/>
    <col min="3596" max="3596" width="8.7109375" style="93" customWidth="1"/>
    <col min="3597" max="3597" width="12.7109375" style="93" customWidth="1"/>
    <col min="3598" max="3598" width="8.7109375" style="93" customWidth="1"/>
    <col min="3599" max="3599" width="12.7109375" style="93" customWidth="1"/>
    <col min="3600" max="3600" width="8.7109375" style="93" customWidth="1"/>
    <col min="3601" max="3603" width="12.7109375" style="93" customWidth="1"/>
    <col min="3604" max="3604" width="9.140625" style="93"/>
    <col min="3605" max="3605" width="14.42578125" style="93" customWidth="1"/>
    <col min="3606" max="3838" width="9.140625" style="93"/>
    <col min="3839" max="3839" width="8" style="93" customWidth="1"/>
    <col min="3840" max="3840" width="6.140625" style="93" customWidth="1"/>
    <col min="3841" max="3841" width="24" style="93" customWidth="1"/>
    <col min="3842" max="3843" width="12.7109375" style="93" customWidth="1"/>
    <col min="3844" max="3844" width="8.7109375" style="93" customWidth="1"/>
    <col min="3845" max="3845" width="12.7109375" style="93" customWidth="1"/>
    <col min="3846" max="3846" width="8.7109375" style="93" customWidth="1"/>
    <col min="3847" max="3847" width="12.7109375" style="93" customWidth="1"/>
    <col min="3848" max="3848" width="8.7109375" style="93" customWidth="1"/>
    <col min="3849" max="3849" width="12.7109375" style="93" customWidth="1"/>
    <col min="3850" max="3850" width="8.7109375" style="93" customWidth="1"/>
    <col min="3851" max="3851" width="12.7109375" style="93" customWidth="1"/>
    <col min="3852" max="3852" width="8.7109375" style="93" customWidth="1"/>
    <col min="3853" max="3853" width="12.7109375" style="93" customWidth="1"/>
    <col min="3854" max="3854" width="8.7109375" style="93" customWidth="1"/>
    <col min="3855" max="3855" width="12.7109375" style="93" customWidth="1"/>
    <col min="3856" max="3856" width="8.7109375" style="93" customWidth="1"/>
    <col min="3857" max="3859" width="12.7109375" style="93" customWidth="1"/>
    <col min="3860" max="3860" width="9.140625" style="93"/>
    <col min="3861" max="3861" width="14.42578125" style="93" customWidth="1"/>
    <col min="3862" max="4094" width="9.140625" style="93"/>
    <col min="4095" max="4095" width="8" style="93" customWidth="1"/>
    <col min="4096" max="4096" width="6.140625" style="93" customWidth="1"/>
    <col min="4097" max="4097" width="24" style="93" customWidth="1"/>
    <col min="4098" max="4099" width="12.7109375" style="93" customWidth="1"/>
    <col min="4100" max="4100" width="8.7109375" style="93" customWidth="1"/>
    <col min="4101" max="4101" width="12.7109375" style="93" customWidth="1"/>
    <col min="4102" max="4102" width="8.7109375" style="93" customWidth="1"/>
    <col min="4103" max="4103" width="12.7109375" style="93" customWidth="1"/>
    <col min="4104" max="4104" width="8.7109375" style="93" customWidth="1"/>
    <col min="4105" max="4105" width="12.7109375" style="93" customWidth="1"/>
    <col min="4106" max="4106" width="8.7109375" style="93" customWidth="1"/>
    <col min="4107" max="4107" width="12.7109375" style="93" customWidth="1"/>
    <col min="4108" max="4108" width="8.7109375" style="93" customWidth="1"/>
    <col min="4109" max="4109" width="12.7109375" style="93" customWidth="1"/>
    <col min="4110" max="4110" width="8.7109375" style="93" customWidth="1"/>
    <col min="4111" max="4111" width="12.7109375" style="93" customWidth="1"/>
    <col min="4112" max="4112" width="8.7109375" style="93" customWidth="1"/>
    <col min="4113" max="4115" width="12.7109375" style="93" customWidth="1"/>
    <col min="4116" max="4116" width="9.140625" style="93"/>
    <col min="4117" max="4117" width="14.42578125" style="93" customWidth="1"/>
    <col min="4118" max="4350" width="9.140625" style="93"/>
    <col min="4351" max="4351" width="8" style="93" customWidth="1"/>
    <col min="4352" max="4352" width="6.140625" style="93" customWidth="1"/>
    <col min="4353" max="4353" width="24" style="93" customWidth="1"/>
    <col min="4354" max="4355" width="12.7109375" style="93" customWidth="1"/>
    <col min="4356" max="4356" width="8.7109375" style="93" customWidth="1"/>
    <col min="4357" max="4357" width="12.7109375" style="93" customWidth="1"/>
    <col min="4358" max="4358" width="8.7109375" style="93" customWidth="1"/>
    <col min="4359" max="4359" width="12.7109375" style="93" customWidth="1"/>
    <col min="4360" max="4360" width="8.7109375" style="93" customWidth="1"/>
    <col min="4361" max="4361" width="12.7109375" style="93" customWidth="1"/>
    <col min="4362" max="4362" width="8.7109375" style="93" customWidth="1"/>
    <col min="4363" max="4363" width="12.7109375" style="93" customWidth="1"/>
    <col min="4364" max="4364" width="8.7109375" style="93" customWidth="1"/>
    <col min="4365" max="4365" width="12.7109375" style="93" customWidth="1"/>
    <col min="4366" max="4366" width="8.7109375" style="93" customWidth="1"/>
    <col min="4367" max="4367" width="12.7109375" style="93" customWidth="1"/>
    <col min="4368" max="4368" width="8.7109375" style="93" customWidth="1"/>
    <col min="4369" max="4371" width="12.7109375" style="93" customWidth="1"/>
    <col min="4372" max="4372" width="9.140625" style="93"/>
    <col min="4373" max="4373" width="14.42578125" style="93" customWidth="1"/>
    <col min="4374" max="4606" width="9.140625" style="93"/>
    <col min="4607" max="4607" width="8" style="93" customWidth="1"/>
    <col min="4608" max="4608" width="6.140625" style="93" customWidth="1"/>
    <col min="4609" max="4609" width="24" style="93" customWidth="1"/>
    <col min="4610" max="4611" width="12.7109375" style="93" customWidth="1"/>
    <col min="4612" max="4612" width="8.7109375" style="93" customWidth="1"/>
    <col min="4613" max="4613" width="12.7109375" style="93" customWidth="1"/>
    <col min="4614" max="4614" width="8.7109375" style="93" customWidth="1"/>
    <col min="4615" max="4615" width="12.7109375" style="93" customWidth="1"/>
    <col min="4616" max="4616" width="8.7109375" style="93" customWidth="1"/>
    <col min="4617" max="4617" width="12.7109375" style="93" customWidth="1"/>
    <col min="4618" max="4618" width="8.7109375" style="93" customWidth="1"/>
    <col min="4619" max="4619" width="12.7109375" style="93" customWidth="1"/>
    <col min="4620" max="4620" width="8.7109375" style="93" customWidth="1"/>
    <col min="4621" max="4621" width="12.7109375" style="93" customWidth="1"/>
    <col min="4622" max="4622" width="8.7109375" style="93" customWidth="1"/>
    <col min="4623" max="4623" width="12.7109375" style="93" customWidth="1"/>
    <col min="4624" max="4624" width="8.7109375" style="93" customWidth="1"/>
    <col min="4625" max="4627" width="12.7109375" style="93" customWidth="1"/>
    <col min="4628" max="4628" width="9.140625" style="93"/>
    <col min="4629" max="4629" width="14.42578125" style="93" customWidth="1"/>
    <col min="4630" max="4862" width="9.140625" style="93"/>
    <col min="4863" max="4863" width="8" style="93" customWidth="1"/>
    <col min="4864" max="4864" width="6.140625" style="93" customWidth="1"/>
    <col min="4865" max="4865" width="24" style="93" customWidth="1"/>
    <col min="4866" max="4867" width="12.7109375" style="93" customWidth="1"/>
    <col min="4868" max="4868" width="8.7109375" style="93" customWidth="1"/>
    <col min="4869" max="4869" width="12.7109375" style="93" customWidth="1"/>
    <col min="4870" max="4870" width="8.7109375" style="93" customWidth="1"/>
    <col min="4871" max="4871" width="12.7109375" style="93" customWidth="1"/>
    <col min="4872" max="4872" width="8.7109375" style="93" customWidth="1"/>
    <col min="4873" max="4873" width="12.7109375" style="93" customWidth="1"/>
    <col min="4874" max="4874" width="8.7109375" style="93" customWidth="1"/>
    <col min="4875" max="4875" width="12.7109375" style="93" customWidth="1"/>
    <col min="4876" max="4876" width="8.7109375" style="93" customWidth="1"/>
    <col min="4877" max="4877" width="12.7109375" style="93" customWidth="1"/>
    <col min="4878" max="4878" width="8.7109375" style="93" customWidth="1"/>
    <col min="4879" max="4879" width="12.7109375" style="93" customWidth="1"/>
    <col min="4880" max="4880" width="8.7109375" style="93" customWidth="1"/>
    <col min="4881" max="4883" width="12.7109375" style="93" customWidth="1"/>
    <col min="4884" max="4884" width="9.140625" style="93"/>
    <col min="4885" max="4885" width="14.42578125" style="93" customWidth="1"/>
    <col min="4886" max="5118" width="9.140625" style="93"/>
    <col min="5119" max="5119" width="8" style="93" customWidth="1"/>
    <col min="5120" max="5120" width="6.140625" style="93" customWidth="1"/>
    <col min="5121" max="5121" width="24" style="93" customWidth="1"/>
    <col min="5122" max="5123" width="12.7109375" style="93" customWidth="1"/>
    <col min="5124" max="5124" width="8.7109375" style="93" customWidth="1"/>
    <col min="5125" max="5125" width="12.7109375" style="93" customWidth="1"/>
    <col min="5126" max="5126" width="8.7109375" style="93" customWidth="1"/>
    <col min="5127" max="5127" width="12.7109375" style="93" customWidth="1"/>
    <col min="5128" max="5128" width="8.7109375" style="93" customWidth="1"/>
    <col min="5129" max="5129" width="12.7109375" style="93" customWidth="1"/>
    <col min="5130" max="5130" width="8.7109375" style="93" customWidth="1"/>
    <col min="5131" max="5131" width="12.7109375" style="93" customWidth="1"/>
    <col min="5132" max="5132" width="8.7109375" style="93" customWidth="1"/>
    <col min="5133" max="5133" width="12.7109375" style="93" customWidth="1"/>
    <col min="5134" max="5134" width="8.7109375" style="93" customWidth="1"/>
    <col min="5135" max="5135" width="12.7109375" style="93" customWidth="1"/>
    <col min="5136" max="5136" width="8.7109375" style="93" customWidth="1"/>
    <col min="5137" max="5139" width="12.7109375" style="93" customWidth="1"/>
    <col min="5140" max="5140" width="9.140625" style="93"/>
    <col min="5141" max="5141" width="14.42578125" style="93" customWidth="1"/>
    <col min="5142" max="5374" width="9.140625" style="93"/>
    <col min="5375" max="5375" width="8" style="93" customWidth="1"/>
    <col min="5376" max="5376" width="6.140625" style="93" customWidth="1"/>
    <col min="5377" max="5377" width="24" style="93" customWidth="1"/>
    <col min="5378" max="5379" width="12.7109375" style="93" customWidth="1"/>
    <col min="5380" max="5380" width="8.7109375" style="93" customWidth="1"/>
    <col min="5381" max="5381" width="12.7109375" style="93" customWidth="1"/>
    <col min="5382" max="5382" width="8.7109375" style="93" customWidth="1"/>
    <col min="5383" max="5383" width="12.7109375" style="93" customWidth="1"/>
    <col min="5384" max="5384" width="8.7109375" style="93" customWidth="1"/>
    <col min="5385" max="5385" width="12.7109375" style="93" customWidth="1"/>
    <col min="5386" max="5386" width="8.7109375" style="93" customWidth="1"/>
    <col min="5387" max="5387" width="12.7109375" style="93" customWidth="1"/>
    <col min="5388" max="5388" width="8.7109375" style="93" customWidth="1"/>
    <col min="5389" max="5389" width="12.7109375" style="93" customWidth="1"/>
    <col min="5390" max="5390" width="8.7109375" style="93" customWidth="1"/>
    <col min="5391" max="5391" width="12.7109375" style="93" customWidth="1"/>
    <col min="5392" max="5392" width="8.7109375" style="93" customWidth="1"/>
    <col min="5393" max="5395" width="12.7109375" style="93" customWidth="1"/>
    <col min="5396" max="5396" width="9.140625" style="93"/>
    <col min="5397" max="5397" width="14.42578125" style="93" customWidth="1"/>
    <col min="5398" max="5630" width="9.140625" style="93"/>
    <col min="5631" max="5631" width="8" style="93" customWidth="1"/>
    <col min="5632" max="5632" width="6.140625" style="93" customWidth="1"/>
    <col min="5633" max="5633" width="24" style="93" customWidth="1"/>
    <col min="5634" max="5635" width="12.7109375" style="93" customWidth="1"/>
    <col min="5636" max="5636" width="8.7109375" style="93" customWidth="1"/>
    <col min="5637" max="5637" width="12.7109375" style="93" customWidth="1"/>
    <col min="5638" max="5638" width="8.7109375" style="93" customWidth="1"/>
    <col min="5639" max="5639" width="12.7109375" style="93" customWidth="1"/>
    <col min="5640" max="5640" width="8.7109375" style="93" customWidth="1"/>
    <col min="5641" max="5641" width="12.7109375" style="93" customWidth="1"/>
    <col min="5642" max="5642" width="8.7109375" style="93" customWidth="1"/>
    <col min="5643" max="5643" width="12.7109375" style="93" customWidth="1"/>
    <col min="5644" max="5644" width="8.7109375" style="93" customWidth="1"/>
    <col min="5645" max="5645" width="12.7109375" style="93" customWidth="1"/>
    <col min="5646" max="5646" width="8.7109375" style="93" customWidth="1"/>
    <col min="5647" max="5647" width="12.7109375" style="93" customWidth="1"/>
    <col min="5648" max="5648" width="8.7109375" style="93" customWidth="1"/>
    <col min="5649" max="5651" width="12.7109375" style="93" customWidth="1"/>
    <col min="5652" max="5652" width="9.140625" style="93"/>
    <col min="5653" max="5653" width="14.42578125" style="93" customWidth="1"/>
    <col min="5654" max="5886" width="9.140625" style="93"/>
    <col min="5887" max="5887" width="8" style="93" customWidth="1"/>
    <col min="5888" max="5888" width="6.140625" style="93" customWidth="1"/>
    <col min="5889" max="5889" width="24" style="93" customWidth="1"/>
    <col min="5890" max="5891" width="12.7109375" style="93" customWidth="1"/>
    <col min="5892" max="5892" width="8.7109375" style="93" customWidth="1"/>
    <col min="5893" max="5893" width="12.7109375" style="93" customWidth="1"/>
    <col min="5894" max="5894" width="8.7109375" style="93" customWidth="1"/>
    <col min="5895" max="5895" width="12.7109375" style="93" customWidth="1"/>
    <col min="5896" max="5896" width="8.7109375" style="93" customWidth="1"/>
    <col min="5897" max="5897" width="12.7109375" style="93" customWidth="1"/>
    <col min="5898" max="5898" width="8.7109375" style="93" customWidth="1"/>
    <col min="5899" max="5899" width="12.7109375" style="93" customWidth="1"/>
    <col min="5900" max="5900" width="8.7109375" style="93" customWidth="1"/>
    <col min="5901" max="5901" width="12.7109375" style="93" customWidth="1"/>
    <col min="5902" max="5902" width="8.7109375" style="93" customWidth="1"/>
    <col min="5903" max="5903" width="12.7109375" style="93" customWidth="1"/>
    <col min="5904" max="5904" width="8.7109375" style="93" customWidth="1"/>
    <col min="5905" max="5907" width="12.7109375" style="93" customWidth="1"/>
    <col min="5908" max="5908" width="9.140625" style="93"/>
    <col min="5909" max="5909" width="14.42578125" style="93" customWidth="1"/>
    <col min="5910" max="6142" width="9.140625" style="93"/>
    <col min="6143" max="6143" width="8" style="93" customWidth="1"/>
    <col min="6144" max="6144" width="6.140625" style="93" customWidth="1"/>
    <col min="6145" max="6145" width="24" style="93" customWidth="1"/>
    <col min="6146" max="6147" width="12.7109375" style="93" customWidth="1"/>
    <col min="6148" max="6148" width="8.7109375" style="93" customWidth="1"/>
    <col min="6149" max="6149" width="12.7109375" style="93" customWidth="1"/>
    <col min="6150" max="6150" width="8.7109375" style="93" customWidth="1"/>
    <col min="6151" max="6151" width="12.7109375" style="93" customWidth="1"/>
    <col min="6152" max="6152" width="8.7109375" style="93" customWidth="1"/>
    <col min="6153" max="6153" width="12.7109375" style="93" customWidth="1"/>
    <col min="6154" max="6154" width="8.7109375" style="93" customWidth="1"/>
    <col min="6155" max="6155" width="12.7109375" style="93" customWidth="1"/>
    <col min="6156" max="6156" width="8.7109375" style="93" customWidth="1"/>
    <col min="6157" max="6157" width="12.7109375" style="93" customWidth="1"/>
    <col min="6158" max="6158" width="8.7109375" style="93" customWidth="1"/>
    <col min="6159" max="6159" width="12.7109375" style="93" customWidth="1"/>
    <col min="6160" max="6160" width="8.7109375" style="93" customWidth="1"/>
    <col min="6161" max="6163" width="12.7109375" style="93" customWidth="1"/>
    <col min="6164" max="6164" width="9.140625" style="93"/>
    <col min="6165" max="6165" width="14.42578125" style="93" customWidth="1"/>
    <col min="6166" max="6398" width="9.140625" style="93"/>
    <col min="6399" max="6399" width="8" style="93" customWidth="1"/>
    <col min="6400" max="6400" width="6.140625" style="93" customWidth="1"/>
    <col min="6401" max="6401" width="24" style="93" customWidth="1"/>
    <col min="6402" max="6403" width="12.7109375" style="93" customWidth="1"/>
    <col min="6404" max="6404" width="8.7109375" style="93" customWidth="1"/>
    <col min="6405" max="6405" width="12.7109375" style="93" customWidth="1"/>
    <col min="6406" max="6406" width="8.7109375" style="93" customWidth="1"/>
    <col min="6407" max="6407" width="12.7109375" style="93" customWidth="1"/>
    <col min="6408" max="6408" width="8.7109375" style="93" customWidth="1"/>
    <col min="6409" max="6409" width="12.7109375" style="93" customWidth="1"/>
    <col min="6410" max="6410" width="8.7109375" style="93" customWidth="1"/>
    <col min="6411" max="6411" width="12.7109375" style="93" customWidth="1"/>
    <col min="6412" max="6412" width="8.7109375" style="93" customWidth="1"/>
    <col min="6413" max="6413" width="12.7109375" style="93" customWidth="1"/>
    <col min="6414" max="6414" width="8.7109375" style="93" customWidth="1"/>
    <col min="6415" max="6415" width="12.7109375" style="93" customWidth="1"/>
    <col min="6416" max="6416" width="8.7109375" style="93" customWidth="1"/>
    <col min="6417" max="6419" width="12.7109375" style="93" customWidth="1"/>
    <col min="6420" max="6420" width="9.140625" style="93"/>
    <col min="6421" max="6421" width="14.42578125" style="93" customWidth="1"/>
    <col min="6422" max="6654" width="9.140625" style="93"/>
    <col min="6655" max="6655" width="8" style="93" customWidth="1"/>
    <col min="6656" max="6656" width="6.140625" style="93" customWidth="1"/>
    <col min="6657" max="6657" width="24" style="93" customWidth="1"/>
    <col min="6658" max="6659" width="12.7109375" style="93" customWidth="1"/>
    <col min="6660" max="6660" width="8.7109375" style="93" customWidth="1"/>
    <col min="6661" max="6661" width="12.7109375" style="93" customWidth="1"/>
    <col min="6662" max="6662" width="8.7109375" style="93" customWidth="1"/>
    <col min="6663" max="6663" width="12.7109375" style="93" customWidth="1"/>
    <col min="6664" max="6664" width="8.7109375" style="93" customWidth="1"/>
    <col min="6665" max="6665" width="12.7109375" style="93" customWidth="1"/>
    <col min="6666" max="6666" width="8.7109375" style="93" customWidth="1"/>
    <col min="6667" max="6667" width="12.7109375" style="93" customWidth="1"/>
    <col min="6668" max="6668" width="8.7109375" style="93" customWidth="1"/>
    <col min="6669" max="6669" width="12.7109375" style="93" customWidth="1"/>
    <col min="6670" max="6670" width="8.7109375" style="93" customWidth="1"/>
    <col min="6671" max="6671" width="12.7109375" style="93" customWidth="1"/>
    <col min="6672" max="6672" width="8.7109375" style="93" customWidth="1"/>
    <col min="6673" max="6675" width="12.7109375" style="93" customWidth="1"/>
    <col min="6676" max="6676" width="9.140625" style="93"/>
    <col min="6677" max="6677" width="14.42578125" style="93" customWidth="1"/>
    <col min="6678" max="6910" width="9.140625" style="93"/>
    <col min="6911" max="6911" width="8" style="93" customWidth="1"/>
    <col min="6912" max="6912" width="6.140625" style="93" customWidth="1"/>
    <col min="6913" max="6913" width="24" style="93" customWidth="1"/>
    <col min="6914" max="6915" width="12.7109375" style="93" customWidth="1"/>
    <col min="6916" max="6916" width="8.7109375" style="93" customWidth="1"/>
    <col min="6917" max="6917" width="12.7109375" style="93" customWidth="1"/>
    <col min="6918" max="6918" width="8.7109375" style="93" customWidth="1"/>
    <col min="6919" max="6919" width="12.7109375" style="93" customWidth="1"/>
    <col min="6920" max="6920" width="8.7109375" style="93" customWidth="1"/>
    <col min="6921" max="6921" width="12.7109375" style="93" customWidth="1"/>
    <col min="6922" max="6922" width="8.7109375" style="93" customWidth="1"/>
    <col min="6923" max="6923" width="12.7109375" style="93" customWidth="1"/>
    <col min="6924" max="6924" width="8.7109375" style="93" customWidth="1"/>
    <col min="6925" max="6925" width="12.7109375" style="93" customWidth="1"/>
    <col min="6926" max="6926" width="8.7109375" style="93" customWidth="1"/>
    <col min="6927" max="6927" width="12.7109375" style="93" customWidth="1"/>
    <col min="6928" max="6928" width="8.7109375" style="93" customWidth="1"/>
    <col min="6929" max="6931" width="12.7109375" style="93" customWidth="1"/>
    <col min="6932" max="6932" width="9.140625" style="93"/>
    <col min="6933" max="6933" width="14.42578125" style="93" customWidth="1"/>
    <col min="6934" max="7166" width="9.140625" style="93"/>
    <col min="7167" max="7167" width="8" style="93" customWidth="1"/>
    <col min="7168" max="7168" width="6.140625" style="93" customWidth="1"/>
    <col min="7169" max="7169" width="24" style="93" customWidth="1"/>
    <col min="7170" max="7171" width="12.7109375" style="93" customWidth="1"/>
    <col min="7172" max="7172" width="8.7109375" style="93" customWidth="1"/>
    <col min="7173" max="7173" width="12.7109375" style="93" customWidth="1"/>
    <col min="7174" max="7174" width="8.7109375" style="93" customWidth="1"/>
    <col min="7175" max="7175" width="12.7109375" style="93" customWidth="1"/>
    <col min="7176" max="7176" width="8.7109375" style="93" customWidth="1"/>
    <col min="7177" max="7177" width="12.7109375" style="93" customWidth="1"/>
    <col min="7178" max="7178" width="8.7109375" style="93" customWidth="1"/>
    <col min="7179" max="7179" width="12.7109375" style="93" customWidth="1"/>
    <col min="7180" max="7180" width="8.7109375" style="93" customWidth="1"/>
    <col min="7181" max="7181" width="12.7109375" style="93" customWidth="1"/>
    <col min="7182" max="7182" width="8.7109375" style="93" customWidth="1"/>
    <col min="7183" max="7183" width="12.7109375" style="93" customWidth="1"/>
    <col min="7184" max="7184" width="8.7109375" style="93" customWidth="1"/>
    <col min="7185" max="7187" width="12.7109375" style="93" customWidth="1"/>
    <col min="7188" max="7188" width="9.140625" style="93"/>
    <col min="7189" max="7189" width="14.42578125" style="93" customWidth="1"/>
    <col min="7190" max="7422" width="9.140625" style="93"/>
    <col min="7423" max="7423" width="8" style="93" customWidth="1"/>
    <col min="7424" max="7424" width="6.140625" style="93" customWidth="1"/>
    <col min="7425" max="7425" width="24" style="93" customWidth="1"/>
    <col min="7426" max="7427" width="12.7109375" style="93" customWidth="1"/>
    <col min="7428" max="7428" width="8.7109375" style="93" customWidth="1"/>
    <col min="7429" max="7429" width="12.7109375" style="93" customWidth="1"/>
    <col min="7430" max="7430" width="8.7109375" style="93" customWidth="1"/>
    <col min="7431" max="7431" width="12.7109375" style="93" customWidth="1"/>
    <col min="7432" max="7432" width="8.7109375" style="93" customWidth="1"/>
    <col min="7433" max="7433" width="12.7109375" style="93" customWidth="1"/>
    <col min="7434" max="7434" width="8.7109375" style="93" customWidth="1"/>
    <col min="7435" max="7435" width="12.7109375" style="93" customWidth="1"/>
    <col min="7436" max="7436" width="8.7109375" style="93" customWidth="1"/>
    <col min="7437" max="7437" width="12.7109375" style="93" customWidth="1"/>
    <col min="7438" max="7438" width="8.7109375" style="93" customWidth="1"/>
    <col min="7439" max="7439" width="12.7109375" style="93" customWidth="1"/>
    <col min="7440" max="7440" width="8.7109375" style="93" customWidth="1"/>
    <col min="7441" max="7443" width="12.7109375" style="93" customWidth="1"/>
    <col min="7444" max="7444" width="9.140625" style="93"/>
    <col min="7445" max="7445" width="14.42578125" style="93" customWidth="1"/>
    <col min="7446" max="7678" width="9.140625" style="93"/>
    <col min="7679" max="7679" width="8" style="93" customWidth="1"/>
    <col min="7680" max="7680" width="6.140625" style="93" customWidth="1"/>
    <col min="7681" max="7681" width="24" style="93" customWidth="1"/>
    <col min="7682" max="7683" width="12.7109375" style="93" customWidth="1"/>
    <col min="7684" max="7684" width="8.7109375" style="93" customWidth="1"/>
    <col min="7685" max="7685" width="12.7109375" style="93" customWidth="1"/>
    <col min="7686" max="7686" width="8.7109375" style="93" customWidth="1"/>
    <col min="7687" max="7687" width="12.7109375" style="93" customWidth="1"/>
    <col min="7688" max="7688" width="8.7109375" style="93" customWidth="1"/>
    <col min="7689" max="7689" width="12.7109375" style="93" customWidth="1"/>
    <col min="7690" max="7690" width="8.7109375" style="93" customWidth="1"/>
    <col min="7691" max="7691" width="12.7109375" style="93" customWidth="1"/>
    <col min="7692" max="7692" width="8.7109375" style="93" customWidth="1"/>
    <col min="7693" max="7693" width="12.7109375" style="93" customWidth="1"/>
    <col min="7694" max="7694" width="8.7109375" style="93" customWidth="1"/>
    <col min="7695" max="7695" width="12.7109375" style="93" customWidth="1"/>
    <col min="7696" max="7696" width="8.7109375" style="93" customWidth="1"/>
    <col min="7697" max="7699" width="12.7109375" style="93" customWidth="1"/>
    <col min="7700" max="7700" width="9.140625" style="93"/>
    <col min="7701" max="7701" width="14.42578125" style="93" customWidth="1"/>
    <col min="7702" max="7934" width="9.140625" style="93"/>
    <col min="7935" max="7935" width="8" style="93" customWidth="1"/>
    <col min="7936" max="7936" width="6.140625" style="93" customWidth="1"/>
    <col min="7937" max="7937" width="24" style="93" customWidth="1"/>
    <col min="7938" max="7939" width="12.7109375" style="93" customWidth="1"/>
    <col min="7940" max="7940" width="8.7109375" style="93" customWidth="1"/>
    <col min="7941" max="7941" width="12.7109375" style="93" customWidth="1"/>
    <col min="7942" max="7942" width="8.7109375" style="93" customWidth="1"/>
    <col min="7943" max="7943" width="12.7109375" style="93" customWidth="1"/>
    <col min="7944" max="7944" width="8.7109375" style="93" customWidth="1"/>
    <col min="7945" max="7945" width="12.7109375" style="93" customWidth="1"/>
    <col min="7946" max="7946" width="8.7109375" style="93" customWidth="1"/>
    <col min="7947" max="7947" width="12.7109375" style="93" customWidth="1"/>
    <col min="7948" max="7948" width="8.7109375" style="93" customWidth="1"/>
    <col min="7949" max="7949" width="12.7109375" style="93" customWidth="1"/>
    <col min="7950" max="7950" width="8.7109375" style="93" customWidth="1"/>
    <col min="7951" max="7951" width="12.7109375" style="93" customWidth="1"/>
    <col min="7952" max="7952" width="8.7109375" style="93" customWidth="1"/>
    <col min="7953" max="7955" width="12.7109375" style="93" customWidth="1"/>
    <col min="7956" max="7956" width="9.140625" style="93"/>
    <col min="7957" max="7957" width="14.42578125" style="93" customWidth="1"/>
    <col min="7958" max="8190" width="9.140625" style="93"/>
    <col min="8191" max="8191" width="8" style="93" customWidth="1"/>
    <col min="8192" max="8192" width="6.140625" style="93" customWidth="1"/>
    <col min="8193" max="8193" width="24" style="93" customWidth="1"/>
    <col min="8194" max="8195" width="12.7109375" style="93" customWidth="1"/>
    <col min="8196" max="8196" width="8.7109375" style="93" customWidth="1"/>
    <col min="8197" max="8197" width="12.7109375" style="93" customWidth="1"/>
    <col min="8198" max="8198" width="8.7109375" style="93" customWidth="1"/>
    <col min="8199" max="8199" width="12.7109375" style="93" customWidth="1"/>
    <col min="8200" max="8200" width="8.7109375" style="93" customWidth="1"/>
    <col min="8201" max="8201" width="12.7109375" style="93" customWidth="1"/>
    <col min="8202" max="8202" width="8.7109375" style="93" customWidth="1"/>
    <col min="8203" max="8203" width="12.7109375" style="93" customWidth="1"/>
    <col min="8204" max="8204" width="8.7109375" style="93" customWidth="1"/>
    <col min="8205" max="8205" width="12.7109375" style="93" customWidth="1"/>
    <col min="8206" max="8206" width="8.7109375" style="93" customWidth="1"/>
    <col min="8207" max="8207" width="12.7109375" style="93" customWidth="1"/>
    <col min="8208" max="8208" width="8.7109375" style="93" customWidth="1"/>
    <col min="8209" max="8211" width="12.7109375" style="93" customWidth="1"/>
    <col min="8212" max="8212" width="9.140625" style="93"/>
    <col min="8213" max="8213" width="14.42578125" style="93" customWidth="1"/>
    <col min="8214" max="8446" width="9.140625" style="93"/>
    <col min="8447" max="8447" width="8" style="93" customWidth="1"/>
    <col min="8448" max="8448" width="6.140625" style="93" customWidth="1"/>
    <col min="8449" max="8449" width="24" style="93" customWidth="1"/>
    <col min="8450" max="8451" width="12.7109375" style="93" customWidth="1"/>
    <col min="8452" max="8452" width="8.7109375" style="93" customWidth="1"/>
    <col min="8453" max="8453" width="12.7109375" style="93" customWidth="1"/>
    <col min="8454" max="8454" width="8.7109375" style="93" customWidth="1"/>
    <col min="8455" max="8455" width="12.7109375" style="93" customWidth="1"/>
    <col min="8456" max="8456" width="8.7109375" style="93" customWidth="1"/>
    <col min="8457" max="8457" width="12.7109375" style="93" customWidth="1"/>
    <col min="8458" max="8458" width="8.7109375" style="93" customWidth="1"/>
    <col min="8459" max="8459" width="12.7109375" style="93" customWidth="1"/>
    <col min="8460" max="8460" width="8.7109375" style="93" customWidth="1"/>
    <col min="8461" max="8461" width="12.7109375" style="93" customWidth="1"/>
    <col min="8462" max="8462" width="8.7109375" style="93" customWidth="1"/>
    <col min="8463" max="8463" width="12.7109375" style="93" customWidth="1"/>
    <col min="8464" max="8464" width="8.7109375" style="93" customWidth="1"/>
    <col min="8465" max="8467" width="12.7109375" style="93" customWidth="1"/>
    <col min="8468" max="8468" width="9.140625" style="93"/>
    <col min="8469" max="8469" width="14.42578125" style="93" customWidth="1"/>
    <col min="8470" max="8702" width="9.140625" style="93"/>
    <col min="8703" max="8703" width="8" style="93" customWidth="1"/>
    <col min="8704" max="8704" width="6.140625" style="93" customWidth="1"/>
    <col min="8705" max="8705" width="24" style="93" customWidth="1"/>
    <col min="8706" max="8707" width="12.7109375" style="93" customWidth="1"/>
    <col min="8708" max="8708" width="8.7109375" style="93" customWidth="1"/>
    <col min="8709" max="8709" width="12.7109375" style="93" customWidth="1"/>
    <col min="8710" max="8710" width="8.7109375" style="93" customWidth="1"/>
    <col min="8711" max="8711" width="12.7109375" style="93" customWidth="1"/>
    <col min="8712" max="8712" width="8.7109375" style="93" customWidth="1"/>
    <col min="8713" max="8713" width="12.7109375" style="93" customWidth="1"/>
    <col min="8714" max="8714" width="8.7109375" style="93" customWidth="1"/>
    <col min="8715" max="8715" width="12.7109375" style="93" customWidth="1"/>
    <col min="8716" max="8716" width="8.7109375" style="93" customWidth="1"/>
    <col min="8717" max="8717" width="12.7109375" style="93" customWidth="1"/>
    <col min="8718" max="8718" width="8.7109375" style="93" customWidth="1"/>
    <col min="8719" max="8719" width="12.7109375" style="93" customWidth="1"/>
    <col min="8720" max="8720" width="8.7109375" style="93" customWidth="1"/>
    <col min="8721" max="8723" width="12.7109375" style="93" customWidth="1"/>
    <col min="8724" max="8724" width="9.140625" style="93"/>
    <col min="8725" max="8725" width="14.42578125" style="93" customWidth="1"/>
    <col min="8726" max="8958" width="9.140625" style="93"/>
    <col min="8959" max="8959" width="8" style="93" customWidth="1"/>
    <col min="8960" max="8960" width="6.140625" style="93" customWidth="1"/>
    <col min="8961" max="8961" width="24" style="93" customWidth="1"/>
    <col min="8962" max="8963" width="12.7109375" style="93" customWidth="1"/>
    <col min="8964" max="8964" width="8.7109375" style="93" customWidth="1"/>
    <col min="8965" max="8965" width="12.7109375" style="93" customWidth="1"/>
    <col min="8966" max="8966" width="8.7109375" style="93" customWidth="1"/>
    <col min="8967" max="8967" width="12.7109375" style="93" customWidth="1"/>
    <col min="8968" max="8968" width="8.7109375" style="93" customWidth="1"/>
    <col min="8969" max="8969" width="12.7109375" style="93" customWidth="1"/>
    <col min="8970" max="8970" width="8.7109375" style="93" customWidth="1"/>
    <col min="8971" max="8971" width="12.7109375" style="93" customWidth="1"/>
    <col min="8972" max="8972" width="8.7109375" style="93" customWidth="1"/>
    <col min="8973" max="8973" width="12.7109375" style="93" customWidth="1"/>
    <col min="8974" max="8974" width="8.7109375" style="93" customWidth="1"/>
    <col min="8975" max="8975" width="12.7109375" style="93" customWidth="1"/>
    <col min="8976" max="8976" width="8.7109375" style="93" customWidth="1"/>
    <col min="8977" max="8979" width="12.7109375" style="93" customWidth="1"/>
    <col min="8980" max="8980" width="9.140625" style="93"/>
    <col min="8981" max="8981" width="14.42578125" style="93" customWidth="1"/>
    <col min="8982" max="9214" width="9.140625" style="93"/>
    <col min="9215" max="9215" width="8" style="93" customWidth="1"/>
    <col min="9216" max="9216" width="6.140625" style="93" customWidth="1"/>
    <col min="9217" max="9217" width="24" style="93" customWidth="1"/>
    <col min="9218" max="9219" width="12.7109375" style="93" customWidth="1"/>
    <col min="9220" max="9220" width="8.7109375" style="93" customWidth="1"/>
    <col min="9221" max="9221" width="12.7109375" style="93" customWidth="1"/>
    <col min="9222" max="9222" width="8.7109375" style="93" customWidth="1"/>
    <col min="9223" max="9223" width="12.7109375" style="93" customWidth="1"/>
    <col min="9224" max="9224" width="8.7109375" style="93" customWidth="1"/>
    <col min="9225" max="9225" width="12.7109375" style="93" customWidth="1"/>
    <col min="9226" max="9226" width="8.7109375" style="93" customWidth="1"/>
    <col min="9227" max="9227" width="12.7109375" style="93" customWidth="1"/>
    <col min="9228" max="9228" width="8.7109375" style="93" customWidth="1"/>
    <col min="9229" max="9229" width="12.7109375" style="93" customWidth="1"/>
    <col min="9230" max="9230" width="8.7109375" style="93" customWidth="1"/>
    <col min="9231" max="9231" width="12.7109375" style="93" customWidth="1"/>
    <col min="9232" max="9232" width="8.7109375" style="93" customWidth="1"/>
    <col min="9233" max="9235" width="12.7109375" style="93" customWidth="1"/>
    <col min="9236" max="9236" width="9.140625" style="93"/>
    <col min="9237" max="9237" width="14.42578125" style="93" customWidth="1"/>
    <col min="9238" max="9470" width="9.140625" style="93"/>
    <col min="9471" max="9471" width="8" style="93" customWidth="1"/>
    <col min="9472" max="9472" width="6.140625" style="93" customWidth="1"/>
    <col min="9473" max="9473" width="24" style="93" customWidth="1"/>
    <col min="9474" max="9475" width="12.7109375" style="93" customWidth="1"/>
    <col min="9476" max="9476" width="8.7109375" style="93" customWidth="1"/>
    <col min="9477" max="9477" width="12.7109375" style="93" customWidth="1"/>
    <col min="9478" max="9478" width="8.7109375" style="93" customWidth="1"/>
    <col min="9479" max="9479" width="12.7109375" style="93" customWidth="1"/>
    <col min="9480" max="9480" width="8.7109375" style="93" customWidth="1"/>
    <col min="9481" max="9481" width="12.7109375" style="93" customWidth="1"/>
    <col min="9482" max="9482" width="8.7109375" style="93" customWidth="1"/>
    <col min="9483" max="9483" width="12.7109375" style="93" customWidth="1"/>
    <col min="9484" max="9484" width="8.7109375" style="93" customWidth="1"/>
    <col min="9485" max="9485" width="12.7109375" style="93" customWidth="1"/>
    <col min="9486" max="9486" width="8.7109375" style="93" customWidth="1"/>
    <col min="9487" max="9487" width="12.7109375" style="93" customWidth="1"/>
    <col min="9488" max="9488" width="8.7109375" style="93" customWidth="1"/>
    <col min="9489" max="9491" width="12.7109375" style="93" customWidth="1"/>
    <col min="9492" max="9492" width="9.140625" style="93"/>
    <col min="9493" max="9493" width="14.42578125" style="93" customWidth="1"/>
    <col min="9494" max="9726" width="9.140625" style="93"/>
    <col min="9727" max="9727" width="8" style="93" customWidth="1"/>
    <col min="9728" max="9728" width="6.140625" style="93" customWidth="1"/>
    <col min="9729" max="9729" width="24" style="93" customWidth="1"/>
    <col min="9730" max="9731" width="12.7109375" style="93" customWidth="1"/>
    <col min="9732" max="9732" width="8.7109375" style="93" customWidth="1"/>
    <col min="9733" max="9733" width="12.7109375" style="93" customWidth="1"/>
    <col min="9734" max="9734" width="8.7109375" style="93" customWidth="1"/>
    <col min="9735" max="9735" width="12.7109375" style="93" customWidth="1"/>
    <col min="9736" max="9736" width="8.7109375" style="93" customWidth="1"/>
    <col min="9737" max="9737" width="12.7109375" style="93" customWidth="1"/>
    <col min="9738" max="9738" width="8.7109375" style="93" customWidth="1"/>
    <col min="9739" max="9739" width="12.7109375" style="93" customWidth="1"/>
    <col min="9740" max="9740" width="8.7109375" style="93" customWidth="1"/>
    <col min="9741" max="9741" width="12.7109375" style="93" customWidth="1"/>
    <col min="9742" max="9742" width="8.7109375" style="93" customWidth="1"/>
    <col min="9743" max="9743" width="12.7109375" style="93" customWidth="1"/>
    <col min="9744" max="9744" width="8.7109375" style="93" customWidth="1"/>
    <col min="9745" max="9747" width="12.7109375" style="93" customWidth="1"/>
    <col min="9748" max="9748" width="9.140625" style="93"/>
    <col min="9749" max="9749" width="14.42578125" style="93" customWidth="1"/>
    <col min="9750" max="9982" width="9.140625" style="93"/>
    <col min="9983" max="9983" width="8" style="93" customWidth="1"/>
    <col min="9984" max="9984" width="6.140625" style="93" customWidth="1"/>
    <col min="9985" max="9985" width="24" style="93" customWidth="1"/>
    <col min="9986" max="9987" width="12.7109375" style="93" customWidth="1"/>
    <col min="9988" max="9988" width="8.7109375" style="93" customWidth="1"/>
    <col min="9989" max="9989" width="12.7109375" style="93" customWidth="1"/>
    <col min="9990" max="9990" width="8.7109375" style="93" customWidth="1"/>
    <col min="9991" max="9991" width="12.7109375" style="93" customWidth="1"/>
    <col min="9992" max="9992" width="8.7109375" style="93" customWidth="1"/>
    <col min="9993" max="9993" width="12.7109375" style="93" customWidth="1"/>
    <col min="9994" max="9994" width="8.7109375" style="93" customWidth="1"/>
    <col min="9995" max="9995" width="12.7109375" style="93" customWidth="1"/>
    <col min="9996" max="9996" width="8.7109375" style="93" customWidth="1"/>
    <col min="9997" max="9997" width="12.7109375" style="93" customWidth="1"/>
    <col min="9998" max="9998" width="8.7109375" style="93" customWidth="1"/>
    <col min="9999" max="9999" width="12.7109375" style="93" customWidth="1"/>
    <col min="10000" max="10000" width="8.7109375" style="93" customWidth="1"/>
    <col min="10001" max="10003" width="12.7109375" style="93" customWidth="1"/>
    <col min="10004" max="10004" width="9.140625" style="93"/>
    <col min="10005" max="10005" width="14.42578125" style="93" customWidth="1"/>
    <col min="10006" max="10238" width="9.140625" style="93"/>
    <col min="10239" max="10239" width="8" style="93" customWidth="1"/>
    <col min="10240" max="10240" width="6.140625" style="93" customWidth="1"/>
    <col min="10241" max="10241" width="24" style="93" customWidth="1"/>
    <col min="10242" max="10243" width="12.7109375" style="93" customWidth="1"/>
    <col min="10244" max="10244" width="8.7109375" style="93" customWidth="1"/>
    <col min="10245" max="10245" width="12.7109375" style="93" customWidth="1"/>
    <col min="10246" max="10246" width="8.7109375" style="93" customWidth="1"/>
    <col min="10247" max="10247" width="12.7109375" style="93" customWidth="1"/>
    <col min="10248" max="10248" width="8.7109375" style="93" customWidth="1"/>
    <col min="10249" max="10249" width="12.7109375" style="93" customWidth="1"/>
    <col min="10250" max="10250" width="8.7109375" style="93" customWidth="1"/>
    <col min="10251" max="10251" width="12.7109375" style="93" customWidth="1"/>
    <col min="10252" max="10252" width="8.7109375" style="93" customWidth="1"/>
    <col min="10253" max="10253" width="12.7109375" style="93" customWidth="1"/>
    <col min="10254" max="10254" width="8.7109375" style="93" customWidth="1"/>
    <col min="10255" max="10255" width="12.7109375" style="93" customWidth="1"/>
    <col min="10256" max="10256" width="8.7109375" style="93" customWidth="1"/>
    <col min="10257" max="10259" width="12.7109375" style="93" customWidth="1"/>
    <col min="10260" max="10260" width="9.140625" style="93"/>
    <col min="10261" max="10261" width="14.42578125" style="93" customWidth="1"/>
    <col min="10262" max="10494" width="9.140625" style="93"/>
    <col min="10495" max="10495" width="8" style="93" customWidth="1"/>
    <col min="10496" max="10496" width="6.140625" style="93" customWidth="1"/>
    <col min="10497" max="10497" width="24" style="93" customWidth="1"/>
    <col min="10498" max="10499" width="12.7109375" style="93" customWidth="1"/>
    <col min="10500" max="10500" width="8.7109375" style="93" customWidth="1"/>
    <col min="10501" max="10501" width="12.7109375" style="93" customWidth="1"/>
    <col min="10502" max="10502" width="8.7109375" style="93" customWidth="1"/>
    <col min="10503" max="10503" width="12.7109375" style="93" customWidth="1"/>
    <col min="10504" max="10504" width="8.7109375" style="93" customWidth="1"/>
    <col min="10505" max="10505" width="12.7109375" style="93" customWidth="1"/>
    <col min="10506" max="10506" width="8.7109375" style="93" customWidth="1"/>
    <col min="10507" max="10507" width="12.7109375" style="93" customWidth="1"/>
    <col min="10508" max="10508" width="8.7109375" style="93" customWidth="1"/>
    <col min="10509" max="10509" width="12.7109375" style="93" customWidth="1"/>
    <col min="10510" max="10510" width="8.7109375" style="93" customWidth="1"/>
    <col min="10511" max="10511" width="12.7109375" style="93" customWidth="1"/>
    <col min="10512" max="10512" width="8.7109375" style="93" customWidth="1"/>
    <col min="10513" max="10515" width="12.7109375" style="93" customWidth="1"/>
    <col min="10516" max="10516" width="9.140625" style="93"/>
    <col min="10517" max="10517" width="14.42578125" style="93" customWidth="1"/>
    <col min="10518" max="10750" width="9.140625" style="93"/>
    <col min="10751" max="10751" width="8" style="93" customWidth="1"/>
    <col min="10752" max="10752" width="6.140625" style="93" customWidth="1"/>
    <col min="10753" max="10753" width="24" style="93" customWidth="1"/>
    <col min="10754" max="10755" width="12.7109375" style="93" customWidth="1"/>
    <col min="10756" max="10756" width="8.7109375" style="93" customWidth="1"/>
    <col min="10757" max="10757" width="12.7109375" style="93" customWidth="1"/>
    <col min="10758" max="10758" width="8.7109375" style="93" customWidth="1"/>
    <col min="10759" max="10759" width="12.7109375" style="93" customWidth="1"/>
    <col min="10760" max="10760" width="8.7109375" style="93" customWidth="1"/>
    <col min="10761" max="10761" width="12.7109375" style="93" customWidth="1"/>
    <col min="10762" max="10762" width="8.7109375" style="93" customWidth="1"/>
    <col min="10763" max="10763" width="12.7109375" style="93" customWidth="1"/>
    <col min="10764" max="10764" width="8.7109375" style="93" customWidth="1"/>
    <col min="10765" max="10765" width="12.7109375" style="93" customWidth="1"/>
    <col min="10766" max="10766" width="8.7109375" style="93" customWidth="1"/>
    <col min="10767" max="10767" width="12.7109375" style="93" customWidth="1"/>
    <col min="10768" max="10768" width="8.7109375" style="93" customWidth="1"/>
    <col min="10769" max="10771" width="12.7109375" style="93" customWidth="1"/>
    <col min="10772" max="10772" width="9.140625" style="93"/>
    <col min="10773" max="10773" width="14.42578125" style="93" customWidth="1"/>
    <col min="10774" max="11006" width="9.140625" style="93"/>
    <col min="11007" max="11007" width="8" style="93" customWidth="1"/>
    <col min="11008" max="11008" width="6.140625" style="93" customWidth="1"/>
    <col min="11009" max="11009" width="24" style="93" customWidth="1"/>
    <col min="11010" max="11011" width="12.7109375" style="93" customWidth="1"/>
    <col min="11012" max="11012" width="8.7109375" style="93" customWidth="1"/>
    <col min="11013" max="11013" width="12.7109375" style="93" customWidth="1"/>
    <col min="11014" max="11014" width="8.7109375" style="93" customWidth="1"/>
    <col min="11015" max="11015" width="12.7109375" style="93" customWidth="1"/>
    <col min="11016" max="11016" width="8.7109375" style="93" customWidth="1"/>
    <col min="11017" max="11017" width="12.7109375" style="93" customWidth="1"/>
    <col min="11018" max="11018" width="8.7109375" style="93" customWidth="1"/>
    <col min="11019" max="11019" width="12.7109375" style="93" customWidth="1"/>
    <col min="11020" max="11020" width="8.7109375" style="93" customWidth="1"/>
    <col min="11021" max="11021" width="12.7109375" style="93" customWidth="1"/>
    <col min="11022" max="11022" width="8.7109375" style="93" customWidth="1"/>
    <col min="11023" max="11023" width="12.7109375" style="93" customWidth="1"/>
    <col min="11024" max="11024" width="8.7109375" style="93" customWidth="1"/>
    <col min="11025" max="11027" width="12.7109375" style="93" customWidth="1"/>
    <col min="11028" max="11028" width="9.140625" style="93"/>
    <col min="11029" max="11029" width="14.42578125" style="93" customWidth="1"/>
    <col min="11030" max="11262" width="9.140625" style="93"/>
    <col min="11263" max="11263" width="8" style="93" customWidth="1"/>
    <col min="11264" max="11264" width="6.140625" style="93" customWidth="1"/>
    <col min="11265" max="11265" width="24" style="93" customWidth="1"/>
    <col min="11266" max="11267" width="12.7109375" style="93" customWidth="1"/>
    <col min="11268" max="11268" width="8.7109375" style="93" customWidth="1"/>
    <col min="11269" max="11269" width="12.7109375" style="93" customWidth="1"/>
    <col min="11270" max="11270" width="8.7109375" style="93" customWidth="1"/>
    <col min="11271" max="11271" width="12.7109375" style="93" customWidth="1"/>
    <col min="11272" max="11272" width="8.7109375" style="93" customWidth="1"/>
    <col min="11273" max="11273" width="12.7109375" style="93" customWidth="1"/>
    <col min="11274" max="11274" width="8.7109375" style="93" customWidth="1"/>
    <col min="11275" max="11275" width="12.7109375" style="93" customWidth="1"/>
    <col min="11276" max="11276" width="8.7109375" style="93" customWidth="1"/>
    <col min="11277" max="11277" width="12.7109375" style="93" customWidth="1"/>
    <col min="11278" max="11278" width="8.7109375" style="93" customWidth="1"/>
    <col min="11279" max="11279" width="12.7109375" style="93" customWidth="1"/>
    <col min="11280" max="11280" width="8.7109375" style="93" customWidth="1"/>
    <col min="11281" max="11283" width="12.7109375" style="93" customWidth="1"/>
    <col min="11284" max="11284" width="9.140625" style="93"/>
    <col min="11285" max="11285" width="14.42578125" style="93" customWidth="1"/>
    <col min="11286" max="11518" width="9.140625" style="93"/>
    <col min="11519" max="11519" width="8" style="93" customWidth="1"/>
    <col min="11520" max="11520" width="6.140625" style="93" customWidth="1"/>
    <col min="11521" max="11521" width="24" style="93" customWidth="1"/>
    <col min="11522" max="11523" width="12.7109375" style="93" customWidth="1"/>
    <col min="11524" max="11524" width="8.7109375" style="93" customWidth="1"/>
    <col min="11525" max="11525" width="12.7109375" style="93" customWidth="1"/>
    <col min="11526" max="11526" width="8.7109375" style="93" customWidth="1"/>
    <col min="11527" max="11527" width="12.7109375" style="93" customWidth="1"/>
    <col min="11528" max="11528" width="8.7109375" style="93" customWidth="1"/>
    <col min="11529" max="11529" width="12.7109375" style="93" customWidth="1"/>
    <col min="11530" max="11530" width="8.7109375" style="93" customWidth="1"/>
    <col min="11531" max="11531" width="12.7109375" style="93" customWidth="1"/>
    <col min="11532" max="11532" width="8.7109375" style="93" customWidth="1"/>
    <col min="11533" max="11533" width="12.7109375" style="93" customWidth="1"/>
    <col min="11534" max="11534" width="8.7109375" style="93" customWidth="1"/>
    <col min="11535" max="11535" width="12.7109375" style="93" customWidth="1"/>
    <col min="11536" max="11536" width="8.7109375" style="93" customWidth="1"/>
    <col min="11537" max="11539" width="12.7109375" style="93" customWidth="1"/>
    <col min="11540" max="11540" width="9.140625" style="93"/>
    <col min="11541" max="11541" width="14.42578125" style="93" customWidth="1"/>
    <col min="11542" max="11774" width="9.140625" style="93"/>
    <col min="11775" max="11775" width="8" style="93" customWidth="1"/>
    <col min="11776" max="11776" width="6.140625" style="93" customWidth="1"/>
    <col min="11777" max="11777" width="24" style="93" customWidth="1"/>
    <col min="11778" max="11779" width="12.7109375" style="93" customWidth="1"/>
    <col min="11780" max="11780" width="8.7109375" style="93" customWidth="1"/>
    <col min="11781" max="11781" width="12.7109375" style="93" customWidth="1"/>
    <col min="11782" max="11782" width="8.7109375" style="93" customWidth="1"/>
    <col min="11783" max="11783" width="12.7109375" style="93" customWidth="1"/>
    <col min="11784" max="11784" width="8.7109375" style="93" customWidth="1"/>
    <col min="11785" max="11785" width="12.7109375" style="93" customWidth="1"/>
    <col min="11786" max="11786" width="8.7109375" style="93" customWidth="1"/>
    <col min="11787" max="11787" width="12.7109375" style="93" customWidth="1"/>
    <col min="11788" max="11788" width="8.7109375" style="93" customWidth="1"/>
    <col min="11789" max="11789" width="12.7109375" style="93" customWidth="1"/>
    <col min="11790" max="11790" width="8.7109375" style="93" customWidth="1"/>
    <col min="11791" max="11791" width="12.7109375" style="93" customWidth="1"/>
    <col min="11792" max="11792" width="8.7109375" style="93" customWidth="1"/>
    <col min="11793" max="11795" width="12.7109375" style="93" customWidth="1"/>
    <col min="11796" max="11796" width="9.140625" style="93"/>
    <col min="11797" max="11797" width="14.42578125" style="93" customWidth="1"/>
    <col min="11798" max="12030" width="9.140625" style="93"/>
    <col min="12031" max="12031" width="8" style="93" customWidth="1"/>
    <col min="12032" max="12032" width="6.140625" style="93" customWidth="1"/>
    <col min="12033" max="12033" width="24" style="93" customWidth="1"/>
    <col min="12034" max="12035" width="12.7109375" style="93" customWidth="1"/>
    <col min="12036" max="12036" width="8.7109375" style="93" customWidth="1"/>
    <col min="12037" max="12037" width="12.7109375" style="93" customWidth="1"/>
    <col min="12038" max="12038" width="8.7109375" style="93" customWidth="1"/>
    <col min="12039" max="12039" width="12.7109375" style="93" customWidth="1"/>
    <col min="12040" max="12040" width="8.7109375" style="93" customWidth="1"/>
    <col min="12041" max="12041" width="12.7109375" style="93" customWidth="1"/>
    <col min="12042" max="12042" width="8.7109375" style="93" customWidth="1"/>
    <col min="12043" max="12043" width="12.7109375" style="93" customWidth="1"/>
    <col min="12044" max="12044" width="8.7109375" style="93" customWidth="1"/>
    <col min="12045" max="12045" width="12.7109375" style="93" customWidth="1"/>
    <col min="12046" max="12046" width="8.7109375" style="93" customWidth="1"/>
    <col min="12047" max="12047" width="12.7109375" style="93" customWidth="1"/>
    <col min="12048" max="12048" width="8.7109375" style="93" customWidth="1"/>
    <col min="12049" max="12051" width="12.7109375" style="93" customWidth="1"/>
    <col min="12052" max="12052" width="9.140625" style="93"/>
    <col min="12053" max="12053" width="14.42578125" style="93" customWidth="1"/>
    <col min="12054" max="12286" width="9.140625" style="93"/>
    <col min="12287" max="12287" width="8" style="93" customWidth="1"/>
    <col min="12288" max="12288" width="6.140625" style="93" customWidth="1"/>
    <col min="12289" max="12289" width="24" style="93" customWidth="1"/>
    <col min="12290" max="12291" width="12.7109375" style="93" customWidth="1"/>
    <col min="12292" max="12292" width="8.7109375" style="93" customWidth="1"/>
    <col min="12293" max="12293" width="12.7109375" style="93" customWidth="1"/>
    <col min="12294" max="12294" width="8.7109375" style="93" customWidth="1"/>
    <col min="12295" max="12295" width="12.7109375" style="93" customWidth="1"/>
    <col min="12296" max="12296" width="8.7109375" style="93" customWidth="1"/>
    <col min="12297" max="12297" width="12.7109375" style="93" customWidth="1"/>
    <col min="12298" max="12298" width="8.7109375" style="93" customWidth="1"/>
    <col min="12299" max="12299" width="12.7109375" style="93" customWidth="1"/>
    <col min="12300" max="12300" width="8.7109375" style="93" customWidth="1"/>
    <col min="12301" max="12301" width="12.7109375" style="93" customWidth="1"/>
    <col min="12302" max="12302" width="8.7109375" style="93" customWidth="1"/>
    <col min="12303" max="12303" width="12.7109375" style="93" customWidth="1"/>
    <col min="12304" max="12304" width="8.7109375" style="93" customWidth="1"/>
    <col min="12305" max="12307" width="12.7109375" style="93" customWidth="1"/>
    <col min="12308" max="12308" width="9.140625" style="93"/>
    <col min="12309" max="12309" width="14.42578125" style="93" customWidth="1"/>
    <col min="12310" max="12542" width="9.140625" style="93"/>
    <col min="12543" max="12543" width="8" style="93" customWidth="1"/>
    <col min="12544" max="12544" width="6.140625" style="93" customWidth="1"/>
    <col min="12545" max="12545" width="24" style="93" customWidth="1"/>
    <col min="12546" max="12547" width="12.7109375" style="93" customWidth="1"/>
    <col min="12548" max="12548" width="8.7109375" style="93" customWidth="1"/>
    <col min="12549" max="12549" width="12.7109375" style="93" customWidth="1"/>
    <col min="12550" max="12550" width="8.7109375" style="93" customWidth="1"/>
    <col min="12551" max="12551" width="12.7109375" style="93" customWidth="1"/>
    <col min="12552" max="12552" width="8.7109375" style="93" customWidth="1"/>
    <col min="12553" max="12553" width="12.7109375" style="93" customWidth="1"/>
    <col min="12554" max="12554" width="8.7109375" style="93" customWidth="1"/>
    <col min="12555" max="12555" width="12.7109375" style="93" customWidth="1"/>
    <col min="12556" max="12556" width="8.7109375" style="93" customWidth="1"/>
    <col min="12557" max="12557" width="12.7109375" style="93" customWidth="1"/>
    <col min="12558" max="12558" width="8.7109375" style="93" customWidth="1"/>
    <col min="12559" max="12559" width="12.7109375" style="93" customWidth="1"/>
    <col min="12560" max="12560" width="8.7109375" style="93" customWidth="1"/>
    <col min="12561" max="12563" width="12.7109375" style="93" customWidth="1"/>
    <col min="12564" max="12564" width="9.140625" style="93"/>
    <col min="12565" max="12565" width="14.42578125" style="93" customWidth="1"/>
    <col min="12566" max="12798" width="9.140625" style="93"/>
    <col min="12799" max="12799" width="8" style="93" customWidth="1"/>
    <col min="12800" max="12800" width="6.140625" style="93" customWidth="1"/>
    <col min="12801" max="12801" width="24" style="93" customWidth="1"/>
    <col min="12802" max="12803" width="12.7109375" style="93" customWidth="1"/>
    <col min="12804" max="12804" width="8.7109375" style="93" customWidth="1"/>
    <col min="12805" max="12805" width="12.7109375" style="93" customWidth="1"/>
    <col min="12806" max="12806" width="8.7109375" style="93" customWidth="1"/>
    <col min="12807" max="12807" width="12.7109375" style="93" customWidth="1"/>
    <col min="12808" max="12808" width="8.7109375" style="93" customWidth="1"/>
    <col min="12809" max="12809" width="12.7109375" style="93" customWidth="1"/>
    <col min="12810" max="12810" width="8.7109375" style="93" customWidth="1"/>
    <col min="12811" max="12811" width="12.7109375" style="93" customWidth="1"/>
    <col min="12812" max="12812" width="8.7109375" style="93" customWidth="1"/>
    <col min="12813" max="12813" width="12.7109375" style="93" customWidth="1"/>
    <col min="12814" max="12814" width="8.7109375" style="93" customWidth="1"/>
    <col min="12815" max="12815" width="12.7109375" style="93" customWidth="1"/>
    <col min="12816" max="12816" width="8.7109375" style="93" customWidth="1"/>
    <col min="12817" max="12819" width="12.7109375" style="93" customWidth="1"/>
    <col min="12820" max="12820" width="9.140625" style="93"/>
    <col min="12821" max="12821" width="14.42578125" style="93" customWidth="1"/>
    <col min="12822" max="13054" width="9.140625" style="93"/>
    <col min="13055" max="13055" width="8" style="93" customWidth="1"/>
    <col min="13056" max="13056" width="6.140625" style="93" customWidth="1"/>
    <col min="13057" max="13057" width="24" style="93" customWidth="1"/>
    <col min="13058" max="13059" width="12.7109375" style="93" customWidth="1"/>
    <col min="13060" max="13060" width="8.7109375" style="93" customWidth="1"/>
    <col min="13061" max="13061" width="12.7109375" style="93" customWidth="1"/>
    <col min="13062" max="13062" width="8.7109375" style="93" customWidth="1"/>
    <col min="13063" max="13063" width="12.7109375" style="93" customWidth="1"/>
    <col min="13064" max="13064" width="8.7109375" style="93" customWidth="1"/>
    <col min="13065" max="13065" width="12.7109375" style="93" customWidth="1"/>
    <col min="13066" max="13066" width="8.7109375" style="93" customWidth="1"/>
    <col min="13067" max="13067" width="12.7109375" style="93" customWidth="1"/>
    <col min="13068" max="13068" width="8.7109375" style="93" customWidth="1"/>
    <col min="13069" max="13069" width="12.7109375" style="93" customWidth="1"/>
    <col min="13070" max="13070" width="8.7109375" style="93" customWidth="1"/>
    <col min="13071" max="13071" width="12.7109375" style="93" customWidth="1"/>
    <col min="13072" max="13072" width="8.7109375" style="93" customWidth="1"/>
    <col min="13073" max="13075" width="12.7109375" style="93" customWidth="1"/>
    <col min="13076" max="13076" width="9.140625" style="93"/>
    <col min="13077" max="13077" width="14.42578125" style="93" customWidth="1"/>
    <col min="13078" max="13310" width="9.140625" style="93"/>
    <col min="13311" max="13311" width="8" style="93" customWidth="1"/>
    <col min="13312" max="13312" width="6.140625" style="93" customWidth="1"/>
    <col min="13313" max="13313" width="24" style="93" customWidth="1"/>
    <col min="13314" max="13315" width="12.7109375" style="93" customWidth="1"/>
    <col min="13316" max="13316" width="8.7109375" style="93" customWidth="1"/>
    <col min="13317" max="13317" width="12.7109375" style="93" customWidth="1"/>
    <col min="13318" max="13318" width="8.7109375" style="93" customWidth="1"/>
    <col min="13319" max="13319" width="12.7109375" style="93" customWidth="1"/>
    <col min="13320" max="13320" width="8.7109375" style="93" customWidth="1"/>
    <col min="13321" max="13321" width="12.7109375" style="93" customWidth="1"/>
    <col min="13322" max="13322" width="8.7109375" style="93" customWidth="1"/>
    <col min="13323" max="13323" width="12.7109375" style="93" customWidth="1"/>
    <col min="13324" max="13324" width="8.7109375" style="93" customWidth="1"/>
    <col min="13325" max="13325" width="12.7109375" style="93" customWidth="1"/>
    <col min="13326" max="13326" width="8.7109375" style="93" customWidth="1"/>
    <col min="13327" max="13327" width="12.7109375" style="93" customWidth="1"/>
    <col min="13328" max="13328" width="8.7109375" style="93" customWidth="1"/>
    <col min="13329" max="13331" width="12.7109375" style="93" customWidth="1"/>
    <col min="13332" max="13332" width="9.140625" style="93"/>
    <col min="13333" max="13333" width="14.42578125" style="93" customWidth="1"/>
    <col min="13334" max="13566" width="9.140625" style="93"/>
    <col min="13567" max="13567" width="8" style="93" customWidth="1"/>
    <col min="13568" max="13568" width="6.140625" style="93" customWidth="1"/>
    <col min="13569" max="13569" width="24" style="93" customWidth="1"/>
    <col min="13570" max="13571" width="12.7109375" style="93" customWidth="1"/>
    <col min="13572" max="13572" width="8.7109375" style="93" customWidth="1"/>
    <col min="13573" max="13573" width="12.7109375" style="93" customWidth="1"/>
    <col min="13574" max="13574" width="8.7109375" style="93" customWidth="1"/>
    <col min="13575" max="13575" width="12.7109375" style="93" customWidth="1"/>
    <col min="13576" max="13576" width="8.7109375" style="93" customWidth="1"/>
    <col min="13577" max="13577" width="12.7109375" style="93" customWidth="1"/>
    <col min="13578" max="13578" width="8.7109375" style="93" customWidth="1"/>
    <col min="13579" max="13579" width="12.7109375" style="93" customWidth="1"/>
    <col min="13580" max="13580" width="8.7109375" style="93" customWidth="1"/>
    <col min="13581" max="13581" width="12.7109375" style="93" customWidth="1"/>
    <col min="13582" max="13582" width="8.7109375" style="93" customWidth="1"/>
    <col min="13583" max="13583" width="12.7109375" style="93" customWidth="1"/>
    <col min="13584" max="13584" width="8.7109375" style="93" customWidth="1"/>
    <col min="13585" max="13587" width="12.7109375" style="93" customWidth="1"/>
    <col min="13588" max="13588" width="9.140625" style="93"/>
    <col min="13589" max="13589" width="14.42578125" style="93" customWidth="1"/>
    <col min="13590" max="13822" width="9.140625" style="93"/>
    <col min="13823" max="13823" width="8" style="93" customWidth="1"/>
    <col min="13824" max="13824" width="6.140625" style="93" customWidth="1"/>
    <col min="13825" max="13825" width="24" style="93" customWidth="1"/>
    <col min="13826" max="13827" width="12.7109375" style="93" customWidth="1"/>
    <col min="13828" max="13828" width="8.7109375" style="93" customWidth="1"/>
    <col min="13829" max="13829" width="12.7109375" style="93" customWidth="1"/>
    <col min="13830" max="13830" width="8.7109375" style="93" customWidth="1"/>
    <col min="13831" max="13831" width="12.7109375" style="93" customWidth="1"/>
    <col min="13832" max="13832" width="8.7109375" style="93" customWidth="1"/>
    <col min="13833" max="13833" width="12.7109375" style="93" customWidth="1"/>
    <col min="13834" max="13834" width="8.7109375" style="93" customWidth="1"/>
    <col min="13835" max="13835" width="12.7109375" style="93" customWidth="1"/>
    <col min="13836" max="13836" width="8.7109375" style="93" customWidth="1"/>
    <col min="13837" max="13837" width="12.7109375" style="93" customWidth="1"/>
    <col min="13838" max="13838" width="8.7109375" style="93" customWidth="1"/>
    <col min="13839" max="13839" width="12.7109375" style="93" customWidth="1"/>
    <col min="13840" max="13840" width="8.7109375" style="93" customWidth="1"/>
    <col min="13841" max="13843" width="12.7109375" style="93" customWidth="1"/>
    <col min="13844" max="13844" width="9.140625" style="93"/>
    <col min="13845" max="13845" width="14.42578125" style="93" customWidth="1"/>
    <col min="13846" max="14078" width="9.140625" style="93"/>
    <col min="14079" max="14079" width="8" style="93" customWidth="1"/>
    <col min="14080" max="14080" width="6.140625" style="93" customWidth="1"/>
    <col min="14081" max="14081" width="24" style="93" customWidth="1"/>
    <col min="14082" max="14083" width="12.7109375" style="93" customWidth="1"/>
    <col min="14084" max="14084" width="8.7109375" style="93" customWidth="1"/>
    <col min="14085" max="14085" width="12.7109375" style="93" customWidth="1"/>
    <col min="14086" max="14086" width="8.7109375" style="93" customWidth="1"/>
    <col min="14087" max="14087" width="12.7109375" style="93" customWidth="1"/>
    <col min="14088" max="14088" width="8.7109375" style="93" customWidth="1"/>
    <col min="14089" max="14089" width="12.7109375" style="93" customWidth="1"/>
    <col min="14090" max="14090" width="8.7109375" style="93" customWidth="1"/>
    <col min="14091" max="14091" width="12.7109375" style="93" customWidth="1"/>
    <col min="14092" max="14092" width="8.7109375" style="93" customWidth="1"/>
    <col min="14093" max="14093" width="12.7109375" style="93" customWidth="1"/>
    <col min="14094" max="14094" width="8.7109375" style="93" customWidth="1"/>
    <col min="14095" max="14095" width="12.7109375" style="93" customWidth="1"/>
    <col min="14096" max="14096" width="8.7109375" style="93" customWidth="1"/>
    <col min="14097" max="14099" width="12.7109375" style="93" customWidth="1"/>
    <col min="14100" max="14100" width="9.140625" style="93"/>
    <col min="14101" max="14101" width="14.42578125" style="93" customWidth="1"/>
    <col min="14102" max="14334" width="9.140625" style="93"/>
    <col min="14335" max="14335" width="8" style="93" customWidth="1"/>
    <col min="14336" max="14336" width="6.140625" style="93" customWidth="1"/>
    <col min="14337" max="14337" width="24" style="93" customWidth="1"/>
    <col min="14338" max="14339" width="12.7109375" style="93" customWidth="1"/>
    <col min="14340" max="14340" width="8.7109375" style="93" customWidth="1"/>
    <col min="14341" max="14341" width="12.7109375" style="93" customWidth="1"/>
    <col min="14342" max="14342" width="8.7109375" style="93" customWidth="1"/>
    <col min="14343" max="14343" width="12.7109375" style="93" customWidth="1"/>
    <col min="14344" max="14344" width="8.7109375" style="93" customWidth="1"/>
    <col min="14345" max="14345" width="12.7109375" style="93" customWidth="1"/>
    <col min="14346" max="14346" width="8.7109375" style="93" customWidth="1"/>
    <col min="14347" max="14347" width="12.7109375" style="93" customWidth="1"/>
    <col min="14348" max="14348" width="8.7109375" style="93" customWidth="1"/>
    <col min="14349" max="14349" width="12.7109375" style="93" customWidth="1"/>
    <col min="14350" max="14350" width="8.7109375" style="93" customWidth="1"/>
    <col min="14351" max="14351" width="12.7109375" style="93" customWidth="1"/>
    <col min="14352" max="14352" width="8.7109375" style="93" customWidth="1"/>
    <col min="14353" max="14355" width="12.7109375" style="93" customWidth="1"/>
    <col min="14356" max="14356" width="9.140625" style="93"/>
    <col min="14357" max="14357" width="14.42578125" style="93" customWidth="1"/>
    <col min="14358" max="14590" width="9.140625" style="93"/>
    <col min="14591" max="14591" width="8" style="93" customWidth="1"/>
    <col min="14592" max="14592" width="6.140625" style="93" customWidth="1"/>
    <col min="14593" max="14593" width="24" style="93" customWidth="1"/>
    <col min="14594" max="14595" width="12.7109375" style="93" customWidth="1"/>
    <col min="14596" max="14596" width="8.7109375" style="93" customWidth="1"/>
    <col min="14597" max="14597" width="12.7109375" style="93" customWidth="1"/>
    <col min="14598" max="14598" width="8.7109375" style="93" customWidth="1"/>
    <col min="14599" max="14599" width="12.7109375" style="93" customWidth="1"/>
    <col min="14600" max="14600" width="8.7109375" style="93" customWidth="1"/>
    <col min="14601" max="14601" width="12.7109375" style="93" customWidth="1"/>
    <col min="14602" max="14602" width="8.7109375" style="93" customWidth="1"/>
    <col min="14603" max="14603" width="12.7109375" style="93" customWidth="1"/>
    <col min="14604" max="14604" width="8.7109375" style="93" customWidth="1"/>
    <col min="14605" max="14605" width="12.7109375" style="93" customWidth="1"/>
    <col min="14606" max="14606" width="8.7109375" style="93" customWidth="1"/>
    <col min="14607" max="14607" width="12.7109375" style="93" customWidth="1"/>
    <col min="14608" max="14608" width="8.7109375" style="93" customWidth="1"/>
    <col min="14609" max="14611" width="12.7109375" style="93" customWidth="1"/>
    <col min="14612" max="14612" width="9.140625" style="93"/>
    <col min="14613" max="14613" width="14.42578125" style="93" customWidth="1"/>
    <col min="14614" max="14846" width="9.140625" style="93"/>
    <col min="14847" max="14847" width="8" style="93" customWidth="1"/>
    <col min="14848" max="14848" width="6.140625" style="93" customWidth="1"/>
    <col min="14849" max="14849" width="24" style="93" customWidth="1"/>
    <col min="14850" max="14851" width="12.7109375" style="93" customWidth="1"/>
    <col min="14852" max="14852" width="8.7109375" style="93" customWidth="1"/>
    <col min="14853" max="14853" width="12.7109375" style="93" customWidth="1"/>
    <col min="14854" max="14854" width="8.7109375" style="93" customWidth="1"/>
    <col min="14855" max="14855" width="12.7109375" style="93" customWidth="1"/>
    <col min="14856" max="14856" width="8.7109375" style="93" customWidth="1"/>
    <col min="14857" max="14857" width="12.7109375" style="93" customWidth="1"/>
    <col min="14858" max="14858" width="8.7109375" style="93" customWidth="1"/>
    <col min="14859" max="14859" width="12.7109375" style="93" customWidth="1"/>
    <col min="14860" max="14860" width="8.7109375" style="93" customWidth="1"/>
    <col min="14861" max="14861" width="12.7109375" style="93" customWidth="1"/>
    <col min="14862" max="14862" width="8.7109375" style="93" customWidth="1"/>
    <col min="14863" max="14863" width="12.7109375" style="93" customWidth="1"/>
    <col min="14864" max="14864" width="8.7109375" style="93" customWidth="1"/>
    <col min="14865" max="14867" width="12.7109375" style="93" customWidth="1"/>
    <col min="14868" max="14868" width="9.140625" style="93"/>
    <col min="14869" max="14869" width="14.42578125" style="93" customWidth="1"/>
    <col min="14870" max="15102" width="9.140625" style="93"/>
    <col min="15103" max="15103" width="8" style="93" customWidth="1"/>
    <col min="15104" max="15104" width="6.140625" style="93" customWidth="1"/>
    <col min="15105" max="15105" width="24" style="93" customWidth="1"/>
    <col min="15106" max="15107" width="12.7109375" style="93" customWidth="1"/>
    <col min="15108" max="15108" width="8.7109375" style="93" customWidth="1"/>
    <col min="15109" max="15109" width="12.7109375" style="93" customWidth="1"/>
    <col min="15110" max="15110" width="8.7109375" style="93" customWidth="1"/>
    <col min="15111" max="15111" width="12.7109375" style="93" customWidth="1"/>
    <col min="15112" max="15112" width="8.7109375" style="93" customWidth="1"/>
    <col min="15113" max="15113" width="12.7109375" style="93" customWidth="1"/>
    <col min="15114" max="15114" width="8.7109375" style="93" customWidth="1"/>
    <col min="15115" max="15115" width="12.7109375" style="93" customWidth="1"/>
    <col min="15116" max="15116" width="8.7109375" style="93" customWidth="1"/>
    <col min="15117" max="15117" width="12.7109375" style="93" customWidth="1"/>
    <col min="15118" max="15118" width="8.7109375" style="93" customWidth="1"/>
    <col min="15119" max="15119" width="12.7109375" style="93" customWidth="1"/>
    <col min="15120" max="15120" width="8.7109375" style="93" customWidth="1"/>
    <col min="15121" max="15123" width="12.7109375" style="93" customWidth="1"/>
    <col min="15124" max="15124" width="9.140625" style="93"/>
    <col min="15125" max="15125" width="14.42578125" style="93" customWidth="1"/>
    <col min="15126" max="15358" width="9.140625" style="93"/>
    <col min="15359" max="15359" width="8" style="93" customWidth="1"/>
    <col min="15360" max="15360" width="6.140625" style="93" customWidth="1"/>
    <col min="15361" max="15361" width="24" style="93" customWidth="1"/>
    <col min="15362" max="15363" width="12.7109375" style="93" customWidth="1"/>
    <col min="15364" max="15364" width="8.7109375" style="93" customWidth="1"/>
    <col min="15365" max="15365" width="12.7109375" style="93" customWidth="1"/>
    <col min="15366" max="15366" width="8.7109375" style="93" customWidth="1"/>
    <col min="15367" max="15367" width="12.7109375" style="93" customWidth="1"/>
    <col min="15368" max="15368" width="8.7109375" style="93" customWidth="1"/>
    <col min="15369" max="15369" width="12.7109375" style="93" customWidth="1"/>
    <col min="15370" max="15370" width="8.7109375" style="93" customWidth="1"/>
    <col min="15371" max="15371" width="12.7109375" style="93" customWidth="1"/>
    <col min="15372" max="15372" width="8.7109375" style="93" customWidth="1"/>
    <col min="15373" max="15373" width="12.7109375" style="93" customWidth="1"/>
    <col min="15374" max="15374" width="8.7109375" style="93" customWidth="1"/>
    <col min="15375" max="15375" width="12.7109375" style="93" customWidth="1"/>
    <col min="15376" max="15376" width="8.7109375" style="93" customWidth="1"/>
    <col min="15377" max="15379" width="12.7109375" style="93" customWidth="1"/>
    <col min="15380" max="15380" width="9.140625" style="93"/>
    <col min="15381" max="15381" width="14.42578125" style="93" customWidth="1"/>
    <col min="15382" max="15614" width="9.140625" style="93"/>
    <col min="15615" max="15615" width="8" style="93" customWidth="1"/>
    <col min="15616" max="15616" width="6.140625" style="93" customWidth="1"/>
    <col min="15617" max="15617" width="24" style="93" customWidth="1"/>
    <col min="15618" max="15619" width="12.7109375" style="93" customWidth="1"/>
    <col min="15620" max="15620" width="8.7109375" style="93" customWidth="1"/>
    <col min="15621" max="15621" width="12.7109375" style="93" customWidth="1"/>
    <col min="15622" max="15622" width="8.7109375" style="93" customWidth="1"/>
    <col min="15623" max="15623" width="12.7109375" style="93" customWidth="1"/>
    <col min="15624" max="15624" width="8.7109375" style="93" customWidth="1"/>
    <col min="15625" max="15625" width="12.7109375" style="93" customWidth="1"/>
    <col min="15626" max="15626" width="8.7109375" style="93" customWidth="1"/>
    <col min="15627" max="15627" width="12.7109375" style="93" customWidth="1"/>
    <col min="15628" max="15628" width="8.7109375" style="93" customWidth="1"/>
    <col min="15629" max="15629" width="12.7109375" style="93" customWidth="1"/>
    <col min="15630" max="15630" width="8.7109375" style="93" customWidth="1"/>
    <col min="15631" max="15631" width="12.7109375" style="93" customWidth="1"/>
    <col min="15632" max="15632" width="8.7109375" style="93" customWidth="1"/>
    <col min="15633" max="15635" width="12.7109375" style="93" customWidth="1"/>
    <col min="15636" max="15636" width="9.140625" style="93"/>
    <col min="15637" max="15637" width="14.42578125" style="93" customWidth="1"/>
    <col min="15638" max="15870" width="9.140625" style="93"/>
    <col min="15871" max="15871" width="8" style="93" customWidth="1"/>
    <col min="15872" max="15872" width="6.140625" style="93" customWidth="1"/>
    <col min="15873" max="15873" width="24" style="93" customWidth="1"/>
    <col min="15874" max="15875" width="12.7109375" style="93" customWidth="1"/>
    <col min="15876" max="15876" width="8.7109375" style="93" customWidth="1"/>
    <col min="15877" max="15877" width="12.7109375" style="93" customWidth="1"/>
    <col min="15878" max="15878" width="8.7109375" style="93" customWidth="1"/>
    <col min="15879" max="15879" width="12.7109375" style="93" customWidth="1"/>
    <col min="15880" max="15880" width="8.7109375" style="93" customWidth="1"/>
    <col min="15881" max="15881" width="12.7109375" style="93" customWidth="1"/>
    <col min="15882" max="15882" width="8.7109375" style="93" customWidth="1"/>
    <col min="15883" max="15883" width="12.7109375" style="93" customWidth="1"/>
    <col min="15884" max="15884" width="8.7109375" style="93" customWidth="1"/>
    <col min="15885" max="15885" width="12.7109375" style="93" customWidth="1"/>
    <col min="15886" max="15886" width="8.7109375" style="93" customWidth="1"/>
    <col min="15887" max="15887" width="12.7109375" style="93" customWidth="1"/>
    <col min="15888" max="15888" width="8.7109375" style="93" customWidth="1"/>
    <col min="15889" max="15891" width="12.7109375" style="93" customWidth="1"/>
    <col min="15892" max="15892" width="9.140625" style="93"/>
    <col min="15893" max="15893" width="14.42578125" style="93" customWidth="1"/>
    <col min="15894" max="16126" width="9.140625" style="93"/>
    <col min="16127" max="16127" width="8" style="93" customWidth="1"/>
    <col min="16128" max="16128" width="6.140625" style="93" customWidth="1"/>
    <col min="16129" max="16129" width="24" style="93" customWidth="1"/>
    <col min="16130" max="16131" width="12.7109375" style="93" customWidth="1"/>
    <col min="16132" max="16132" width="8.7109375" style="93" customWidth="1"/>
    <col min="16133" max="16133" width="12.7109375" style="93" customWidth="1"/>
    <col min="16134" max="16134" width="8.7109375" style="93" customWidth="1"/>
    <col min="16135" max="16135" width="12.7109375" style="93" customWidth="1"/>
    <col min="16136" max="16136" width="8.7109375" style="93" customWidth="1"/>
    <col min="16137" max="16137" width="12.7109375" style="93" customWidth="1"/>
    <col min="16138" max="16138" width="8.7109375" style="93" customWidth="1"/>
    <col min="16139" max="16139" width="12.7109375" style="93" customWidth="1"/>
    <col min="16140" max="16140" width="8.7109375" style="93" customWidth="1"/>
    <col min="16141" max="16141" width="12.7109375" style="93" customWidth="1"/>
    <col min="16142" max="16142" width="8.7109375" style="93" customWidth="1"/>
    <col min="16143" max="16143" width="12.7109375" style="93" customWidth="1"/>
    <col min="16144" max="16144" width="8.7109375" style="93" customWidth="1"/>
    <col min="16145" max="16147" width="12.7109375" style="93" customWidth="1"/>
    <col min="16148" max="16148" width="9.140625" style="93"/>
    <col min="16149" max="16149" width="14.42578125" style="93" customWidth="1"/>
    <col min="16150" max="16384" width="9.140625" style="93"/>
  </cols>
  <sheetData>
    <row r="1" spans="1:28" ht="23.25" customHeight="1" x14ac:dyDescent="0.25">
      <c r="A1" s="379" t="s">
        <v>84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92"/>
      <c r="U1" s="92"/>
      <c r="V1" s="92"/>
      <c r="W1" s="92"/>
      <c r="X1" s="92"/>
      <c r="Y1" s="92"/>
      <c r="Z1" s="92"/>
      <c r="AA1" s="92"/>
      <c r="AB1" s="92"/>
    </row>
    <row r="2" spans="1:28" ht="18.75" x14ac:dyDescent="0.25">
      <c r="A2" s="380" t="s">
        <v>367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94"/>
      <c r="U2" s="94"/>
      <c r="V2" s="94"/>
      <c r="W2" s="94"/>
      <c r="X2" s="94"/>
      <c r="Y2" s="94"/>
      <c r="Z2" s="94"/>
      <c r="AA2" s="94"/>
      <c r="AB2" s="94"/>
    </row>
    <row r="3" spans="1:28" ht="18.75" x14ac:dyDescent="0.25">
      <c r="A3" s="380" t="s">
        <v>79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94"/>
      <c r="U3" s="94"/>
      <c r="V3" s="94"/>
      <c r="W3" s="94"/>
      <c r="X3" s="94"/>
      <c r="Y3" s="94"/>
      <c r="Z3" s="94"/>
      <c r="AA3" s="94"/>
      <c r="AB3" s="94"/>
    </row>
    <row r="4" spans="1:28" s="95" customFormat="1" ht="11.25" x14ac:dyDescent="0.2">
      <c r="A4" s="381" t="s">
        <v>5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</row>
    <row r="5" spans="1:28" s="101" customFormat="1" ht="11.25" x14ac:dyDescent="0.2">
      <c r="A5" s="96" t="s">
        <v>31</v>
      </c>
      <c r="B5" s="97" t="s">
        <v>32</v>
      </c>
      <c r="C5" s="97" t="s">
        <v>33</v>
      </c>
      <c r="D5" s="98" t="s">
        <v>34</v>
      </c>
      <c r="E5" s="382" t="s">
        <v>35</v>
      </c>
      <c r="F5" s="383"/>
      <c r="G5" s="382" t="s">
        <v>213</v>
      </c>
      <c r="H5" s="383"/>
      <c r="I5" s="382" t="s">
        <v>36</v>
      </c>
      <c r="J5" s="383"/>
      <c r="K5" s="382" t="s">
        <v>37</v>
      </c>
      <c r="L5" s="383"/>
      <c r="M5" s="384" t="s">
        <v>38</v>
      </c>
      <c r="N5" s="385"/>
      <c r="O5" s="386" t="s">
        <v>39</v>
      </c>
      <c r="P5" s="387"/>
      <c r="Q5" s="99" t="s">
        <v>40</v>
      </c>
      <c r="R5" s="99" t="s">
        <v>41</v>
      </c>
      <c r="S5" s="99" t="s">
        <v>42</v>
      </c>
    </row>
    <row r="6" spans="1:28" s="101" customFormat="1" ht="11.25" x14ac:dyDescent="0.2">
      <c r="A6" s="96"/>
      <c r="B6" s="97"/>
      <c r="C6" s="97"/>
      <c r="D6" s="98" t="s">
        <v>43</v>
      </c>
      <c r="E6" s="102" t="s">
        <v>43</v>
      </c>
      <c r="F6" s="318" t="s">
        <v>44</v>
      </c>
      <c r="G6" s="103" t="s">
        <v>43</v>
      </c>
      <c r="H6" s="316" t="s">
        <v>44</v>
      </c>
      <c r="I6" s="300" t="s">
        <v>43</v>
      </c>
      <c r="J6" s="314" t="s">
        <v>44</v>
      </c>
      <c r="K6" s="303" t="s">
        <v>43</v>
      </c>
      <c r="L6" s="311" t="s">
        <v>44</v>
      </c>
      <c r="M6" s="98" t="s">
        <v>43</v>
      </c>
      <c r="N6" s="320" t="s">
        <v>44</v>
      </c>
      <c r="O6" s="100" t="s">
        <v>43</v>
      </c>
      <c r="P6" s="320" t="s">
        <v>44</v>
      </c>
      <c r="Q6" s="99" t="s">
        <v>43</v>
      </c>
      <c r="R6" s="99" t="s">
        <v>43</v>
      </c>
      <c r="S6" s="99" t="s">
        <v>43</v>
      </c>
    </row>
    <row r="7" spans="1:28" s="95" customFormat="1" ht="11.25" x14ac:dyDescent="0.2">
      <c r="A7" s="104"/>
      <c r="B7" s="105">
        <v>52</v>
      </c>
      <c r="C7" s="106"/>
      <c r="D7" s="107"/>
      <c r="E7" s="107"/>
      <c r="F7" s="312"/>
      <c r="G7" s="107"/>
      <c r="H7" s="312"/>
      <c r="I7" s="299"/>
      <c r="J7" s="312"/>
      <c r="K7" s="299"/>
      <c r="L7" s="312"/>
      <c r="M7" s="107"/>
      <c r="N7" s="304"/>
      <c r="O7" s="108"/>
      <c r="P7" s="321"/>
      <c r="Q7" s="109"/>
      <c r="R7" s="109"/>
      <c r="S7" s="109"/>
    </row>
    <row r="8" spans="1:28" s="147" customFormat="1" ht="12.95" customHeight="1" x14ac:dyDescent="0.2">
      <c r="A8" s="140"/>
      <c r="B8" s="141"/>
      <c r="C8" s="142"/>
      <c r="D8" s="143"/>
      <c r="E8" s="143"/>
      <c r="F8" s="306"/>
      <c r="G8" s="143"/>
      <c r="H8" s="306"/>
      <c r="I8" s="140"/>
      <c r="J8" s="306"/>
      <c r="K8" s="140"/>
      <c r="L8" s="306"/>
      <c r="M8" s="143"/>
      <c r="N8" s="306"/>
      <c r="O8" s="144"/>
      <c r="P8" s="322"/>
      <c r="Q8" s="145"/>
      <c r="R8" s="143"/>
      <c r="S8" s="146"/>
    </row>
    <row r="9" spans="1:28" s="147" customFormat="1" ht="12.95" customHeight="1" x14ac:dyDescent="0.2">
      <c r="A9" s="140" t="s">
        <v>210</v>
      </c>
      <c r="B9" s="141"/>
      <c r="C9" s="142" t="s">
        <v>211</v>
      </c>
      <c r="D9" s="143">
        <f>'Weekly GP Report'!O20</f>
        <v>36841.885714285716</v>
      </c>
      <c r="E9" s="143">
        <f>'Weekly GP Report'!O25+'Weekly GP Report'!O26</f>
        <v>21422.285714285714</v>
      </c>
      <c r="F9" s="306">
        <f>E9/$D9</f>
        <v>0.58146550587607582</v>
      </c>
      <c r="G9" s="143">
        <f>'Weekly GP Report'!O34+'Weekly GP Report'!O35+'Weekly GP Report'!O36+'Weekly GP Report'!O37</f>
        <v>706.45714285714291</v>
      </c>
      <c r="H9" s="306">
        <f>G9/$D9</f>
        <v>1.9175379575731351E-2</v>
      </c>
      <c r="I9" s="140">
        <f>'Weekly GP Report'!O31+'Weekly GP Report'!O32+'Weekly GP Report'!O33</f>
        <v>6998.6857142857143</v>
      </c>
      <c r="J9" s="306">
        <f>I9/$D9</f>
        <v>0.18996545856967148</v>
      </c>
      <c r="K9" s="140">
        <f>D9-E9-G9-I9</f>
        <v>7714.4571428571444</v>
      </c>
      <c r="L9" s="306">
        <f>K9/$D9</f>
        <v>0.20939365597852139</v>
      </c>
      <c r="M9" s="143">
        <f>'Weekly GP Report'!O28</f>
        <v>12</v>
      </c>
      <c r="N9" s="306">
        <f>M9/D9</f>
        <v>3.2571622671710612E-4</v>
      </c>
      <c r="O9" s="144">
        <f>K9-M9</f>
        <v>7702.4571428571444</v>
      </c>
      <c r="P9" s="322">
        <f>O9/D9</f>
        <v>0.20906793975180427</v>
      </c>
      <c r="Q9" s="145">
        <f>'Weekly GP Report'!O79</f>
        <v>822.6459285714285</v>
      </c>
      <c r="R9" s="143">
        <f>'Weekly GP Report'!O138-'Weekly GP Report'!O79</f>
        <v>2180.5368571428567</v>
      </c>
      <c r="S9" s="146">
        <f>O9-Q9-R9</f>
        <v>4699.27435714286</v>
      </c>
    </row>
    <row r="10" spans="1:28" s="147" customFormat="1" ht="12.95" customHeight="1" x14ac:dyDescent="0.2">
      <c r="A10" s="140"/>
      <c r="C10" s="142"/>
      <c r="D10" s="148"/>
      <c r="E10" s="148"/>
      <c r="F10" s="306"/>
      <c r="G10" s="148"/>
      <c r="H10" s="306"/>
      <c r="I10" s="140"/>
      <c r="J10" s="306"/>
      <c r="K10" s="140"/>
      <c r="L10" s="306"/>
      <c r="M10" s="148"/>
      <c r="N10" s="306"/>
      <c r="O10" s="144"/>
      <c r="P10" s="306"/>
      <c r="Q10" s="148"/>
      <c r="R10" s="148"/>
      <c r="S10" s="148"/>
    </row>
    <row r="11" spans="1:28" s="147" customFormat="1" ht="12.95" customHeight="1" x14ac:dyDescent="0.2">
      <c r="A11" s="140" t="s">
        <v>210</v>
      </c>
      <c r="B11" s="141"/>
      <c r="C11" s="142" t="s">
        <v>212</v>
      </c>
      <c r="D11" s="143">
        <f>'Weekly GP Report'!N20</f>
        <v>31619.714285714286</v>
      </c>
      <c r="E11" s="330">
        <f>'Weekly GP Report'!N25+'Weekly GP Report'!N26</f>
        <v>18077.057142857142</v>
      </c>
      <c r="F11" s="306">
        <f>E11/$D11</f>
        <v>0.57170210266651</v>
      </c>
      <c r="G11" s="330">
        <f>'Weekly GP Report'!N34+'Weekly GP Report'!N35+'Weekly GP Report'!N36+'Weekly GP Report'!N37</f>
        <v>569.94285714285706</v>
      </c>
      <c r="H11" s="306">
        <f>G11/$D11</f>
        <v>1.8024921161300812E-2</v>
      </c>
      <c r="I11" s="331">
        <f>'Weekly GP Report'!N31+'Weekly GP Report'!N32+'Weekly GP Report'!N33</f>
        <v>6619.3714285714286</v>
      </c>
      <c r="J11" s="306">
        <f>I11/$D11</f>
        <v>0.20934317649929068</v>
      </c>
      <c r="K11" s="140">
        <f>D11-E11-G11-I11</f>
        <v>6353.3428571428576</v>
      </c>
      <c r="L11" s="306">
        <f>K11/$D11</f>
        <v>0.20092979967289848</v>
      </c>
      <c r="M11" s="330">
        <f>'Weekly GP Report'!N28</f>
        <v>8.5714285714285712</v>
      </c>
      <c r="N11" s="306">
        <f>M11/D11</f>
        <v>2.7107862183628657E-4</v>
      </c>
      <c r="O11" s="144">
        <f t="shared" ref="O11" si="0">K11-M11</f>
        <v>6344.7714285714292</v>
      </c>
      <c r="P11" s="322">
        <f>O11/D11</f>
        <v>0.20065872105106219</v>
      </c>
      <c r="Q11" s="145">
        <f>'Weekly GP Report'!N79</f>
        <v>822.6459285714285</v>
      </c>
      <c r="R11" s="143">
        <f>'Weekly GP Report'!N138-'Weekly GP Report'!N79</f>
        <v>2204.8225714285713</v>
      </c>
      <c r="S11" s="146">
        <f>O11-Q11-R11</f>
        <v>3317.3029285714297</v>
      </c>
    </row>
    <row r="12" spans="1:28" s="147" customFormat="1" ht="12.95" customHeight="1" x14ac:dyDescent="0.2">
      <c r="A12" s="140"/>
      <c r="B12" s="141"/>
      <c r="C12" s="142"/>
      <c r="D12" s="143"/>
      <c r="E12" s="143"/>
      <c r="F12" s="306"/>
      <c r="G12" s="143"/>
      <c r="H12" s="306"/>
      <c r="I12" s="140"/>
      <c r="J12" s="306"/>
      <c r="K12" s="140"/>
      <c r="L12" s="306"/>
      <c r="M12" s="143"/>
      <c r="N12" s="306"/>
      <c r="O12" s="144"/>
      <c r="P12" s="322"/>
      <c r="Q12" s="145"/>
      <c r="R12" s="143"/>
      <c r="S12" s="146"/>
    </row>
    <row r="13" spans="1:28" s="112" customFormat="1" ht="12.95" customHeight="1" x14ac:dyDescent="0.2">
      <c r="A13" s="111"/>
      <c r="B13" s="113"/>
      <c r="C13" s="111"/>
      <c r="D13" s="114"/>
      <c r="E13" s="114"/>
      <c r="F13" s="307"/>
      <c r="G13" s="114"/>
      <c r="H13" s="307"/>
      <c r="I13" s="111"/>
      <c r="J13" s="307"/>
      <c r="K13" s="111"/>
      <c r="L13" s="307"/>
      <c r="M13" s="114"/>
      <c r="N13" s="307"/>
      <c r="O13" s="115"/>
      <c r="P13" s="323"/>
      <c r="Q13" s="116"/>
      <c r="R13" s="114"/>
      <c r="S13" s="117"/>
    </row>
    <row r="14" spans="1:28" s="95" customFormat="1" ht="12.95" customHeight="1" x14ac:dyDescent="0.2">
      <c r="A14" s="118"/>
      <c r="B14" s="119"/>
      <c r="C14" s="118"/>
      <c r="D14" s="120"/>
      <c r="E14" s="120"/>
      <c r="F14" s="308"/>
      <c r="G14" s="120"/>
      <c r="H14" s="308"/>
      <c r="I14" s="118"/>
      <c r="J14" s="308"/>
      <c r="K14" s="118"/>
      <c r="L14" s="308"/>
      <c r="M14" s="120"/>
      <c r="N14" s="308"/>
      <c r="O14" s="121"/>
      <c r="P14" s="324"/>
      <c r="Q14" s="122"/>
      <c r="R14" s="120"/>
      <c r="S14" s="110"/>
    </row>
    <row r="15" spans="1:28" s="130" customFormat="1" ht="12" thickBot="1" x14ac:dyDescent="0.25">
      <c r="A15" s="123" t="s">
        <v>45</v>
      </c>
      <c r="B15" s="124"/>
      <c r="C15" s="125"/>
      <c r="D15" s="126">
        <f>SUM(D8:D14)</f>
        <v>68461.600000000006</v>
      </c>
      <c r="E15" s="126">
        <f>SUM(E8:E14)</f>
        <v>39499.342857142852</v>
      </c>
      <c r="F15" s="309">
        <f>E15/$D15</f>
        <v>0.57695617480664851</v>
      </c>
      <c r="G15" s="126">
        <f>SUM(G8:G14)</f>
        <v>1276.4000000000001</v>
      </c>
      <c r="H15" s="309">
        <f>G15/$D15</f>
        <v>1.8644028185143203E-2</v>
      </c>
      <c r="I15" s="301">
        <f>SUM(I8:I14)</f>
        <v>13618.057142857142</v>
      </c>
      <c r="J15" s="309">
        <f>I15/$D15</f>
        <v>0.19891526261228398</v>
      </c>
      <c r="K15" s="301">
        <f>SUM(K8:K14)</f>
        <v>14067.800000000003</v>
      </c>
      <c r="L15" s="309">
        <f>K15/$D15</f>
        <v>0.20548453439592415</v>
      </c>
      <c r="M15" s="126">
        <f>SUM(M8:M14)</f>
        <v>20.571428571428569</v>
      </c>
      <c r="N15" s="309">
        <f>M15/D15</f>
        <v>3.0048127083545472E-4</v>
      </c>
      <c r="O15" s="127">
        <f>SUM(O8:O14)</f>
        <v>14047.228571428574</v>
      </c>
      <c r="P15" s="325">
        <f>O15/D15</f>
        <v>0.20518405312508869</v>
      </c>
      <c r="Q15" s="128">
        <f>SUM(Q8:Q14)</f>
        <v>1645.291857142857</v>
      </c>
      <c r="R15" s="126">
        <f>SUM(R8:R14)</f>
        <v>4385.359428571428</v>
      </c>
      <c r="S15" s="129">
        <f>SUM(S8:S14)</f>
        <v>8016.5772857142892</v>
      </c>
    </row>
    <row r="16" spans="1:28" s="95" customFormat="1" ht="11.25" x14ac:dyDescent="0.2">
      <c r="A16" s="131"/>
      <c r="C16" s="131"/>
      <c r="D16" s="132"/>
      <c r="E16" s="132"/>
      <c r="F16" s="310"/>
      <c r="G16" s="132"/>
      <c r="H16" s="310"/>
      <c r="I16" s="131"/>
      <c r="J16" s="310"/>
      <c r="K16" s="131"/>
      <c r="L16" s="310"/>
      <c r="M16" s="132"/>
      <c r="N16" s="310"/>
      <c r="P16" s="310"/>
      <c r="Q16" s="132"/>
      <c r="R16" s="132"/>
      <c r="S16" s="132"/>
    </row>
    <row r="17" spans="1:19" s="131" customFormat="1" ht="14.25" x14ac:dyDescent="0.2">
      <c r="A17" s="378" t="s">
        <v>26</v>
      </c>
      <c r="B17" s="378"/>
      <c r="C17" s="6" t="s">
        <v>27</v>
      </c>
      <c r="D17" s="7" t="s">
        <v>63</v>
      </c>
      <c r="E17" s="8"/>
      <c r="F17" s="319"/>
      <c r="G17" s="23"/>
      <c r="H17" s="317"/>
      <c r="I17" s="302"/>
      <c r="J17" s="315"/>
      <c r="K17" s="302"/>
      <c r="L17" s="313"/>
      <c r="M17" s="133"/>
      <c r="N17" s="305"/>
      <c r="O17" s="134"/>
      <c r="P17" s="310"/>
      <c r="Q17" s="135"/>
      <c r="R17" s="135"/>
      <c r="S17" s="135"/>
    </row>
    <row r="18" spans="1:19" s="131" customFormat="1" ht="14.25" x14ac:dyDescent="0.2">
      <c r="A18" s="4" t="s">
        <v>29</v>
      </c>
      <c r="B18" s="4"/>
      <c r="C18" s="9" t="s">
        <v>27</v>
      </c>
      <c r="D18" s="7" t="s">
        <v>369</v>
      </c>
      <c r="E18" s="7"/>
      <c r="F18" s="319"/>
      <c r="G18" s="24"/>
      <c r="H18" s="317"/>
      <c r="I18" s="302"/>
      <c r="J18" s="315"/>
      <c r="K18" s="302"/>
      <c r="L18" s="313"/>
      <c r="M18" s="136"/>
      <c r="N18" s="305"/>
      <c r="O18" s="134"/>
      <c r="P18" s="310"/>
      <c r="Q18" s="135"/>
      <c r="R18" s="135"/>
      <c r="S18" s="135"/>
    </row>
    <row r="19" spans="1:19" s="131" customFormat="1" ht="14.25" x14ac:dyDescent="0.2">
      <c r="A19" s="5" t="s">
        <v>30</v>
      </c>
      <c r="B19" s="5"/>
      <c r="C19" s="9" t="s">
        <v>27</v>
      </c>
      <c r="D19" s="7" t="s">
        <v>46</v>
      </c>
      <c r="E19" s="7"/>
      <c r="F19" s="319"/>
      <c r="G19" s="24"/>
      <c r="H19" s="317"/>
      <c r="I19" s="302"/>
      <c r="J19" s="315"/>
      <c r="K19" s="302"/>
      <c r="L19" s="313"/>
      <c r="M19" s="137"/>
      <c r="N19" s="305"/>
      <c r="O19" s="138"/>
      <c r="P19" s="310"/>
      <c r="Q19" s="135"/>
      <c r="R19" s="135"/>
      <c r="S19" s="135"/>
    </row>
  </sheetData>
  <mergeCells count="11">
    <mergeCell ref="A17:B17"/>
    <mergeCell ref="A1:S1"/>
    <mergeCell ref="A2:S2"/>
    <mergeCell ref="A3:S3"/>
    <mergeCell ref="A4:S4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pageSetup scale="35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view="pageBreakPreview" zoomScaleNormal="100" zoomScaleSheetLayoutView="100" workbookViewId="0">
      <selection activeCell="A3" sqref="A3:U3"/>
    </sheetView>
  </sheetViews>
  <sheetFormatPr defaultRowHeight="15" x14ac:dyDescent="0.25"/>
  <cols>
    <col min="1" max="1" width="3.85546875" style="39" customWidth="1"/>
    <col min="2" max="2" width="3.7109375" style="39" customWidth="1"/>
    <col min="3" max="3" width="3.5703125" style="39" customWidth="1"/>
    <col min="4" max="4" width="36.28515625" style="39" customWidth="1"/>
    <col min="5" max="6" width="14.85546875" style="93" customWidth="1"/>
    <col min="7" max="7" width="1" style="93" customWidth="1"/>
    <col min="8" max="8" width="14" style="93" customWidth="1"/>
    <col min="9" max="9" width="1" style="93" customWidth="1"/>
    <col min="10" max="10" width="10.28515625" style="93" customWidth="1"/>
    <col min="11" max="11" width="1.140625" style="93" customWidth="1"/>
    <col min="12" max="12" width="10" style="93" customWidth="1"/>
    <col min="13" max="13" width="4" style="39" customWidth="1"/>
    <col min="14" max="15" width="15.140625" style="210" customWidth="1"/>
    <col min="16" max="16" width="1" style="210" customWidth="1"/>
    <col min="17" max="17" width="13.5703125" style="213" customWidth="1"/>
    <col min="18" max="18" width="1.140625" style="210" customWidth="1"/>
    <col min="19" max="19" width="12.5703125" style="210" customWidth="1"/>
    <col min="20" max="20" width="0.85546875" style="210" customWidth="1"/>
    <col min="21" max="21" width="10" style="210" customWidth="1"/>
    <col min="22" max="16384" width="9.140625" style="39"/>
  </cols>
  <sheetData>
    <row r="1" spans="1:23" ht="29.25" customHeight="1" x14ac:dyDescent="0.3">
      <c r="A1" s="379" t="s">
        <v>84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26"/>
      <c r="W1" s="26"/>
    </row>
    <row r="2" spans="1:23" ht="18.75" customHeight="1" x14ac:dyDescent="0.3">
      <c r="A2" s="380" t="s">
        <v>216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25"/>
      <c r="W2" s="25"/>
    </row>
    <row r="3" spans="1:23" ht="19.5" customHeight="1" x14ac:dyDescent="0.3">
      <c r="A3" s="380" t="s">
        <v>65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25"/>
      <c r="W3" s="25"/>
    </row>
    <row r="4" spans="1:23" ht="13.5" customHeight="1" thickBot="1" x14ac:dyDescent="0.35">
      <c r="A4" s="209"/>
      <c r="B4" s="209"/>
      <c r="C4" s="209"/>
      <c r="D4" s="209"/>
      <c r="E4" s="220"/>
      <c r="F4" s="220"/>
      <c r="G4" s="220"/>
      <c r="H4" s="220"/>
      <c r="I4" s="220"/>
      <c r="J4" s="220"/>
      <c r="K4" s="220"/>
      <c r="L4" s="220"/>
      <c r="M4" s="209"/>
      <c r="N4" s="209"/>
      <c r="O4" s="209"/>
      <c r="P4" s="209"/>
      <c r="Q4" s="209"/>
      <c r="R4" s="209"/>
      <c r="S4" s="209"/>
      <c r="T4" s="209"/>
      <c r="U4" s="209"/>
      <c r="V4" s="25"/>
      <c r="W4" s="25"/>
    </row>
    <row r="5" spans="1:23" ht="15.75" x14ac:dyDescent="0.25">
      <c r="A5" s="27"/>
      <c r="B5" s="27"/>
      <c r="C5" s="27"/>
      <c r="D5" s="27"/>
      <c r="E5" s="221">
        <v>4</v>
      </c>
      <c r="F5" s="222" t="s">
        <v>1</v>
      </c>
      <c r="G5" s="223"/>
      <c r="H5" s="224"/>
      <c r="I5" s="223"/>
      <c r="J5" s="224"/>
      <c r="K5" s="225"/>
      <c r="L5" s="226"/>
      <c r="M5" s="28"/>
      <c r="N5" s="40"/>
      <c r="O5" s="40"/>
      <c r="P5" s="41"/>
      <c r="Q5" s="394" t="s">
        <v>2</v>
      </c>
      <c r="R5" s="394"/>
      <c r="S5" s="394"/>
      <c r="T5" s="394"/>
      <c r="U5" s="42">
        <v>35</v>
      </c>
      <c r="V5" s="27"/>
      <c r="W5" s="27"/>
    </row>
    <row r="6" spans="1:23" ht="15.75" thickBot="1" x14ac:dyDescent="0.3">
      <c r="A6" s="3" t="s">
        <v>3</v>
      </c>
      <c r="E6" s="388" t="s">
        <v>4</v>
      </c>
      <c r="F6" s="389"/>
      <c r="G6" s="389"/>
      <c r="H6" s="389"/>
      <c r="I6" s="389"/>
      <c r="J6" s="389"/>
      <c r="K6" s="389"/>
      <c r="L6" s="390"/>
      <c r="N6" s="391" t="s">
        <v>5</v>
      </c>
      <c r="O6" s="392"/>
      <c r="P6" s="392"/>
      <c r="Q6" s="392"/>
      <c r="R6" s="392"/>
      <c r="S6" s="392"/>
      <c r="T6" s="392"/>
      <c r="U6" s="393"/>
    </row>
    <row r="7" spans="1:23" ht="31.5" customHeight="1" thickTop="1" thickBot="1" x14ac:dyDescent="0.3">
      <c r="A7" s="11"/>
      <c r="B7" s="11"/>
      <c r="C7" s="11"/>
      <c r="D7" s="11"/>
      <c r="E7" s="227" t="s">
        <v>215</v>
      </c>
      <c r="F7" s="227" t="s">
        <v>214</v>
      </c>
      <c r="G7" s="228"/>
      <c r="H7" s="229" t="s">
        <v>6</v>
      </c>
      <c r="I7" s="228"/>
      <c r="J7" s="229" t="s">
        <v>7</v>
      </c>
      <c r="K7" s="228"/>
      <c r="L7" s="230" t="s">
        <v>8</v>
      </c>
      <c r="M7" s="13"/>
      <c r="N7" s="43" t="str">
        <f>E7</f>
        <v xml:space="preserve">19th Feb to 25th Feb'16       </v>
      </c>
      <c r="O7" s="44" t="str">
        <f>F7</f>
        <v xml:space="preserve">12th Feb to 18th Feb'16       </v>
      </c>
      <c r="P7" s="45"/>
      <c r="Q7" s="152" t="s">
        <v>6</v>
      </c>
      <c r="R7" s="46"/>
      <c r="S7" s="47" t="s">
        <v>7</v>
      </c>
      <c r="T7" s="46"/>
      <c r="U7" s="48" t="s">
        <v>9</v>
      </c>
    </row>
    <row r="8" spans="1:23" ht="15.75" thickTop="1" x14ac:dyDescent="0.25">
      <c r="A8" s="34" t="s">
        <v>10</v>
      </c>
      <c r="B8" s="34"/>
      <c r="C8" s="34"/>
      <c r="D8" s="34"/>
      <c r="E8" s="231"/>
      <c r="F8" s="231"/>
      <c r="H8" s="233"/>
      <c r="J8" s="14"/>
      <c r="K8" s="270"/>
      <c r="L8" s="271"/>
      <c r="N8" s="49"/>
      <c r="O8" s="50"/>
      <c r="Q8" s="153"/>
      <c r="S8" s="51"/>
      <c r="U8" s="52"/>
    </row>
    <row r="9" spans="1:23" x14ac:dyDescent="0.25">
      <c r="A9" s="34" t="s">
        <v>11</v>
      </c>
      <c r="B9" s="34"/>
      <c r="C9" s="34"/>
      <c r="D9" s="34"/>
      <c r="E9" s="234"/>
      <c r="F9" s="234"/>
      <c r="H9" s="233"/>
      <c r="J9" s="14"/>
      <c r="K9" s="270"/>
      <c r="L9" s="271"/>
      <c r="N9" s="49"/>
      <c r="O9" s="50"/>
      <c r="Q9" s="153"/>
      <c r="S9" s="51"/>
      <c r="U9" s="52"/>
    </row>
    <row r="10" spans="1:23" x14ac:dyDescent="0.25">
      <c r="A10" s="35"/>
      <c r="B10" s="34" t="s">
        <v>85</v>
      </c>
      <c r="C10" s="34"/>
      <c r="D10" s="34"/>
      <c r="E10" s="326">
        <v>836448</v>
      </c>
      <c r="F10" s="326">
        <v>992456</v>
      </c>
      <c r="H10" s="233">
        <f>E10-F10</f>
        <v>-156008</v>
      </c>
      <c r="J10" s="14">
        <f>H10/F10</f>
        <v>-0.15719387055950088</v>
      </c>
      <c r="K10" s="270"/>
      <c r="L10" s="271">
        <f>E10/$E$20</f>
        <v>0.75581057025906084</v>
      </c>
      <c r="N10" s="53">
        <f>E10/$U$5</f>
        <v>23898.514285714286</v>
      </c>
      <c r="O10" s="54">
        <f>F10/$U$5</f>
        <v>28355.885714285716</v>
      </c>
      <c r="P10" s="211"/>
      <c r="Q10" s="153">
        <f>N10-O10</f>
        <v>-4457.3714285714304</v>
      </c>
      <c r="S10" s="51">
        <f>Q10/O10</f>
        <v>-0.15719387055950093</v>
      </c>
      <c r="U10" s="52">
        <f>N10/$N$20</f>
        <v>0.75581057025906073</v>
      </c>
    </row>
    <row r="11" spans="1:23" x14ac:dyDescent="0.25">
      <c r="A11" s="35"/>
      <c r="B11" s="34" t="s">
        <v>86</v>
      </c>
      <c r="C11" s="34"/>
      <c r="D11" s="34"/>
      <c r="E11" s="234">
        <v>0</v>
      </c>
      <c r="F11" s="234">
        <v>0</v>
      </c>
      <c r="H11" s="233">
        <f t="shared" ref="H11:H17" si="0">E11-F11</f>
        <v>0</v>
      </c>
      <c r="J11" s="14" t="e">
        <f t="shared" ref="J11:J14" si="1">H11/F11</f>
        <v>#DIV/0!</v>
      </c>
      <c r="K11" s="270"/>
      <c r="L11" s="271">
        <f>E11/$E$20</f>
        <v>0</v>
      </c>
      <c r="N11" s="53">
        <f t="shared" ref="N11:N14" si="2">E11/$U$5</f>
        <v>0</v>
      </c>
      <c r="O11" s="54">
        <f t="shared" ref="O11:O18" si="3">F11/$U$5</f>
        <v>0</v>
      </c>
      <c r="P11" s="211"/>
      <c r="Q11" s="153">
        <f t="shared" ref="Q11:Q12" si="4">N11-O11</f>
        <v>0</v>
      </c>
      <c r="S11" s="51" t="e">
        <f>Q11/O11</f>
        <v>#DIV/0!</v>
      </c>
      <c r="U11" s="52">
        <f>N11/$N$20</f>
        <v>0</v>
      </c>
      <c r="W11" s="15"/>
    </row>
    <row r="12" spans="1:23" x14ac:dyDescent="0.25">
      <c r="A12" s="2"/>
      <c r="B12" s="34" t="s">
        <v>87</v>
      </c>
      <c r="C12" s="34"/>
      <c r="D12" s="34"/>
      <c r="E12" s="234">
        <v>239092</v>
      </c>
      <c r="F12" s="234">
        <v>268660</v>
      </c>
      <c r="H12" s="233">
        <f t="shared" si="0"/>
        <v>-29568</v>
      </c>
      <c r="J12" s="14">
        <f t="shared" si="1"/>
        <v>-0.11005732152162585</v>
      </c>
      <c r="K12" s="270"/>
      <c r="L12" s="271">
        <f>E12/$E$20</f>
        <v>0.21604243284027144</v>
      </c>
      <c r="N12" s="53">
        <f t="shared" si="2"/>
        <v>6831.2</v>
      </c>
      <c r="O12" s="54">
        <f t="shared" si="3"/>
        <v>7676</v>
      </c>
      <c r="P12" s="211"/>
      <c r="Q12" s="153">
        <f t="shared" si="4"/>
        <v>-844.80000000000018</v>
      </c>
      <c r="S12" s="51">
        <f t="shared" ref="S12:S17" si="5">Q12/O12</f>
        <v>-0.11005732152162587</v>
      </c>
      <c r="U12" s="52">
        <f>N12/$N$20</f>
        <v>0.21604243284027144</v>
      </c>
      <c r="W12" s="15"/>
    </row>
    <row r="13" spans="1:23" x14ac:dyDescent="0.25">
      <c r="A13" s="2"/>
      <c r="B13" s="34" t="s">
        <v>88</v>
      </c>
      <c r="C13" s="34"/>
      <c r="D13" s="34"/>
      <c r="E13" s="234">
        <v>22750</v>
      </c>
      <c r="F13" s="234">
        <v>24150</v>
      </c>
      <c r="H13" s="233">
        <f t="shared" si="0"/>
        <v>-1400</v>
      </c>
      <c r="J13" s="14">
        <f>H13/F13</f>
        <v>-5.7971014492753624E-2</v>
      </c>
      <c r="K13" s="270"/>
      <c r="L13" s="271">
        <f>E13/$E$20</f>
        <v>2.0556795489251732E-2</v>
      </c>
      <c r="N13" s="53">
        <f>E13/$U$5</f>
        <v>650</v>
      </c>
      <c r="O13" s="54">
        <f t="shared" ref="O13" si="6">F13/$U$5</f>
        <v>690</v>
      </c>
      <c r="P13" s="211"/>
      <c r="Q13" s="153">
        <f t="shared" ref="Q13" si="7">N13-O13</f>
        <v>-40</v>
      </c>
      <c r="S13" s="51">
        <f t="shared" ref="S13" si="8">Q13/O13</f>
        <v>-5.7971014492753624E-2</v>
      </c>
      <c r="U13" s="52">
        <f>N13/$N$20</f>
        <v>2.0556795489251732E-2</v>
      </c>
      <c r="W13" s="15"/>
    </row>
    <row r="14" spans="1:23" x14ac:dyDescent="0.25">
      <c r="A14" s="35"/>
      <c r="B14" s="34" t="s">
        <v>89</v>
      </c>
      <c r="C14" s="2"/>
      <c r="D14" s="2"/>
      <c r="E14" s="234">
        <v>8400</v>
      </c>
      <c r="F14" s="234">
        <v>4200</v>
      </c>
      <c r="H14" s="233">
        <f t="shared" si="0"/>
        <v>4200</v>
      </c>
      <c r="J14" s="14">
        <f t="shared" si="1"/>
        <v>1</v>
      </c>
      <c r="K14" s="270"/>
      <c r="L14" s="271">
        <f>E14/$E$20</f>
        <v>7.5902014114160241E-3</v>
      </c>
      <c r="N14" s="53">
        <f t="shared" si="2"/>
        <v>240</v>
      </c>
      <c r="O14" s="54">
        <f t="shared" si="3"/>
        <v>120</v>
      </c>
      <c r="P14" s="211"/>
      <c r="Q14" s="153">
        <f>N14-O14</f>
        <v>120</v>
      </c>
      <c r="S14" s="51">
        <f t="shared" si="5"/>
        <v>1</v>
      </c>
      <c r="U14" s="52">
        <f>N14/$N$20</f>
        <v>7.5902014114160241E-3</v>
      </c>
      <c r="W14" s="15"/>
    </row>
    <row r="15" spans="1:23" x14ac:dyDescent="0.25">
      <c r="A15" s="35"/>
      <c r="B15" s="34" t="s">
        <v>137</v>
      </c>
      <c r="C15" s="2"/>
      <c r="D15" s="2"/>
      <c r="E15" s="234">
        <v>0</v>
      </c>
      <c r="F15" s="234">
        <v>0</v>
      </c>
      <c r="H15" s="233">
        <f t="shared" ref="H15:H16" si="9">E15-F15</f>
        <v>0</v>
      </c>
      <c r="J15" s="14" t="e">
        <f t="shared" ref="J15:J16" si="10">H15/F15</f>
        <v>#DIV/0!</v>
      </c>
      <c r="K15" s="270"/>
      <c r="L15" s="271">
        <f t="shared" ref="L15:L16" si="11">E15/$E$20</f>
        <v>0</v>
      </c>
      <c r="N15" s="53">
        <f t="shared" ref="N15:N16" si="12">E15/$U$5</f>
        <v>0</v>
      </c>
      <c r="O15" s="54">
        <f t="shared" ref="O15:O16" si="13">F15/$U$5</f>
        <v>0</v>
      </c>
      <c r="P15" s="211"/>
      <c r="Q15" s="153">
        <f t="shared" ref="Q15:Q16" si="14">N15-O15</f>
        <v>0</v>
      </c>
      <c r="S15" s="51" t="e">
        <f t="shared" ref="S15:S16" si="15">Q15/O15</f>
        <v>#DIV/0!</v>
      </c>
      <c r="U15" s="52">
        <f t="shared" ref="U15:U16" si="16">N15/$N$20</f>
        <v>0</v>
      </c>
      <c r="W15" s="15"/>
    </row>
    <row r="16" spans="1:23" x14ac:dyDescent="0.25">
      <c r="A16" s="35"/>
      <c r="B16" s="34" t="s">
        <v>90</v>
      </c>
      <c r="C16" s="34"/>
      <c r="D16" s="34"/>
      <c r="E16" s="234">
        <v>0</v>
      </c>
      <c r="F16" s="234">
        <v>0</v>
      </c>
      <c r="H16" s="233">
        <f t="shared" si="9"/>
        <v>0</v>
      </c>
      <c r="J16" s="14" t="e">
        <f t="shared" si="10"/>
        <v>#DIV/0!</v>
      </c>
      <c r="K16" s="270"/>
      <c r="L16" s="271">
        <f t="shared" si="11"/>
        <v>0</v>
      </c>
      <c r="N16" s="53">
        <f t="shared" si="12"/>
        <v>0</v>
      </c>
      <c r="O16" s="54">
        <f t="shared" si="13"/>
        <v>0</v>
      </c>
      <c r="P16" s="211"/>
      <c r="Q16" s="153">
        <f t="shared" si="14"/>
        <v>0</v>
      </c>
      <c r="S16" s="51" t="e">
        <f t="shared" si="15"/>
        <v>#DIV/0!</v>
      </c>
      <c r="U16" s="52">
        <f t="shared" si="16"/>
        <v>0</v>
      </c>
      <c r="W16" s="15"/>
    </row>
    <row r="17" spans="1:23" x14ac:dyDescent="0.25">
      <c r="A17" s="35"/>
      <c r="B17" s="34" t="s">
        <v>91</v>
      </c>
      <c r="C17" s="34"/>
      <c r="D17" s="34"/>
      <c r="E17" s="234">
        <v>0</v>
      </c>
      <c r="F17" s="234">
        <v>0</v>
      </c>
      <c r="H17" s="233">
        <f t="shared" si="0"/>
        <v>0</v>
      </c>
      <c r="J17" s="14" t="e">
        <f>H17/F17</f>
        <v>#DIV/0!</v>
      </c>
      <c r="K17" s="270"/>
      <c r="L17" s="271">
        <f>E17/$E$20</f>
        <v>0</v>
      </c>
      <c r="N17" s="53">
        <f>E17/$U$5</f>
        <v>0</v>
      </c>
      <c r="O17" s="54">
        <f>F17/$U$5</f>
        <v>0</v>
      </c>
      <c r="P17" s="211"/>
      <c r="Q17" s="153">
        <f>N17-O17</f>
        <v>0</v>
      </c>
      <c r="S17" s="51" t="e">
        <f t="shared" si="5"/>
        <v>#DIV/0!</v>
      </c>
      <c r="U17" s="52">
        <f>N17/$N$20</f>
        <v>0</v>
      </c>
      <c r="W17" s="15"/>
    </row>
    <row r="18" spans="1:23" x14ac:dyDescent="0.25">
      <c r="A18" s="35"/>
      <c r="B18" s="34" t="s">
        <v>92</v>
      </c>
      <c r="C18" s="34"/>
      <c r="D18" s="34"/>
      <c r="E18" s="235">
        <v>0</v>
      </c>
      <c r="F18" s="235">
        <v>0</v>
      </c>
      <c r="H18" s="233">
        <f>E18-F18</f>
        <v>0</v>
      </c>
      <c r="J18" s="14" t="e">
        <f>H18/F18</f>
        <v>#DIV/0!</v>
      </c>
      <c r="K18" s="270"/>
      <c r="L18" s="271">
        <f>E18/$E$20</f>
        <v>0</v>
      </c>
      <c r="N18" s="53">
        <f>E18/$U$5</f>
        <v>0</v>
      </c>
      <c r="O18" s="54">
        <f t="shared" si="3"/>
        <v>0</v>
      </c>
      <c r="P18" s="211"/>
      <c r="Q18" s="153">
        <f>N18-O18</f>
        <v>0</v>
      </c>
      <c r="S18" s="51" t="e">
        <f>Q18/O18</f>
        <v>#DIV/0!</v>
      </c>
      <c r="U18" s="52">
        <f>N18/$N$20</f>
        <v>0</v>
      </c>
      <c r="W18" s="15"/>
    </row>
    <row r="19" spans="1:23" s="212" customFormat="1" ht="17.25" customHeight="1" thickBot="1" x14ac:dyDescent="0.25">
      <c r="A19" s="34" t="s">
        <v>12</v>
      </c>
      <c r="B19" s="34"/>
      <c r="C19" s="34"/>
      <c r="D19" s="34"/>
      <c r="E19" s="236">
        <f>SUM(E10:E18)</f>
        <v>1106690</v>
      </c>
      <c r="F19" s="236">
        <f>SUM(F10:F18)</f>
        <v>1289466</v>
      </c>
      <c r="G19" s="237"/>
      <c r="H19" s="238">
        <f>SUM(H10:H18)</f>
        <v>-182776</v>
      </c>
      <c r="I19" s="237"/>
      <c r="J19" s="272">
        <f>H19/F19</f>
        <v>-0.14174549774868045</v>
      </c>
      <c r="K19" s="273"/>
      <c r="L19" s="274">
        <f>SUM(L10:L18)</f>
        <v>1</v>
      </c>
      <c r="N19" s="55">
        <f>SUM(N10:N18)</f>
        <v>31619.714285714286</v>
      </c>
      <c r="O19" s="56">
        <f>SUM(O10:O18)</f>
        <v>36841.885714285716</v>
      </c>
      <c r="P19" s="57"/>
      <c r="Q19" s="154">
        <f>SUM(Q10:Q18)</f>
        <v>-5222.1714285714306</v>
      </c>
      <c r="R19" s="58"/>
      <c r="S19" s="59">
        <f>Q19/O19</f>
        <v>-0.1417454977486805</v>
      </c>
      <c r="T19" s="58"/>
      <c r="U19" s="150">
        <f>N19/$N$20</f>
        <v>1</v>
      </c>
      <c r="W19" s="18"/>
    </row>
    <row r="20" spans="1:23" ht="21" customHeight="1" x14ac:dyDescent="0.25">
      <c r="A20" s="38" t="s">
        <v>13</v>
      </c>
      <c r="B20" s="38"/>
      <c r="C20" s="38"/>
      <c r="D20" s="38"/>
      <c r="E20" s="239">
        <f>E19</f>
        <v>1106690</v>
      </c>
      <c r="F20" s="239">
        <f>F19</f>
        <v>1289466</v>
      </c>
      <c r="J20" s="270"/>
      <c r="K20" s="270"/>
      <c r="L20" s="328"/>
      <c r="M20" s="17"/>
      <c r="N20" s="205">
        <f>N19</f>
        <v>31619.714285714286</v>
      </c>
      <c r="O20" s="367">
        <f>O19</f>
        <v>36841.885714285716</v>
      </c>
      <c r="P20" s="211"/>
      <c r="U20" s="52"/>
      <c r="V20" s="3"/>
      <c r="W20" s="18"/>
    </row>
    <row r="21" spans="1:23" x14ac:dyDescent="0.25">
      <c r="A21" s="34"/>
      <c r="B21" s="34"/>
      <c r="C21" s="34"/>
      <c r="D21" s="34"/>
      <c r="E21" s="234"/>
      <c r="F21" s="234"/>
      <c r="G21" s="237"/>
      <c r="H21" s="237"/>
      <c r="I21" s="237"/>
      <c r="J21" s="273"/>
      <c r="K21" s="273"/>
      <c r="L21" s="275"/>
      <c r="M21" s="17"/>
      <c r="N21" s="60"/>
      <c r="O21" s="368"/>
      <c r="P21" s="61"/>
      <c r="Q21" s="155"/>
      <c r="R21" s="62"/>
      <c r="S21" s="63"/>
      <c r="T21" s="62"/>
      <c r="U21" s="52"/>
      <c r="V21" s="3"/>
      <c r="W21" s="18"/>
    </row>
    <row r="22" spans="1:23" x14ac:dyDescent="0.25">
      <c r="A22" s="34" t="s">
        <v>138</v>
      </c>
      <c r="B22" s="34"/>
      <c r="C22" s="34"/>
      <c r="D22" s="34"/>
      <c r="E22" s="234"/>
      <c r="F22" s="234"/>
      <c r="H22" s="233"/>
      <c r="J22" s="14"/>
      <c r="K22" s="270"/>
      <c r="L22" s="271"/>
      <c r="N22" s="64"/>
      <c r="O22" s="65"/>
      <c r="Q22" s="156"/>
      <c r="R22" s="67"/>
      <c r="S22" s="68"/>
      <c r="T22" s="67"/>
      <c r="U22" s="52"/>
      <c r="W22" s="15"/>
    </row>
    <row r="23" spans="1:23" x14ac:dyDescent="0.25">
      <c r="A23" s="34" t="s">
        <v>139</v>
      </c>
      <c r="B23" s="34"/>
      <c r="C23" s="34"/>
      <c r="D23" s="34"/>
      <c r="E23" s="234"/>
      <c r="F23" s="234"/>
      <c r="H23" s="233"/>
      <c r="J23" s="14"/>
      <c r="K23" s="270"/>
      <c r="L23" s="271"/>
      <c r="N23" s="64"/>
      <c r="O23" s="65"/>
      <c r="Q23" s="156"/>
      <c r="R23" s="67"/>
      <c r="S23" s="68"/>
      <c r="T23" s="67"/>
      <c r="U23" s="52"/>
      <c r="W23" s="15"/>
    </row>
    <row r="24" spans="1:23" ht="24.75" customHeight="1" x14ac:dyDescent="0.25">
      <c r="A24" s="35"/>
      <c r="B24" s="29" t="s">
        <v>93</v>
      </c>
      <c r="C24" s="34"/>
      <c r="D24" s="34"/>
      <c r="E24" s="234"/>
      <c r="F24" s="234"/>
      <c r="H24" s="233"/>
      <c r="J24" s="14"/>
      <c r="K24" s="270"/>
      <c r="L24" s="271"/>
      <c r="N24" s="64"/>
      <c r="O24" s="65"/>
      <c r="Q24" s="156"/>
      <c r="R24" s="67"/>
      <c r="S24" s="68"/>
      <c r="T24" s="67"/>
      <c r="U24" s="52"/>
      <c r="W24" s="15"/>
    </row>
    <row r="25" spans="1:23" x14ac:dyDescent="0.25">
      <c r="A25" s="34"/>
      <c r="B25" s="35"/>
      <c r="C25" s="34" t="s">
        <v>140</v>
      </c>
      <c r="D25" s="34"/>
      <c r="E25" s="234">
        <v>632697</v>
      </c>
      <c r="F25" s="234">
        <v>749780</v>
      </c>
      <c r="G25" s="232"/>
      <c r="H25" s="233">
        <f>E25-F25</f>
        <v>-117083</v>
      </c>
      <c r="I25" s="232"/>
      <c r="J25" s="14">
        <f>H25/F25</f>
        <v>-0.15615647256528581</v>
      </c>
      <c r="K25" s="276"/>
      <c r="L25" s="271">
        <f>E25/$E$20</f>
        <v>0.57170210266651</v>
      </c>
      <c r="N25" s="53">
        <f>E25/$U$5</f>
        <v>18077.057142857142</v>
      </c>
      <c r="O25" s="54">
        <f>F25/$U$5</f>
        <v>21422.285714285714</v>
      </c>
      <c r="P25" s="50"/>
      <c r="Q25" s="153">
        <f>N25-O25</f>
        <v>-3345.2285714285717</v>
      </c>
      <c r="R25" s="69"/>
      <c r="S25" s="51">
        <f>Q25/O25</f>
        <v>-0.15615647256528584</v>
      </c>
      <c r="T25" s="69"/>
      <c r="U25" s="52">
        <f t="shared" ref="U25:U28" si="17">N25/$N$20</f>
        <v>0.57170210266651</v>
      </c>
      <c r="W25" s="15"/>
    </row>
    <row r="26" spans="1:23" x14ac:dyDescent="0.25">
      <c r="A26" s="34"/>
      <c r="B26" s="35"/>
      <c r="C26" s="34" t="s">
        <v>141</v>
      </c>
      <c r="D26" s="34"/>
      <c r="E26" s="234">
        <v>0</v>
      </c>
      <c r="F26" s="234">
        <v>0</v>
      </c>
      <c r="G26" s="232"/>
      <c r="H26" s="233">
        <f t="shared" ref="H26:H28" si="18">E26-F26</f>
        <v>0</v>
      </c>
      <c r="I26" s="232"/>
      <c r="J26" s="14" t="e">
        <f t="shared" ref="J26:J28" si="19">H26/F26</f>
        <v>#DIV/0!</v>
      </c>
      <c r="K26" s="276"/>
      <c r="L26" s="271">
        <f t="shared" ref="L26" si="20">E26/$E$20</f>
        <v>0</v>
      </c>
      <c r="N26" s="53">
        <f t="shared" ref="N26:N28" si="21">E26/$U$5</f>
        <v>0</v>
      </c>
      <c r="O26" s="54">
        <f t="shared" ref="O26:O28" si="22">F26/$U$5</f>
        <v>0</v>
      </c>
      <c r="P26" s="50"/>
      <c r="Q26" s="153">
        <f t="shared" ref="Q26:Q28" si="23">N26-O26</f>
        <v>0</v>
      </c>
      <c r="R26" s="69"/>
      <c r="S26" s="51" t="e">
        <f t="shared" ref="S26" si="24">Q26/O26</f>
        <v>#DIV/0!</v>
      </c>
      <c r="T26" s="69"/>
      <c r="U26" s="52">
        <f t="shared" si="17"/>
        <v>0</v>
      </c>
      <c r="W26" s="15"/>
    </row>
    <row r="27" spans="1:23" x14ac:dyDescent="0.25">
      <c r="A27" s="34"/>
      <c r="B27" s="35"/>
      <c r="C27" s="34" t="s">
        <v>142</v>
      </c>
      <c r="D27" s="34"/>
      <c r="E27" s="234">
        <v>0</v>
      </c>
      <c r="F27" s="234">
        <v>0</v>
      </c>
      <c r="G27" s="232"/>
      <c r="H27" s="233">
        <f t="shared" si="18"/>
        <v>0</v>
      </c>
      <c r="I27" s="232"/>
      <c r="J27" s="14" t="e">
        <f>H27/F27</f>
        <v>#DIV/0!</v>
      </c>
      <c r="K27" s="276"/>
      <c r="L27" s="271">
        <f t="shared" ref="L27:L29" si="25">E27/$E$20</f>
        <v>0</v>
      </c>
      <c r="M27" s="17"/>
      <c r="N27" s="53">
        <f t="shared" si="21"/>
        <v>0</v>
      </c>
      <c r="O27" s="54">
        <f t="shared" si="22"/>
        <v>0</v>
      </c>
      <c r="P27" s="50"/>
      <c r="Q27" s="153">
        <f t="shared" si="23"/>
        <v>0</v>
      </c>
      <c r="R27" s="69"/>
      <c r="S27" s="51" t="e">
        <f>Q27/O27</f>
        <v>#DIV/0!</v>
      </c>
      <c r="T27" s="69"/>
      <c r="U27" s="52">
        <f t="shared" si="17"/>
        <v>0</v>
      </c>
      <c r="V27" s="3"/>
      <c r="W27" s="18"/>
    </row>
    <row r="28" spans="1:23" x14ac:dyDescent="0.25">
      <c r="A28" s="34"/>
      <c r="C28" s="34" t="s">
        <v>143</v>
      </c>
      <c r="D28" s="34"/>
      <c r="E28" s="234">
        <v>300</v>
      </c>
      <c r="F28" s="235">
        <v>420</v>
      </c>
      <c r="G28" s="232"/>
      <c r="H28" s="241">
        <f t="shared" si="18"/>
        <v>-120</v>
      </c>
      <c r="I28" s="232"/>
      <c r="J28" s="277">
        <f t="shared" si="19"/>
        <v>-0.2857142857142857</v>
      </c>
      <c r="K28" s="276"/>
      <c r="L28" s="278">
        <f t="shared" si="25"/>
        <v>2.7107862183628657E-4</v>
      </c>
      <c r="N28" s="85">
        <f t="shared" si="21"/>
        <v>8.5714285714285712</v>
      </c>
      <c r="O28" s="86">
        <f t="shared" si="22"/>
        <v>12</v>
      </c>
      <c r="P28" s="50"/>
      <c r="Q28" s="157">
        <f t="shared" si="23"/>
        <v>-3.4285714285714288</v>
      </c>
      <c r="R28" s="69"/>
      <c r="S28" s="70">
        <f t="shared" ref="S28" si="26">Q28/O28</f>
        <v>-0.28571428571428575</v>
      </c>
      <c r="T28" s="69"/>
      <c r="U28" s="71">
        <f t="shared" si="17"/>
        <v>2.7107862183628657E-4</v>
      </c>
      <c r="W28" s="15"/>
    </row>
    <row r="29" spans="1:23" s="212" customFormat="1" thickBot="1" x14ac:dyDescent="0.25">
      <c r="A29" s="3"/>
      <c r="B29" s="29" t="s">
        <v>94</v>
      </c>
      <c r="C29" s="34"/>
      <c r="D29" s="34"/>
      <c r="E29" s="236">
        <f>SUM(E25:E28)</f>
        <v>632997</v>
      </c>
      <c r="F29" s="236">
        <f>SUM(F25:F28)</f>
        <v>750200</v>
      </c>
      <c r="G29" s="242"/>
      <c r="H29" s="243">
        <f>SUM(H25:H28)</f>
        <v>-117203</v>
      </c>
      <c r="I29" s="242"/>
      <c r="J29" s="272">
        <f>H29/F29</f>
        <v>-0.15622900559850705</v>
      </c>
      <c r="K29" s="280"/>
      <c r="L29" s="274">
        <f t="shared" si="25"/>
        <v>0.57197318128834629</v>
      </c>
      <c r="N29" s="55">
        <f t="shared" ref="N29:O29" si="27">E29/$U$5</f>
        <v>18085.628571428573</v>
      </c>
      <c r="O29" s="56">
        <f t="shared" si="27"/>
        <v>21434.285714285714</v>
      </c>
      <c r="P29" s="74"/>
      <c r="Q29" s="158">
        <f>SUM(Q25:Q28)</f>
        <v>-3348.6571428571433</v>
      </c>
      <c r="R29" s="75"/>
      <c r="S29" s="59">
        <f>Q29/O29</f>
        <v>-0.15622900559850708</v>
      </c>
      <c r="T29" s="75"/>
      <c r="U29" s="150">
        <f>N29/$N$20</f>
        <v>0.5719731812883464</v>
      </c>
      <c r="W29" s="18"/>
    </row>
    <row r="30" spans="1:23" ht="26.25" customHeight="1" x14ac:dyDescent="0.25">
      <c r="A30" s="34"/>
      <c r="B30" s="34" t="s">
        <v>95</v>
      </c>
      <c r="C30" s="34"/>
      <c r="D30" s="34"/>
      <c r="E30" s="234"/>
      <c r="F30" s="234"/>
      <c r="G30" s="244"/>
      <c r="H30" s="244"/>
      <c r="I30" s="244"/>
      <c r="J30" s="282"/>
      <c r="K30" s="282"/>
      <c r="L30" s="283"/>
      <c r="M30" s="19"/>
      <c r="N30" s="64"/>
      <c r="O30" s="65"/>
      <c r="P30" s="66"/>
      <c r="Q30" s="156"/>
      <c r="R30" s="67"/>
      <c r="S30" s="68"/>
      <c r="T30" s="67"/>
      <c r="U30" s="52"/>
      <c r="V30" s="20"/>
      <c r="W30" s="21"/>
    </row>
    <row r="31" spans="1:23" x14ac:dyDescent="0.25">
      <c r="A31" s="29"/>
      <c r="B31" s="29"/>
      <c r="C31" s="29" t="s">
        <v>144</v>
      </c>
      <c r="D31" s="207"/>
      <c r="E31" s="234">
        <v>231678</v>
      </c>
      <c r="F31" s="234">
        <v>244954</v>
      </c>
      <c r="G31" s="242"/>
      <c r="H31" s="233">
        <f t="shared" ref="H31:H37" si="28">E31-F31</f>
        <v>-13276</v>
      </c>
      <c r="I31" s="232"/>
      <c r="J31" s="14">
        <f t="shared" ref="J31:J36" si="29">H31/F31</f>
        <v>-5.4197931040113653E-2</v>
      </c>
      <c r="K31" s="276"/>
      <c r="L31" s="271">
        <f t="shared" ref="L31:L36" si="30">E31/$E$20</f>
        <v>0.20934317649929068</v>
      </c>
      <c r="M31" s="12"/>
      <c r="N31" s="53">
        <f>E31/$U$5</f>
        <v>6619.3714285714286</v>
      </c>
      <c r="O31" s="54">
        <f>F31/$U$5</f>
        <v>6998.6857142857143</v>
      </c>
      <c r="P31" s="74"/>
      <c r="Q31" s="153">
        <f t="shared" ref="Q31:Q35" si="31">N31-O31</f>
        <v>-379.31428571428569</v>
      </c>
      <c r="R31" s="69"/>
      <c r="S31" s="51">
        <f t="shared" ref="S31:S35" si="32">Q31/O31</f>
        <v>-5.4197931040113653E-2</v>
      </c>
      <c r="T31" s="69"/>
      <c r="U31" s="52">
        <f t="shared" ref="U31:U41" si="33">N31/$N$20</f>
        <v>0.20934317649929068</v>
      </c>
      <c r="V31" s="3"/>
      <c r="W31" s="18"/>
    </row>
    <row r="32" spans="1:23" x14ac:dyDescent="0.25">
      <c r="A32" s="29"/>
      <c r="B32" s="29"/>
      <c r="C32" s="29" t="s">
        <v>145</v>
      </c>
      <c r="D32" s="207"/>
      <c r="E32" s="234"/>
      <c r="F32" s="234">
        <v>0</v>
      </c>
      <c r="G32" s="242"/>
      <c r="H32" s="233"/>
      <c r="I32" s="232"/>
      <c r="J32" s="14"/>
      <c r="K32" s="276"/>
      <c r="L32" s="271"/>
      <c r="M32" s="12"/>
      <c r="N32" s="53"/>
      <c r="O32" s="54">
        <f>F32/$U$5</f>
        <v>0</v>
      </c>
      <c r="P32" s="74"/>
      <c r="Q32" s="153"/>
      <c r="R32" s="69"/>
      <c r="S32" s="51"/>
      <c r="T32" s="69"/>
      <c r="U32" s="52"/>
      <c r="V32" s="3"/>
      <c r="W32" s="18"/>
    </row>
    <row r="33" spans="1:23" x14ac:dyDescent="0.25">
      <c r="A33" s="29"/>
      <c r="B33" s="29"/>
      <c r="C33" s="29" t="s">
        <v>146</v>
      </c>
      <c r="D33" s="207"/>
      <c r="E33" s="245">
        <v>0</v>
      </c>
      <c r="F33" s="245">
        <v>0</v>
      </c>
      <c r="G33" s="232"/>
      <c r="H33" s="233">
        <f t="shared" si="28"/>
        <v>0</v>
      </c>
      <c r="I33" s="232"/>
      <c r="J33" s="14" t="e">
        <f t="shared" si="29"/>
        <v>#DIV/0!</v>
      </c>
      <c r="K33" s="276"/>
      <c r="L33" s="271">
        <f t="shared" si="30"/>
        <v>0</v>
      </c>
      <c r="N33" s="53">
        <f t="shared" ref="N33:N38" si="34">E33/$U$5</f>
        <v>0</v>
      </c>
      <c r="O33" s="54">
        <f t="shared" ref="O33:O39" si="35">F33/$U$5</f>
        <v>0</v>
      </c>
      <c r="P33" s="50"/>
      <c r="Q33" s="153">
        <f t="shared" si="31"/>
        <v>0</v>
      </c>
      <c r="R33" s="69"/>
      <c r="S33" s="51" t="e">
        <f t="shared" si="32"/>
        <v>#DIV/0!</v>
      </c>
      <c r="T33" s="69"/>
      <c r="U33" s="52">
        <f t="shared" si="33"/>
        <v>0</v>
      </c>
      <c r="W33" s="15"/>
    </row>
    <row r="34" spans="1:23" x14ac:dyDescent="0.25">
      <c r="A34" s="29"/>
      <c r="B34" s="36"/>
      <c r="C34" s="36" t="s">
        <v>147</v>
      </c>
      <c r="D34" s="207"/>
      <c r="E34" s="234">
        <v>3200</v>
      </c>
      <c r="F34" s="234">
        <v>2000</v>
      </c>
      <c r="G34" s="232"/>
      <c r="H34" s="233">
        <f t="shared" si="28"/>
        <v>1200</v>
      </c>
      <c r="I34" s="232"/>
      <c r="J34" s="14">
        <f t="shared" si="29"/>
        <v>0.6</v>
      </c>
      <c r="K34" s="276"/>
      <c r="L34" s="271">
        <f t="shared" si="30"/>
        <v>2.8915052995870569E-3</v>
      </c>
      <c r="N34" s="53">
        <f t="shared" si="34"/>
        <v>91.428571428571431</v>
      </c>
      <c r="O34" s="54">
        <f t="shared" si="35"/>
        <v>57.142857142857146</v>
      </c>
      <c r="P34" s="50"/>
      <c r="Q34" s="153">
        <f>N34-O34</f>
        <v>34.285714285714285</v>
      </c>
      <c r="R34" s="69"/>
      <c r="S34" s="51">
        <f>Q34/O34</f>
        <v>0.6</v>
      </c>
      <c r="T34" s="69"/>
      <c r="U34" s="52">
        <f t="shared" si="33"/>
        <v>2.8915052995870569E-3</v>
      </c>
      <c r="W34" s="15"/>
    </row>
    <row r="35" spans="1:23" x14ac:dyDescent="0.25">
      <c r="A35" s="29"/>
      <c r="B35" s="36"/>
      <c r="C35" s="36" t="s">
        <v>148</v>
      </c>
      <c r="D35" s="207"/>
      <c r="E35" s="234">
        <v>7648</v>
      </c>
      <c r="F35" s="234">
        <v>14226</v>
      </c>
      <c r="G35" s="232"/>
      <c r="H35" s="233">
        <f t="shared" si="28"/>
        <v>-6578</v>
      </c>
      <c r="I35" s="232"/>
      <c r="J35" s="14">
        <f t="shared" si="29"/>
        <v>-0.46239280191199211</v>
      </c>
      <c r="K35" s="276"/>
      <c r="L35" s="271">
        <f t="shared" si="30"/>
        <v>6.9106976660130662E-3</v>
      </c>
      <c r="N35" s="53">
        <f t="shared" si="34"/>
        <v>218.51428571428571</v>
      </c>
      <c r="O35" s="54">
        <f t="shared" si="35"/>
        <v>406.45714285714286</v>
      </c>
      <c r="P35" s="50"/>
      <c r="Q35" s="153">
        <f t="shared" si="31"/>
        <v>-187.94285714285715</v>
      </c>
      <c r="R35" s="69"/>
      <c r="S35" s="51">
        <f t="shared" si="32"/>
        <v>-0.46239280191199217</v>
      </c>
      <c r="T35" s="69"/>
      <c r="U35" s="52">
        <f t="shared" si="33"/>
        <v>6.9106976660130654E-3</v>
      </c>
      <c r="W35" s="15"/>
    </row>
    <row r="36" spans="1:23" x14ac:dyDescent="0.25">
      <c r="A36" s="29"/>
      <c r="B36" s="36"/>
      <c r="C36" s="36" t="s">
        <v>149</v>
      </c>
      <c r="D36" s="207"/>
      <c r="E36" s="234">
        <v>9100</v>
      </c>
      <c r="F36" s="234">
        <v>8500</v>
      </c>
      <c r="G36" s="232"/>
      <c r="H36" s="233">
        <f t="shared" si="28"/>
        <v>600</v>
      </c>
      <c r="I36" s="232"/>
      <c r="J36" s="14">
        <f t="shared" si="29"/>
        <v>7.0588235294117646E-2</v>
      </c>
      <c r="K36" s="276"/>
      <c r="L36" s="271">
        <f t="shared" si="30"/>
        <v>8.2227181957006939E-3</v>
      </c>
      <c r="N36" s="53">
        <f t="shared" si="34"/>
        <v>260</v>
      </c>
      <c r="O36" s="54">
        <f t="shared" si="35"/>
        <v>242.85714285714286</v>
      </c>
      <c r="P36" s="50"/>
      <c r="Q36" s="153"/>
      <c r="R36" s="69"/>
      <c r="S36" s="51"/>
      <c r="T36" s="69"/>
      <c r="U36" s="52">
        <f t="shared" si="33"/>
        <v>8.2227181957006922E-3</v>
      </c>
      <c r="W36" s="15"/>
    </row>
    <row r="37" spans="1:23" x14ac:dyDescent="0.25">
      <c r="A37" s="29"/>
      <c r="B37" s="36"/>
      <c r="C37" s="36" t="s">
        <v>150</v>
      </c>
      <c r="D37" s="207"/>
      <c r="E37" s="234">
        <v>0</v>
      </c>
      <c r="F37" s="234">
        <v>0</v>
      </c>
      <c r="G37" s="232"/>
      <c r="H37" s="233">
        <f t="shared" si="28"/>
        <v>0</v>
      </c>
      <c r="I37" s="232"/>
      <c r="J37" s="14" t="e">
        <f>H37/F37</f>
        <v>#DIV/0!</v>
      </c>
      <c r="K37" s="276"/>
      <c r="L37" s="271">
        <f>E37/$E$20</f>
        <v>0</v>
      </c>
      <c r="N37" s="53">
        <f t="shared" si="34"/>
        <v>0</v>
      </c>
      <c r="O37" s="54">
        <f t="shared" si="35"/>
        <v>0</v>
      </c>
      <c r="P37" s="50"/>
      <c r="Q37" s="153">
        <f>N37-O37</f>
        <v>0</v>
      </c>
      <c r="R37" s="69"/>
      <c r="S37" s="91" t="e">
        <f>Q37/O37</f>
        <v>#DIV/0!</v>
      </c>
      <c r="T37" s="69"/>
      <c r="U37" s="52">
        <f>N37/$N$20</f>
        <v>0</v>
      </c>
      <c r="W37" s="15"/>
    </row>
    <row r="38" spans="1:23" s="212" customFormat="1" thickBot="1" x14ac:dyDescent="0.25">
      <c r="A38" s="29"/>
      <c r="B38" s="29" t="s">
        <v>96</v>
      </c>
      <c r="C38" s="37"/>
      <c r="D38" s="16"/>
      <c r="E38" s="236">
        <f>SUM(E31:E37)</f>
        <v>251626</v>
      </c>
      <c r="F38" s="236">
        <f>SUM(F31:F37)</f>
        <v>269680</v>
      </c>
      <c r="G38" s="242"/>
      <c r="H38" s="243">
        <f>SUM(H31:H37)</f>
        <v>-18054</v>
      </c>
      <c r="I38" s="242"/>
      <c r="J38" s="272">
        <f>H38/F38</f>
        <v>-6.694601008602788E-2</v>
      </c>
      <c r="K38" s="280"/>
      <c r="L38" s="274">
        <f>E38/$E$20</f>
        <v>0.22736809766059149</v>
      </c>
      <c r="M38" s="17"/>
      <c r="N38" s="55">
        <f t="shared" si="34"/>
        <v>7189.3142857142857</v>
      </c>
      <c r="O38" s="56">
        <f>F38/$U$5</f>
        <v>7705.1428571428569</v>
      </c>
      <c r="P38" s="74"/>
      <c r="Q38" s="158">
        <f>SUM(Q31:Q37)</f>
        <v>-532.97142857142853</v>
      </c>
      <c r="R38" s="75"/>
      <c r="S38" s="59">
        <f>Q38/O38</f>
        <v>-6.9170869178285369E-2</v>
      </c>
      <c r="T38" s="75"/>
      <c r="U38" s="150">
        <f t="shared" si="33"/>
        <v>0.22736809766059149</v>
      </c>
      <c r="V38" s="3"/>
      <c r="W38" s="18"/>
    </row>
    <row r="39" spans="1:23" s="212" customFormat="1" ht="21.75" customHeight="1" thickBot="1" x14ac:dyDescent="0.25">
      <c r="A39" s="34" t="s">
        <v>15</v>
      </c>
      <c r="B39" s="34"/>
      <c r="C39" s="34"/>
      <c r="D39" s="206"/>
      <c r="E39" s="246">
        <f>E29+E38</f>
        <v>884623</v>
      </c>
      <c r="F39" s="246">
        <f>F29+F38</f>
        <v>1019880</v>
      </c>
      <c r="G39" s="247"/>
      <c r="H39" s="247">
        <f>H29+H38</f>
        <v>-135257</v>
      </c>
      <c r="I39" s="242"/>
      <c r="J39" s="284">
        <f>H39/F39</f>
        <v>-0.1326205043730635</v>
      </c>
      <c r="K39" s="280"/>
      <c r="L39" s="285">
        <f>E39/$E$20</f>
        <v>0.79934127894893781</v>
      </c>
      <c r="M39" s="17"/>
      <c r="N39" s="165">
        <f t="shared" ref="N39:N40" si="36">E39/$U$5</f>
        <v>25274.942857142858</v>
      </c>
      <c r="O39" s="166">
        <f t="shared" si="35"/>
        <v>29139.428571428572</v>
      </c>
      <c r="P39" s="87"/>
      <c r="Q39" s="159">
        <f>Q29+Q38</f>
        <v>-3881.6285714285718</v>
      </c>
      <c r="R39" s="75"/>
      <c r="S39" s="167">
        <f t="shared" ref="S39:S41" si="37">Q39/O39</f>
        <v>-0.13320880887947603</v>
      </c>
      <c r="T39" s="75"/>
      <c r="U39" s="185">
        <f t="shared" si="33"/>
        <v>0.79934127894893781</v>
      </c>
      <c r="V39" s="3"/>
      <c r="W39" s="18"/>
    </row>
    <row r="40" spans="1:23" s="212" customFormat="1" ht="24.75" customHeight="1" thickBot="1" x14ac:dyDescent="0.25">
      <c r="A40" s="38" t="s">
        <v>16</v>
      </c>
      <c r="B40" s="38"/>
      <c r="C40" s="38"/>
      <c r="D40" s="208"/>
      <c r="E40" s="248">
        <f>E39</f>
        <v>884623</v>
      </c>
      <c r="F40" s="248">
        <f>F39</f>
        <v>1019880</v>
      </c>
      <c r="G40" s="249"/>
      <c r="H40" s="249">
        <f>H39</f>
        <v>-135257</v>
      </c>
      <c r="I40" s="242"/>
      <c r="J40" s="284">
        <f t="shared" ref="J40:J41" si="38">H40/F40</f>
        <v>-0.1326205043730635</v>
      </c>
      <c r="K40" s="280"/>
      <c r="L40" s="286">
        <f>E40/$E$20</f>
        <v>0.79934127894893781</v>
      </c>
      <c r="M40" s="17"/>
      <c r="N40" s="165">
        <f t="shared" si="36"/>
        <v>25274.942857142858</v>
      </c>
      <c r="O40" s="166">
        <f>F40/$U$5</f>
        <v>29139.428571428572</v>
      </c>
      <c r="P40" s="88"/>
      <c r="Q40" s="160">
        <f>Q39</f>
        <v>-3881.6285714285718</v>
      </c>
      <c r="R40" s="75"/>
      <c r="S40" s="167">
        <f>Q40/O40</f>
        <v>-0.13320880887947603</v>
      </c>
      <c r="T40" s="75"/>
      <c r="U40" s="185">
        <f t="shared" si="33"/>
        <v>0.79934127894893781</v>
      </c>
      <c r="V40" s="3"/>
      <c r="W40" s="18"/>
    </row>
    <row r="41" spans="1:23" s="212" customFormat="1" ht="22.5" customHeight="1" thickBot="1" x14ac:dyDescent="0.25">
      <c r="A41" s="38" t="s">
        <v>17</v>
      </c>
      <c r="B41" s="38"/>
      <c r="C41" s="38"/>
      <c r="D41" s="208"/>
      <c r="E41" s="250">
        <f>E20-E40</f>
        <v>222067</v>
      </c>
      <c r="F41" s="250">
        <f>F20-F40</f>
        <v>269586</v>
      </c>
      <c r="G41" s="251"/>
      <c r="H41" s="251">
        <f>H19-H40</f>
        <v>-47519</v>
      </c>
      <c r="I41" s="242"/>
      <c r="J41" s="287">
        <f t="shared" si="38"/>
        <v>-0.17626657170624588</v>
      </c>
      <c r="K41" s="280"/>
      <c r="L41" s="288">
        <f>E41/$E$20</f>
        <v>0.20065872105106217</v>
      </c>
      <c r="M41" s="17"/>
      <c r="N41" s="183">
        <f>E41/$U$5</f>
        <v>6344.7714285714283</v>
      </c>
      <c r="O41" s="184">
        <f>F41/$U$5</f>
        <v>7702.4571428571426</v>
      </c>
      <c r="P41" s="88"/>
      <c r="Q41" s="161">
        <f>Q19-Q40</f>
        <v>-1340.5428571428588</v>
      </c>
      <c r="R41" s="75"/>
      <c r="S41" s="186">
        <f t="shared" si="37"/>
        <v>-0.17404093684390162</v>
      </c>
      <c r="T41" s="75"/>
      <c r="U41" s="187">
        <f t="shared" si="33"/>
        <v>0.20065872105106217</v>
      </c>
      <c r="V41" s="3"/>
      <c r="W41" s="18"/>
    </row>
    <row r="42" spans="1:23" ht="15.75" thickTop="1" x14ac:dyDescent="0.25">
      <c r="A42" s="10"/>
      <c r="B42" s="10"/>
      <c r="C42" s="10"/>
      <c r="D42" s="30"/>
      <c r="E42" s="252"/>
      <c r="F42" s="252"/>
      <c r="G42" s="232"/>
      <c r="H42" s="232"/>
      <c r="I42" s="232"/>
      <c r="J42" s="276"/>
      <c r="K42" s="276"/>
      <c r="L42" s="281"/>
      <c r="N42" s="64"/>
      <c r="O42" s="65"/>
      <c r="Q42" s="156"/>
      <c r="R42" s="67"/>
      <c r="S42" s="68"/>
      <c r="T42" s="67"/>
      <c r="U42" s="52"/>
      <c r="W42" s="15"/>
    </row>
    <row r="43" spans="1:23" x14ac:dyDescent="0.25">
      <c r="A43" s="29" t="s">
        <v>151</v>
      </c>
      <c r="B43" s="10"/>
      <c r="C43" s="10"/>
      <c r="D43" s="30"/>
      <c r="E43" s="253"/>
      <c r="F43" s="253"/>
      <c r="G43" s="232"/>
      <c r="H43" s="232"/>
      <c r="I43" s="232"/>
      <c r="J43" s="276"/>
      <c r="K43" s="276"/>
      <c r="L43" s="279"/>
      <c r="N43" s="64"/>
      <c r="O43" s="65"/>
      <c r="Q43" s="156"/>
      <c r="R43" s="67"/>
      <c r="S43" s="68"/>
      <c r="T43" s="67"/>
      <c r="U43" s="52"/>
      <c r="W43" s="15"/>
    </row>
    <row r="44" spans="1:23" x14ac:dyDescent="0.25">
      <c r="A44" s="29" t="s">
        <v>152</v>
      </c>
      <c r="B44" s="10"/>
      <c r="C44" s="10"/>
      <c r="D44" s="30"/>
      <c r="E44" s="253"/>
      <c r="F44" s="253"/>
      <c r="G44" s="232"/>
      <c r="H44" s="232"/>
      <c r="I44" s="232"/>
      <c r="J44" s="276"/>
      <c r="K44" s="276"/>
      <c r="L44" s="279"/>
      <c r="N44" s="64"/>
      <c r="O44" s="65"/>
      <c r="Q44" s="156"/>
      <c r="R44" s="67"/>
      <c r="S44" s="68"/>
      <c r="T44" s="67"/>
      <c r="U44" s="52"/>
      <c r="W44" s="15"/>
    </row>
    <row r="45" spans="1:23" x14ac:dyDescent="0.25">
      <c r="B45" s="34" t="s">
        <v>97</v>
      </c>
      <c r="C45" s="34"/>
      <c r="D45" s="10"/>
      <c r="E45" s="252"/>
      <c r="F45" s="252"/>
      <c r="G45" s="232"/>
      <c r="H45" s="232"/>
      <c r="I45" s="232"/>
      <c r="J45" s="276"/>
      <c r="K45" s="276"/>
      <c r="L45" s="279"/>
      <c r="N45" s="64"/>
      <c r="O45" s="65"/>
      <c r="Q45" s="156"/>
      <c r="R45" s="67"/>
      <c r="S45" s="68"/>
      <c r="T45" s="67"/>
      <c r="U45" s="52"/>
      <c r="W45" s="15"/>
    </row>
    <row r="46" spans="1:23" x14ac:dyDescent="0.25">
      <c r="B46" s="34"/>
      <c r="C46" s="29" t="s">
        <v>109</v>
      </c>
      <c r="D46" s="10"/>
      <c r="E46" s="252">
        <v>0</v>
      </c>
      <c r="F46" s="252">
        <v>0</v>
      </c>
      <c r="G46" s="232"/>
      <c r="H46" s="232">
        <f>E46-F46</f>
        <v>0</v>
      </c>
      <c r="I46" s="232"/>
      <c r="J46" s="14" t="e">
        <f t="shared" ref="J46" si="39">H46/F46</f>
        <v>#DIV/0!</v>
      </c>
      <c r="K46" s="276"/>
      <c r="L46" s="271">
        <f>E46/$E$20</f>
        <v>0</v>
      </c>
      <c r="N46" s="53">
        <f t="shared" ref="N46:N64" si="40">E46/$U$5</f>
        <v>0</v>
      </c>
      <c r="O46" s="54">
        <f t="shared" ref="O46:O64" si="41">F46/$U$5</f>
        <v>0</v>
      </c>
      <c r="Q46" s="153">
        <f t="shared" ref="Q46:Q64" si="42">N46-O46</f>
        <v>0</v>
      </c>
      <c r="R46" s="69"/>
      <c r="S46" s="51" t="e">
        <f t="shared" ref="S46:S64" si="43">Q46/O46</f>
        <v>#DIV/0!</v>
      </c>
      <c r="T46" s="69"/>
      <c r="U46" s="51">
        <f t="shared" ref="U46:U64" si="44">N46/$N$20</f>
        <v>0</v>
      </c>
      <c r="W46" s="15"/>
    </row>
    <row r="47" spans="1:23" x14ac:dyDescent="0.25">
      <c r="B47" s="34"/>
      <c r="C47" s="29" t="s">
        <v>110</v>
      </c>
      <c r="D47" s="10"/>
      <c r="E47" s="252">
        <v>0</v>
      </c>
      <c r="F47" s="252">
        <v>0</v>
      </c>
      <c r="G47" s="232"/>
      <c r="H47" s="232">
        <f t="shared" ref="H47:H66" si="45">E47-F47</f>
        <v>0</v>
      </c>
      <c r="I47" s="232"/>
      <c r="J47" s="14" t="e">
        <f t="shared" ref="J47:J66" si="46">H47/F47</f>
        <v>#DIV/0!</v>
      </c>
      <c r="K47" s="276"/>
      <c r="L47" s="271">
        <f t="shared" ref="L47:L66" si="47">E47/$E$20</f>
        <v>0</v>
      </c>
      <c r="N47" s="53">
        <f t="shared" si="40"/>
        <v>0</v>
      </c>
      <c r="O47" s="54">
        <f t="shared" si="41"/>
        <v>0</v>
      </c>
      <c r="Q47" s="153">
        <f t="shared" si="42"/>
        <v>0</v>
      </c>
      <c r="R47" s="69"/>
      <c r="S47" s="51" t="e">
        <f t="shared" si="43"/>
        <v>#DIV/0!</v>
      </c>
      <c r="T47" s="69"/>
      <c r="U47" s="51">
        <f t="shared" si="44"/>
        <v>0</v>
      </c>
      <c r="W47" s="15"/>
    </row>
    <row r="48" spans="1:23" x14ac:dyDescent="0.25">
      <c r="B48" s="34"/>
      <c r="C48" s="34" t="s">
        <v>111</v>
      </c>
      <c r="D48" s="10"/>
      <c r="E48" s="252">
        <f>224000/4</f>
        <v>56000</v>
      </c>
      <c r="F48" s="252">
        <f>224000/4</f>
        <v>56000</v>
      </c>
      <c r="G48" s="232"/>
      <c r="H48" s="232">
        <f t="shared" si="45"/>
        <v>0</v>
      </c>
      <c r="I48" s="232"/>
      <c r="J48" s="14">
        <f t="shared" si="46"/>
        <v>0</v>
      </c>
      <c r="K48" s="276"/>
      <c r="L48" s="271">
        <f t="shared" si="47"/>
        <v>5.0601342742773496E-2</v>
      </c>
      <c r="N48" s="53">
        <f t="shared" si="40"/>
        <v>1600</v>
      </c>
      <c r="O48" s="54">
        <f t="shared" si="41"/>
        <v>1600</v>
      </c>
      <c r="Q48" s="153">
        <f t="shared" si="42"/>
        <v>0</v>
      </c>
      <c r="R48" s="69"/>
      <c r="S48" s="51">
        <f t="shared" si="43"/>
        <v>0</v>
      </c>
      <c r="T48" s="69"/>
      <c r="U48" s="51">
        <f t="shared" si="44"/>
        <v>5.0601342742773496E-2</v>
      </c>
      <c r="W48" s="15"/>
    </row>
    <row r="49" spans="2:23" x14ac:dyDescent="0.25">
      <c r="B49" s="34"/>
      <c r="C49" s="34" t="s">
        <v>112</v>
      </c>
      <c r="D49" s="10"/>
      <c r="E49" s="252">
        <v>0</v>
      </c>
      <c r="F49" s="252">
        <v>0</v>
      </c>
      <c r="G49" s="232"/>
      <c r="H49" s="232">
        <f t="shared" si="45"/>
        <v>0</v>
      </c>
      <c r="I49" s="232"/>
      <c r="J49" s="14" t="e">
        <f t="shared" si="46"/>
        <v>#DIV/0!</v>
      </c>
      <c r="K49" s="276"/>
      <c r="L49" s="271">
        <f t="shared" si="47"/>
        <v>0</v>
      </c>
      <c r="N49" s="53">
        <f t="shared" si="40"/>
        <v>0</v>
      </c>
      <c r="O49" s="54">
        <f t="shared" si="41"/>
        <v>0</v>
      </c>
      <c r="Q49" s="153">
        <f t="shared" si="42"/>
        <v>0</v>
      </c>
      <c r="R49" s="69"/>
      <c r="S49" s="51" t="e">
        <f t="shared" si="43"/>
        <v>#DIV/0!</v>
      </c>
      <c r="T49" s="69"/>
      <c r="U49" s="51">
        <f t="shared" si="44"/>
        <v>0</v>
      </c>
      <c r="W49" s="15"/>
    </row>
    <row r="50" spans="2:23" x14ac:dyDescent="0.25">
      <c r="B50" s="34"/>
      <c r="C50" s="34" t="s">
        <v>113</v>
      </c>
      <c r="D50" s="10"/>
      <c r="E50" s="252">
        <v>0</v>
      </c>
      <c r="F50" s="252">
        <v>0</v>
      </c>
      <c r="G50" s="232"/>
      <c r="H50" s="232">
        <f t="shared" si="45"/>
        <v>0</v>
      </c>
      <c r="I50" s="232"/>
      <c r="J50" s="14" t="e">
        <f t="shared" si="46"/>
        <v>#DIV/0!</v>
      </c>
      <c r="K50" s="276"/>
      <c r="L50" s="271">
        <f t="shared" si="47"/>
        <v>0</v>
      </c>
      <c r="N50" s="53">
        <f t="shared" si="40"/>
        <v>0</v>
      </c>
      <c r="O50" s="54">
        <f t="shared" si="41"/>
        <v>0</v>
      </c>
      <c r="Q50" s="153">
        <f t="shared" si="42"/>
        <v>0</v>
      </c>
      <c r="R50" s="69"/>
      <c r="S50" s="51" t="e">
        <f t="shared" si="43"/>
        <v>#DIV/0!</v>
      </c>
      <c r="T50" s="69"/>
      <c r="U50" s="51">
        <f t="shared" si="44"/>
        <v>0</v>
      </c>
      <c r="W50" s="15"/>
    </row>
    <row r="51" spans="2:23" x14ac:dyDescent="0.25">
      <c r="B51" s="34"/>
      <c r="C51" s="34" t="s">
        <v>114</v>
      </c>
      <c r="D51" s="10"/>
      <c r="E51" s="252">
        <v>0</v>
      </c>
      <c r="F51" s="252">
        <v>0</v>
      </c>
      <c r="G51" s="232"/>
      <c r="H51" s="232">
        <f t="shared" si="45"/>
        <v>0</v>
      </c>
      <c r="I51" s="232"/>
      <c r="J51" s="14" t="e">
        <f t="shared" si="46"/>
        <v>#DIV/0!</v>
      </c>
      <c r="K51" s="276"/>
      <c r="L51" s="271">
        <f t="shared" si="47"/>
        <v>0</v>
      </c>
      <c r="N51" s="53">
        <f t="shared" si="40"/>
        <v>0</v>
      </c>
      <c r="O51" s="54">
        <f t="shared" si="41"/>
        <v>0</v>
      </c>
      <c r="Q51" s="153">
        <f t="shared" si="42"/>
        <v>0</v>
      </c>
      <c r="R51" s="69"/>
      <c r="S51" s="51" t="e">
        <f t="shared" si="43"/>
        <v>#DIV/0!</v>
      </c>
      <c r="T51" s="69"/>
      <c r="U51" s="51">
        <f t="shared" si="44"/>
        <v>0</v>
      </c>
      <c r="W51" s="15"/>
    </row>
    <row r="52" spans="2:23" x14ac:dyDescent="0.25">
      <c r="B52" s="191"/>
      <c r="C52" s="34" t="s">
        <v>115</v>
      </c>
      <c r="D52" s="10"/>
      <c r="E52" s="252">
        <v>0</v>
      </c>
      <c r="F52" s="252">
        <v>0</v>
      </c>
      <c r="G52" s="232"/>
      <c r="H52" s="232">
        <f t="shared" si="45"/>
        <v>0</v>
      </c>
      <c r="I52" s="232"/>
      <c r="J52" s="14" t="e">
        <f t="shared" si="46"/>
        <v>#DIV/0!</v>
      </c>
      <c r="K52" s="276"/>
      <c r="L52" s="271">
        <f t="shared" si="47"/>
        <v>0</v>
      </c>
      <c r="N52" s="53">
        <f t="shared" si="40"/>
        <v>0</v>
      </c>
      <c r="O52" s="54">
        <f t="shared" si="41"/>
        <v>0</v>
      </c>
      <c r="Q52" s="153">
        <f t="shared" si="42"/>
        <v>0</v>
      </c>
      <c r="R52" s="69"/>
      <c r="S52" s="51" t="e">
        <f t="shared" si="43"/>
        <v>#DIV/0!</v>
      </c>
      <c r="T52" s="69"/>
      <c r="U52" s="51">
        <f t="shared" si="44"/>
        <v>0</v>
      </c>
      <c r="W52" s="15"/>
    </row>
    <row r="53" spans="2:23" x14ac:dyDescent="0.25">
      <c r="B53" s="191"/>
      <c r="C53" s="34" t="s">
        <v>116</v>
      </c>
      <c r="D53" s="10"/>
      <c r="E53" s="252">
        <v>0</v>
      </c>
      <c r="F53" s="252">
        <v>0</v>
      </c>
      <c r="G53" s="232"/>
      <c r="H53" s="232">
        <f t="shared" si="45"/>
        <v>0</v>
      </c>
      <c r="I53" s="232"/>
      <c r="J53" s="14" t="e">
        <f t="shared" si="46"/>
        <v>#DIV/0!</v>
      </c>
      <c r="K53" s="276"/>
      <c r="L53" s="271">
        <f t="shared" si="47"/>
        <v>0</v>
      </c>
      <c r="N53" s="53">
        <f t="shared" si="40"/>
        <v>0</v>
      </c>
      <c r="O53" s="54">
        <f t="shared" si="41"/>
        <v>0</v>
      </c>
      <c r="Q53" s="153">
        <f t="shared" si="42"/>
        <v>0</v>
      </c>
      <c r="R53" s="69"/>
      <c r="S53" s="51" t="e">
        <f t="shared" si="43"/>
        <v>#DIV/0!</v>
      </c>
      <c r="T53" s="69"/>
      <c r="U53" s="51">
        <f t="shared" si="44"/>
        <v>0</v>
      </c>
      <c r="W53" s="15"/>
    </row>
    <row r="54" spans="2:23" x14ac:dyDescent="0.25">
      <c r="B54" s="191"/>
      <c r="C54" s="34" t="s">
        <v>117</v>
      </c>
      <c r="D54" s="10"/>
      <c r="E54" s="252">
        <f>37000/4</f>
        <v>9250</v>
      </c>
      <c r="F54" s="252">
        <f>37000/4</f>
        <v>9250</v>
      </c>
      <c r="G54" s="232"/>
      <c r="H54" s="232">
        <f t="shared" si="45"/>
        <v>0</v>
      </c>
      <c r="I54" s="232"/>
      <c r="J54" s="14">
        <f t="shared" si="46"/>
        <v>0</v>
      </c>
      <c r="K54" s="276"/>
      <c r="L54" s="271">
        <f t="shared" si="47"/>
        <v>8.3582575066188363E-3</v>
      </c>
      <c r="N54" s="53">
        <f t="shared" si="40"/>
        <v>264.28571428571428</v>
      </c>
      <c r="O54" s="54">
        <f t="shared" si="41"/>
        <v>264.28571428571428</v>
      </c>
      <c r="Q54" s="153">
        <f t="shared" si="42"/>
        <v>0</v>
      </c>
      <c r="R54" s="69"/>
      <c r="S54" s="51">
        <f t="shared" si="43"/>
        <v>0</v>
      </c>
      <c r="T54" s="69"/>
      <c r="U54" s="51">
        <f t="shared" si="44"/>
        <v>8.3582575066188363E-3</v>
      </c>
      <c r="W54" s="15"/>
    </row>
    <row r="55" spans="2:23" x14ac:dyDescent="0.25">
      <c r="B55" s="191"/>
      <c r="C55" s="34" t="s">
        <v>153</v>
      </c>
      <c r="D55" s="10"/>
      <c r="E55" s="252">
        <v>0</v>
      </c>
      <c r="F55" s="252">
        <v>0</v>
      </c>
      <c r="G55" s="232"/>
      <c r="H55" s="232">
        <f t="shared" si="45"/>
        <v>0</v>
      </c>
      <c r="I55" s="232"/>
      <c r="J55" s="14" t="e">
        <f t="shared" si="46"/>
        <v>#DIV/0!</v>
      </c>
      <c r="K55" s="276"/>
      <c r="L55" s="271">
        <f t="shared" si="47"/>
        <v>0</v>
      </c>
      <c r="N55" s="53">
        <f t="shared" si="40"/>
        <v>0</v>
      </c>
      <c r="O55" s="54">
        <f t="shared" si="41"/>
        <v>0</v>
      </c>
      <c r="Q55" s="153">
        <f t="shared" si="42"/>
        <v>0</v>
      </c>
      <c r="R55" s="69"/>
      <c r="S55" s="51" t="e">
        <f t="shared" si="43"/>
        <v>#DIV/0!</v>
      </c>
      <c r="T55" s="69"/>
      <c r="U55" s="51">
        <f t="shared" si="44"/>
        <v>0</v>
      </c>
      <c r="W55" s="15"/>
    </row>
    <row r="56" spans="2:23" x14ac:dyDescent="0.25">
      <c r="B56" s="191"/>
      <c r="C56" s="34" t="s">
        <v>154</v>
      </c>
      <c r="D56" s="10"/>
      <c r="E56" s="252">
        <v>0</v>
      </c>
      <c r="F56" s="252">
        <v>0</v>
      </c>
      <c r="G56" s="232"/>
      <c r="H56" s="232">
        <f t="shared" si="45"/>
        <v>0</v>
      </c>
      <c r="I56" s="232"/>
      <c r="J56" s="14" t="e">
        <f t="shared" si="46"/>
        <v>#DIV/0!</v>
      </c>
      <c r="K56" s="276"/>
      <c r="L56" s="271">
        <f t="shared" si="47"/>
        <v>0</v>
      </c>
      <c r="N56" s="53">
        <f t="shared" si="40"/>
        <v>0</v>
      </c>
      <c r="O56" s="54">
        <f t="shared" si="41"/>
        <v>0</v>
      </c>
      <c r="Q56" s="153">
        <f t="shared" si="42"/>
        <v>0</v>
      </c>
      <c r="R56" s="69"/>
      <c r="S56" s="51" t="e">
        <f t="shared" si="43"/>
        <v>#DIV/0!</v>
      </c>
      <c r="T56" s="69"/>
      <c r="U56" s="51">
        <f t="shared" si="44"/>
        <v>0</v>
      </c>
      <c r="W56" s="15"/>
    </row>
    <row r="57" spans="2:23" x14ac:dyDescent="0.25">
      <c r="B57" s="191"/>
      <c r="C57" s="34" t="s">
        <v>155</v>
      </c>
      <c r="D57" s="10"/>
      <c r="E57" s="252">
        <v>0</v>
      </c>
      <c r="F57" s="252">
        <v>0</v>
      </c>
      <c r="G57" s="232"/>
      <c r="H57" s="232">
        <f t="shared" si="45"/>
        <v>0</v>
      </c>
      <c r="I57" s="232"/>
      <c r="J57" s="14" t="e">
        <f t="shared" si="46"/>
        <v>#DIV/0!</v>
      </c>
      <c r="K57" s="276"/>
      <c r="L57" s="271">
        <f t="shared" si="47"/>
        <v>0</v>
      </c>
      <c r="N57" s="53">
        <f t="shared" si="40"/>
        <v>0</v>
      </c>
      <c r="O57" s="54">
        <f t="shared" si="41"/>
        <v>0</v>
      </c>
      <c r="Q57" s="153">
        <f t="shared" si="42"/>
        <v>0</v>
      </c>
      <c r="R57" s="69"/>
      <c r="S57" s="51" t="e">
        <f t="shared" si="43"/>
        <v>#DIV/0!</v>
      </c>
      <c r="T57" s="69"/>
      <c r="U57" s="51">
        <f t="shared" si="44"/>
        <v>0</v>
      </c>
      <c r="W57" s="15"/>
    </row>
    <row r="58" spans="2:23" x14ac:dyDescent="0.25">
      <c r="B58" s="191"/>
      <c r="C58" s="34" t="s">
        <v>156</v>
      </c>
      <c r="D58" s="10"/>
      <c r="E58" s="252">
        <v>0</v>
      </c>
      <c r="F58" s="252">
        <v>0</v>
      </c>
      <c r="G58" s="232"/>
      <c r="H58" s="232">
        <f t="shared" si="45"/>
        <v>0</v>
      </c>
      <c r="I58" s="232"/>
      <c r="J58" s="14" t="e">
        <f t="shared" si="46"/>
        <v>#DIV/0!</v>
      </c>
      <c r="K58" s="276"/>
      <c r="L58" s="271">
        <f t="shared" si="47"/>
        <v>0</v>
      </c>
      <c r="N58" s="53">
        <f t="shared" si="40"/>
        <v>0</v>
      </c>
      <c r="O58" s="54">
        <f t="shared" si="41"/>
        <v>0</v>
      </c>
      <c r="Q58" s="153">
        <f t="shared" si="42"/>
        <v>0</v>
      </c>
      <c r="R58" s="69"/>
      <c r="S58" s="51" t="e">
        <f t="shared" si="43"/>
        <v>#DIV/0!</v>
      </c>
      <c r="T58" s="69"/>
      <c r="U58" s="51">
        <f t="shared" si="44"/>
        <v>0</v>
      </c>
      <c r="W58" s="15"/>
    </row>
    <row r="59" spans="2:23" x14ac:dyDescent="0.25">
      <c r="B59" s="191"/>
      <c r="C59" s="34" t="s">
        <v>157</v>
      </c>
      <c r="D59" s="10"/>
      <c r="E59" s="252">
        <v>0</v>
      </c>
      <c r="F59" s="252">
        <v>0</v>
      </c>
      <c r="G59" s="232"/>
      <c r="H59" s="232">
        <f t="shared" si="45"/>
        <v>0</v>
      </c>
      <c r="I59" s="232"/>
      <c r="J59" s="14" t="e">
        <f t="shared" si="46"/>
        <v>#DIV/0!</v>
      </c>
      <c r="K59" s="276"/>
      <c r="L59" s="271">
        <f t="shared" si="47"/>
        <v>0</v>
      </c>
      <c r="N59" s="53">
        <f t="shared" si="40"/>
        <v>0</v>
      </c>
      <c r="O59" s="54">
        <f t="shared" si="41"/>
        <v>0</v>
      </c>
      <c r="Q59" s="153">
        <f t="shared" si="42"/>
        <v>0</v>
      </c>
      <c r="R59" s="69"/>
      <c r="S59" s="51" t="e">
        <f t="shared" si="43"/>
        <v>#DIV/0!</v>
      </c>
      <c r="T59" s="69"/>
      <c r="U59" s="51">
        <f t="shared" si="44"/>
        <v>0</v>
      </c>
      <c r="W59" s="15"/>
    </row>
    <row r="60" spans="2:23" x14ac:dyDescent="0.25">
      <c r="B60" s="191"/>
      <c r="C60" s="34" t="s">
        <v>158</v>
      </c>
      <c r="D60" s="10"/>
      <c r="E60" s="252">
        <v>0</v>
      </c>
      <c r="F60" s="252">
        <v>0</v>
      </c>
      <c r="G60" s="232"/>
      <c r="H60" s="232">
        <f t="shared" si="45"/>
        <v>0</v>
      </c>
      <c r="I60" s="232"/>
      <c r="J60" s="14" t="e">
        <f t="shared" si="46"/>
        <v>#DIV/0!</v>
      </c>
      <c r="K60" s="276"/>
      <c r="L60" s="271">
        <f t="shared" si="47"/>
        <v>0</v>
      </c>
      <c r="N60" s="53">
        <f t="shared" si="40"/>
        <v>0</v>
      </c>
      <c r="O60" s="54">
        <f t="shared" si="41"/>
        <v>0</v>
      </c>
      <c r="Q60" s="153">
        <f t="shared" si="42"/>
        <v>0</v>
      </c>
      <c r="R60" s="69"/>
      <c r="S60" s="51" t="e">
        <f t="shared" si="43"/>
        <v>#DIV/0!</v>
      </c>
      <c r="T60" s="69"/>
      <c r="U60" s="51">
        <f t="shared" si="44"/>
        <v>0</v>
      </c>
      <c r="W60" s="15"/>
    </row>
    <row r="61" spans="2:23" x14ac:dyDescent="0.25">
      <c r="B61" s="191"/>
      <c r="C61" s="34" t="s">
        <v>159</v>
      </c>
      <c r="D61" s="10"/>
      <c r="E61" s="252">
        <v>0</v>
      </c>
      <c r="F61" s="252">
        <v>0</v>
      </c>
      <c r="G61" s="232"/>
      <c r="H61" s="232">
        <f t="shared" si="45"/>
        <v>0</v>
      </c>
      <c r="I61" s="232"/>
      <c r="J61" s="14" t="e">
        <f t="shared" si="46"/>
        <v>#DIV/0!</v>
      </c>
      <c r="K61" s="276"/>
      <c r="L61" s="271">
        <f t="shared" si="47"/>
        <v>0</v>
      </c>
      <c r="N61" s="53">
        <f t="shared" si="40"/>
        <v>0</v>
      </c>
      <c r="O61" s="54">
        <f t="shared" si="41"/>
        <v>0</v>
      </c>
      <c r="Q61" s="153">
        <f t="shared" si="42"/>
        <v>0</v>
      </c>
      <c r="R61" s="69"/>
      <c r="S61" s="51" t="e">
        <f t="shared" si="43"/>
        <v>#DIV/0!</v>
      </c>
      <c r="T61" s="69"/>
      <c r="U61" s="51">
        <f t="shared" si="44"/>
        <v>0</v>
      </c>
      <c r="W61" s="15"/>
    </row>
    <row r="62" spans="2:23" x14ac:dyDescent="0.25">
      <c r="B62" s="191"/>
      <c r="C62" s="34" t="s">
        <v>160</v>
      </c>
      <c r="D62" s="10"/>
      <c r="E62" s="252">
        <v>0</v>
      </c>
      <c r="F62" s="252">
        <v>0</v>
      </c>
      <c r="G62" s="232"/>
      <c r="H62" s="232">
        <f t="shared" si="45"/>
        <v>0</v>
      </c>
      <c r="I62" s="232"/>
      <c r="J62" s="14" t="e">
        <f t="shared" si="46"/>
        <v>#DIV/0!</v>
      </c>
      <c r="K62" s="276"/>
      <c r="L62" s="271">
        <f t="shared" si="47"/>
        <v>0</v>
      </c>
      <c r="N62" s="53">
        <f t="shared" si="40"/>
        <v>0</v>
      </c>
      <c r="O62" s="54">
        <f t="shared" si="41"/>
        <v>0</v>
      </c>
      <c r="Q62" s="153">
        <f t="shared" si="42"/>
        <v>0</v>
      </c>
      <c r="R62" s="69"/>
      <c r="S62" s="51" t="e">
        <f t="shared" si="43"/>
        <v>#DIV/0!</v>
      </c>
      <c r="T62" s="69"/>
      <c r="U62" s="51">
        <f t="shared" si="44"/>
        <v>0</v>
      </c>
      <c r="W62" s="15"/>
    </row>
    <row r="63" spans="2:23" x14ac:dyDescent="0.25">
      <c r="B63" s="191"/>
      <c r="C63" s="34" t="s">
        <v>161</v>
      </c>
      <c r="D63" s="10"/>
      <c r="E63" s="252">
        <v>0</v>
      </c>
      <c r="F63" s="252">
        <v>0</v>
      </c>
      <c r="G63" s="232"/>
      <c r="H63" s="232">
        <f t="shared" si="45"/>
        <v>0</v>
      </c>
      <c r="I63" s="232"/>
      <c r="J63" s="14" t="e">
        <f t="shared" si="46"/>
        <v>#DIV/0!</v>
      </c>
      <c r="K63" s="276"/>
      <c r="L63" s="271">
        <f t="shared" si="47"/>
        <v>0</v>
      </c>
      <c r="N63" s="53">
        <f t="shared" si="40"/>
        <v>0</v>
      </c>
      <c r="O63" s="54">
        <f t="shared" si="41"/>
        <v>0</v>
      </c>
      <c r="Q63" s="153">
        <f t="shared" si="42"/>
        <v>0</v>
      </c>
      <c r="R63" s="69"/>
      <c r="S63" s="51" t="e">
        <f t="shared" si="43"/>
        <v>#DIV/0!</v>
      </c>
      <c r="T63" s="69"/>
      <c r="U63" s="51">
        <f t="shared" si="44"/>
        <v>0</v>
      </c>
      <c r="W63" s="15"/>
    </row>
    <row r="64" spans="2:23" x14ac:dyDescent="0.25">
      <c r="B64" s="191"/>
      <c r="C64" s="34" t="s">
        <v>162</v>
      </c>
      <c r="D64" s="10"/>
      <c r="E64" s="252">
        <v>0</v>
      </c>
      <c r="F64" s="252">
        <v>0</v>
      </c>
      <c r="G64" s="232"/>
      <c r="H64" s="232">
        <f t="shared" si="45"/>
        <v>0</v>
      </c>
      <c r="I64" s="232"/>
      <c r="J64" s="14" t="e">
        <f t="shared" si="46"/>
        <v>#DIV/0!</v>
      </c>
      <c r="K64" s="276"/>
      <c r="L64" s="271">
        <f t="shared" si="47"/>
        <v>0</v>
      </c>
      <c r="N64" s="53">
        <f t="shared" si="40"/>
        <v>0</v>
      </c>
      <c r="O64" s="54">
        <f t="shared" si="41"/>
        <v>0</v>
      </c>
      <c r="Q64" s="153">
        <f t="shared" si="42"/>
        <v>0</v>
      </c>
      <c r="R64" s="69"/>
      <c r="S64" s="51" t="e">
        <f t="shared" si="43"/>
        <v>#DIV/0!</v>
      </c>
      <c r="T64" s="69"/>
      <c r="U64" s="51">
        <f t="shared" si="44"/>
        <v>0</v>
      </c>
      <c r="W64" s="15"/>
    </row>
    <row r="65" spans="1:23" x14ac:dyDescent="0.25">
      <c r="B65" s="191"/>
      <c r="C65" s="34" t="s">
        <v>163</v>
      </c>
      <c r="D65" s="10"/>
      <c r="E65" s="252">
        <v>0</v>
      </c>
      <c r="F65" s="252">
        <v>0</v>
      </c>
      <c r="G65" s="232"/>
      <c r="H65" s="232">
        <f t="shared" si="45"/>
        <v>0</v>
      </c>
      <c r="I65" s="232"/>
      <c r="J65" s="14" t="e">
        <f t="shared" si="46"/>
        <v>#DIV/0!</v>
      </c>
      <c r="K65" s="276"/>
      <c r="L65" s="271">
        <f t="shared" si="47"/>
        <v>0</v>
      </c>
      <c r="N65" s="53">
        <f>E65/$U$5</f>
        <v>0</v>
      </c>
      <c r="O65" s="54">
        <f>F65/$U$5</f>
        <v>0</v>
      </c>
      <c r="Q65" s="153">
        <f>N65-O65</f>
        <v>0</v>
      </c>
      <c r="R65" s="69"/>
      <c r="S65" s="51" t="e">
        <f>Q65/O65</f>
        <v>#DIV/0!</v>
      </c>
      <c r="T65" s="69"/>
      <c r="U65" s="51">
        <f>N65/$N$20</f>
        <v>0</v>
      </c>
      <c r="W65" s="15"/>
    </row>
    <row r="66" spans="1:23" x14ac:dyDescent="0.25">
      <c r="B66" s="191"/>
      <c r="C66" s="34" t="s">
        <v>164</v>
      </c>
      <c r="D66" s="29"/>
      <c r="E66" s="252">
        <v>0</v>
      </c>
      <c r="F66" s="252">
        <v>0</v>
      </c>
      <c r="G66" s="232"/>
      <c r="H66" s="232">
        <f t="shared" si="45"/>
        <v>0</v>
      </c>
      <c r="I66" s="232"/>
      <c r="J66" s="14" t="e">
        <f t="shared" si="46"/>
        <v>#DIV/0!</v>
      </c>
      <c r="K66" s="276"/>
      <c r="L66" s="271">
        <f t="shared" si="47"/>
        <v>0</v>
      </c>
      <c r="N66" s="85">
        <f t="shared" ref="N66:O66" si="48">E66/$U$5</f>
        <v>0</v>
      </c>
      <c r="O66" s="86">
        <f t="shared" si="48"/>
        <v>0</v>
      </c>
      <c r="P66" s="50"/>
      <c r="Q66" s="157">
        <f t="shared" ref="Q66" si="49">N66-O66</f>
        <v>0</v>
      </c>
      <c r="R66" s="69"/>
      <c r="S66" s="70" t="e">
        <f>Q66/O66</f>
        <v>#DIV/0!</v>
      </c>
      <c r="T66" s="69"/>
      <c r="U66" s="71">
        <f>N66/$N$20</f>
        <v>0</v>
      </c>
      <c r="W66" s="15"/>
    </row>
    <row r="67" spans="1:23" s="212" customFormat="1" thickBot="1" x14ac:dyDescent="0.25">
      <c r="A67" s="29"/>
      <c r="B67" s="34" t="s">
        <v>98</v>
      </c>
      <c r="C67" s="191"/>
      <c r="D67" s="29"/>
      <c r="E67" s="236">
        <f>SUM(E46:E66)</f>
        <v>65250</v>
      </c>
      <c r="F67" s="236">
        <f>SUM(F46:F66)</f>
        <v>65250</v>
      </c>
      <c r="G67" s="242"/>
      <c r="H67" s="238">
        <f>SUM(H46:H66)</f>
        <v>0</v>
      </c>
      <c r="I67" s="242"/>
      <c r="J67" s="272">
        <f>H67/F67</f>
        <v>0</v>
      </c>
      <c r="K67" s="280"/>
      <c r="L67" s="274">
        <f>E67/$E$20</f>
        <v>5.8959600249392334E-2</v>
      </c>
      <c r="N67" s="55">
        <f>E67/$U$5</f>
        <v>1864.2857142857142</v>
      </c>
      <c r="O67" s="56">
        <f>F67/$U$5</f>
        <v>1864.2857142857142</v>
      </c>
      <c r="P67" s="74"/>
      <c r="Q67" s="158">
        <f>SUM(Q46:Q66)</f>
        <v>0</v>
      </c>
      <c r="R67" s="75"/>
      <c r="S67" s="59">
        <f>Q67/O67</f>
        <v>0</v>
      </c>
      <c r="T67" s="75"/>
      <c r="U67" s="150">
        <f>N67/$N$20</f>
        <v>5.8959600249392327E-2</v>
      </c>
      <c r="W67" s="18"/>
    </row>
    <row r="68" spans="1:23" ht="24" customHeight="1" x14ac:dyDescent="0.25">
      <c r="A68" s="29"/>
      <c r="B68" s="29" t="s">
        <v>99</v>
      </c>
      <c r="C68" s="29"/>
      <c r="D68" s="29"/>
      <c r="E68" s="257"/>
      <c r="F68" s="257"/>
      <c r="G68" s="242"/>
      <c r="H68" s="242"/>
      <c r="I68" s="242"/>
      <c r="J68" s="280"/>
      <c r="K68" s="280"/>
      <c r="L68" s="281"/>
      <c r="M68" s="17"/>
      <c r="N68" s="80"/>
      <c r="O68" s="74"/>
      <c r="P68" s="74"/>
      <c r="Q68" s="155"/>
      <c r="R68" s="75"/>
      <c r="S68" s="63"/>
      <c r="T68" s="75"/>
      <c r="U68" s="52"/>
      <c r="V68" s="3"/>
      <c r="W68" s="18"/>
    </row>
    <row r="69" spans="1:23" x14ac:dyDescent="0.25">
      <c r="A69" s="29"/>
      <c r="B69" s="29"/>
      <c r="C69" s="29" t="s">
        <v>101</v>
      </c>
      <c r="D69" s="29"/>
      <c r="E69" s="252">
        <f>501/4</f>
        <v>125.25</v>
      </c>
      <c r="F69" s="252">
        <f>501/4</f>
        <v>125.25</v>
      </c>
      <c r="G69" s="242"/>
      <c r="H69" s="233">
        <f t="shared" ref="H69:H70" si="50">E69-F69</f>
        <v>0</v>
      </c>
      <c r="I69" s="232"/>
      <c r="J69" s="14">
        <f>H69/F69</f>
        <v>0</v>
      </c>
      <c r="K69" s="276"/>
      <c r="L69" s="271">
        <f>E69/$E$20</f>
        <v>1.1317532461664965E-4</v>
      </c>
      <c r="M69" s="12"/>
      <c r="N69" s="53">
        <f>E69/$U$5</f>
        <v>3.5785714285714287</v>
      </c>
      <c r="O69" s="54">
        <f>F69/$U$5</f>
        <v>3.5785714285714287</v>
      </c>
      <c r="P69" s="74"/>
      <c r="Q69" s="153">
        <f t="shared" ref="Q69:Q70" si="51">N69-O69</f>
        <v>0</v>
      </c>
      <c r="R69" s="69"/>
      <c r="S69" s="51">
        <f>Q69/O69</f>
        <v>0</v>
      </c>
      <c r="T69" s="69"/>
      <c r="U69" s="52">
        <f>N69/$N$20</f>
        <v>1.1317532461664965E-4</v>
      </c>
      <c r="V69" s="3"/>
      <c r="W69" s="18"/>
    </row>
    <row r="70" spans="1:23" x14ac:dyDescent="0.25">
      <c r="A70" s="29"/>
      <c r="B70" s="29"/>
      <c r="C70" s="29" t="s">
        <v>100</v>
      </c>
      <c r="D70" s="29"/>
      <c r="E70" s="252">
        <f>5000/4</f>
        <v>1250</v>
      </c>
      <c r="F70" s="252">
        <f>5000/4</f>
        <v>1250</v>
      </c>
      <c r="G70" s="242"/>
      <c r="H70" s="233">
        <f t="shared" si="50"/>
        <v>0</v>
      </c>
      <c r="I70" s="232"/>
      <c r="J70" s="14">
        <f t="shared" ref="J70:J81" si="52">H70/F70</f>
        <v>0</v>
      </c>
      <c r="K70" s="276"/>
      <c r="L70" s="271">
        <f t="shared" ref="L70:L73" si="53">E70/$E$20</f>
        <v>1.1294942576511942E-3</v>
      </c>
      <c r="M70" s="12"/>
      <c r="N70" s="53">
        <f t="shared" ref="N70:N71" si="54">E70/$U$5</f>
        <v>35.714285714285715</v>
      </c>
      <c r="O70" s="54">
        <f t="shared" ref="O70:O71" si="55">F70/$U$5</f>
        <v>35.714285714285715</v>
      </c>
      <c r="P70" s="74"/>
      <c r="Q70" s="153">
        <f t="shared" si="51"/>
        <v>0</v>
      </c>
      <c r="R70" s="69"/>
      <c r="S70" s="51">
        <f t="shared" ref="S70:S71" si="56">Q70/O70</f>
        <v>0</v>
      </c>
      <c r="T70" s="69"/>
      <c r="U70" s="52">
        <f t="shared" ref="U70:U92" si="57">N70/$N$20</f>
        <v>1.1294942576511942E-3</v>
      </c>
      <c r="V70" s="3"/>
      <c r="W70" s="18"/>
    </row>
    <row r="71" spans="1:23" s="212" customFormat="1" thickBot="1" x14ac:dyDescent="0.25">
      <c r="A71" s="29"/>
      <c r="B71" s="29" t="s">
        <v>102</v>
      </c>
      <c r="C71" s="29"/>
      <c r="D71" s="29"/>
      <c r="E71" s="256">
        <f>SUM(E69:E70)</f>
        <v>1375.25</v>
      </c>
      <c r="F71" s="256">
        <f>SUM(F69:F70)</f>
        <v>1375.25</v>
      </c>
      <c r="G71" s="242"/>
      <c r="H71" s="243">
        <f>SUM(H69:H70)</f>
        <v>0</v>
      </c>
      <c r="I71" s="242"/>
      <c r="J71" s="272">
        <f>H71/F71</f>
        <v>0</v>
      </c>
      <c r="K71" s="280"/>
      <c r="L71" s="274">
        <f t="shared" si="53"/>
        <v>1.2426695822678438E-3</v>
      </c>
      <c r="M71" s="17"/>
      <c r="N71" s="55">
        <f t="shared" si="54"/>
        <v>39.292857142857144</v>
      </c>
      <c r="O71" s="56">
        <f t="shared" si="55"/>
        <v>39.292857142857144</v>
      </c>
      <c r="P71" s="74"/>
      <c r="Q71" s="158">
        <f>SUM(Q69:Q70)</f>
        <v>0</v>
      </c>
      <c r="R71" s="75"/>
      <c r="S71" s="59">
        <f t="shared" si="56"/>
        <v>0</v>
      </c>
      <c r="T71" s="75"/>
      <c r="U71" s="150">
        <f t="shared" si="57"/>
        <v>1.2426695822678438E-3</v>
      </c>
      <c r="V71" s="3"/>
      <c r="W71" s="18"/>
    </row>
    <row r="72" spans="1:23" ht="24.75" customHeight="1" x14ac:dyDescent="0.25">
      <c r="A72" s="10"/>
      <c r="B72" s="29" t="s">
        <v>103</v>
      </c>
      <c r="C72" s="29"/>
      <c r="D72" s="29"/>
      <c r="E72" s="258"/>
      <c r="F72" s="258"/>
      <c r="G72" s="31"/>
      <c r="H72" s="31"/>
      <c r="I72" s="31"/>
      <c r="J72" s="280"/>
      <c r="K72" s="289"/>
      <c r="L72" s="281"/>
      <c r="M72" s="31"/>
      <c r="N72" s="81"/>
      <c r="O72" s="82"/>
      <c r="P72" s="61"/>
      <c r="Q72" s="162"/>
      <c r="R72" s="62"/>
      <c r="S72" s="83"/>
      <c r="T72" s="62"/>
      <c r="U72" s="52"/>
      <c r="V72" s="3"/>
      <c r="W72" s="18"/>
    </row>
    <row r="73" spans="1:23" x14ac:dyDescent="0.25">
      <c r="A73" s="10"/>
      <c r="B73" s="29"/>
      <c r="C73" s="29" t="s">
        <v>105</v>
      </c>
      <c r="D73" s="29"/>
      <c r="E73" s="252">
        <f>107840/4</f>
        <v>26960</v>
      </c>
      <c r="F73" s="252">
        <f>107840/4</f>
        <v>26960</v>
      </c>
      <c r="G73" s="232"/>
      <c r="H73" s="233">
        <f t="shared" ref="H73" si="58">E73-F73</f>
        <v>0</v>
      </c>
      <c r="I73" s="232"/>
      <c r="J73" s="14">
        <f t="shared" si="52"/>
        <v>0</v>
      </c>
      <c r="K73" s="276"/>
      <c r="L73" s="271">
        <f t="shared" si="53"/>
        <v>2.4360932149020954E-2</v>
      </c>
      <c r="N73" s="53">
        <f>E73/$U$5</f>
        <v>770.28571428571433</v>
      </c>
      <c r="O73" s="54">
        <f>F73/$U$5</f>
        <v>770.28571428571433</v>
      </c>
      <c r="P73" s="50"/>
      <c r="Q73" s="153">
        <f t="shared" ref="Q73" si="59">N73-O73</f>
        <v>0</v>
      </c>
      <c r="R73" s="69"/>
      <c r="S73" s="51">
        <f t="shared" ref="S73" si="60">Q73/O73</f>
        <v>0</v>
      </c>
      <c r="T73" s="69"/>
      <c r="U73" s="52">
        <f t="shared" si="57"/>
        <v>2.4360932149020957E-2</v>
      </c>
      <c r="W73" s="15"/>
    </row>
    <row r="74" spans="1:23" x14ac:dyDescent="0.25">
      <c r="A74" s="10"/>
      <c r="B74" s="29"/>
      <c r="C74" s="29" t="s">
        <v>106</v>
      </c>
      <c r="D74" s="29"/>
      <c r="E74" s="252">
        <f>1993/4</f>
        <v>498.25</v>
      </c>
      <c r="F74" s="252">
        <f>1993/4</f>
        <v>498.25</v>
      </c>
      <c r="G74" s="232"/>
      <c r="H74" s="233">
        <f t="shared" ref="H74:H78" si="61">E74-F74</f>
        <v>0</v>
      </c>
      <c r="I74" s="232"/>
      <c r="J74" s="14">
        <f t="shared" ref="J74:J78" si="62">H74/F74</f>
        <v>0</v>
      </c>
      <c r="K74" s="276"/>
      <c r="L74" s="271">
        <f t="shared" ref="L74:L78" si="63">E74/$E$20</f>
        <v>4.5021641109976596E-4</v>
      </c>
      <c r="N74" s="53">
        <f t="shared" ref="N74:N78" si="64">E74/$U$5</f>
        <v>14.235714285714286</v>
      </c>
      <c r="O74" s="54">
        <f t="shared" ref="O74:O78" si="65">F74/$U$5</f>
        <v>14.235714285714286</v>
      </c>
      <c r="P74" s="50"/>
      <c r="Q74" s="153">
        <f t="shared" ref="Q74:Q78" si="66">N74-O74</f>
        <v>0</v>
      </c>
      <c r="R74" s="69"/>
      <c r="S74" s="51">
        <f t="shared" ref="S74:S78" si="67">Q74/O74</f>
        <v>0</v>
      </c>
      <c r="T74" s="69"/>
      <c r="U74" s="52">
        <f t="shared" ref="U74:U78" si="68">N74/$N$20</f>
        <v>4.5021641109976596E-4</v>
      </c>
      <c r="W74" s="15"/>
    </row>
    <row r="75" spans="1:23" x14ac:dyDescent="0.25">
      <c r="A75" s="10"/>
      <c r="B75" s="29"/>
      <c r="C75" s="29" t="s">
        <v>107</v>
      </c>
      <c r="D75" s="29"/>
      <c r="E75" s="252">
        <f>5337.43/4</f>
        <v>1334.3575000000001</v>
      </c>
      <c r="F75" s="252">
        <f>5337.43/4</f>
        <v>1334.3575000000001</v>
      </c>
      <c r="G75" s="232"/>
      <c r="H75" s="233">
        <f t="shared" si="61"/>
        <v>0</v>
      </c>
      <c r="I75" s="232"/>
      <c r="J75" s="14">
        <f t="shared" si="62"/>
        <v>0</v>
      </c>
      <c r="K75" s="276"/>
      <c r="L75" s="271">
        <f t="shared" si="63"/>
        <v>1.2057193071230426E-3</v>
      </c>
      <c r="N75" s="53">
        <f t="shared" si="64"/>
        <v>38.124500000000005</v>
      </c>
      <c r="O75" s="54">
        <f t="shared" si="65"/>
        <v>38.124500000000005</v>
      </c>
      <c r="P75" s="50"/>
      <c r="Q75" s="153">
        <f t="shared" si="66"/>
        <v>0</v>
      </c>
      <c r="R75" s="69"/>
      <c r="S75" s="51">
        <f t="shared" si="67"/>
        <v>0</v>
      </c>
      <c r="T75" s="69"/>
      <c r="U75" s="52">
        <f t="shared" si="68"/>
        <v>1.2057193071230428E-3</v>
      </c>
      <c r="W75" s="15"/>
    </row>
    <row r="76" spans="1:23" x14ac:dyDescent="0.25">
      <c r="A76" s="10"/>
      <c r="B76" s="29"/>
      <c r="C76" s="29" t="s">
        <v>108</v>
      </c>
      <c r="D76" s="29"/>
      <c r="E76" s="252">
        <v>0</v>
      </c>
      <c r="F76" s="252">
        <v>0</v>
      </c>
      <c r="G76" s="232"/>
      <c r="H76" s="233">
        <f t="shared" si="61"/>
        <v>0</v>
      </c>
      <c r="I76" s="232"/>
      <c r="J76" s="14" t="e">
        <f t="shared" si="62"/>
        <v>#DIV/0!</v>
      </c>
      <c r="K76" s="276"/>
      <c r="L76" s="271">
        <f t="shared" si="63"/>
        <v>0</v>
      </c>
      <c r="N76" s="53">
        <f t="shared" si="64"/>
        <v>0</v>
      </c>
      <c r="O76" s="54">
        <f t="shared" si="65"/>
        <v>0</v>
      </c>
      <c r="P76" s="50"/>
      <c r="Q76" s="153">
        <f t="shared" si="66"/>
        <v>0</v>
      </c>
      <c r="R76" s="69"/>
      <c r="S76" s="51" t="e">
        <f t="shared" si="67"/>
        <v>#DIV/0!</v>
      </c>
      <c r="T76" s="69"/>
      <c r="U76" s="52">
        <f t="shared" si="68"/>
        <v>0</v>
      </c>
      <c r="W76" s="15"/>
    </row>
    <row r="77" spans="1:23" x14ac:dyDescent="0.25">
      <c r="A77" s="10"/>
      <c r="B77" s="29"/>
      <c r="C77" s="29" t="s">
        <v>120</v>
      </c>
      <c r="D77" s="29"/>
      <c r="E77" s="252">
        <v>0</v>
      </c>
      <c r="F77" s="252">
        <v>0</v>
      </c>
      <c r="G77" s="232"/>
      <c r="H77" s="233">
        <f t="shared" si="61"/>
        <v>0</v>
      </c>
      <c r="I77" s="232"/>
      <c r="J77" s="14" t="e">
        <f t="shared" si="62"/>
        <v>#DIV/0!</v>
      </c>
      <c r="K77" s="276"/>
      <c r="L77" s="271">
        <f t="shared" si="63"/>
        <v>0</v>
      </c>
      <c r="N77" s="53">
        <f t="shared" si="64"/>
        <v>0</v>
      </c>
      <c r="O77" s="54">
        <f t="shared" si="65"/>
        <v>0</v>
      </c>
      <c r="P77" s="50"/>
      <c r="Q77" s="153">
        <f t="shared" si="66"/>
        <v>0</v>
      </c>
      <c r="R77" s="69"/>
      <c r="S77" s="51" t="e">
        <f t="shared" si="67"/>
        <v>#DIV/0!</v>
      </c>
      <c r="T77" s="69"/>
      <c r="U77" s="52">
        <f t="shared" si="68"/>
        <v>0</v>
      </c>
      <c r="W77" s="15"/>
    </row>
    <row r="78" spans="1:23" x14ac:dyDescent="0.25">
      <c r="A78" s="10"/>
      <c r="B78" s="29"/>
      <c r="C78" s="29" t="s">
        <v>165</v>
      </c>
      <c r="D78" s="29"/>
      <c r="E78" s="252">
        <v>0</v>
      </c>
      <c r="F78" s="252">
        <v>0</v>
      </c>
      <c r="G78" s="232"/>
      <c r="H78" s="233">
        <f t="shared" si="61"/>
        <v>0</v>
      </c>
      <c r="I78" s="232"/>
      <c r="J78" s="14" t="e">
        <f t="shared" si="62"/>
        <v>#DIV/0!</v>
      </c>
      <c r="K78" s="276"/>
      <c r="L78" s="271">
        <f t="shared" si="63"/>
        <v>0</v>
      </c>
      <c r="N78" s="53">
        <f t="shared" si="64"/>
        <v>0</v>
      </c>
      <c r="O78" s="54">
        <f t="shared" si="65"/>
        <v>0</v>
      </c>
      <c r="P78" s="50"/>
      <c r="Q78" s="153">
        <f t="shared" si="66"/>
        <v>0</v>
      </c>
      <c r="R78" s="69"/>
      <c r="S78" s="51" t="e">
        <f t="shared" si="67"/>
        <v>#DIV/0!</v>
      </c>
      <c r="T78" s="69"/>
      <c r="U78" s="52">
        <f t="shared" si="68"/>
        <v>0</v>
      </c>
      <c r="W78" s="15"/>
    </row>
    <row r="79" spans="1:23" s="212" customFormat="1" thickBot="1" x14ac:dyDescent="0.25">
      <c r="A79" s="10"/>
      <c r="B79" s="29" t="s">
        <v>104</v>
      </c>
      <c r="C79" s="29"/>
      <c r="D79" s="29"/>
      <c r="E79" s="256">
        <f>SUM(E73:E78)</f>
        <v>28792.607499999998</v>
      </c>
      <c r="F79" s="256">
        <f>SUM(F73:F78)</f>
        <v>28792.607499999998</v>
      </c>
      <c r="G79" s="242"/>
      <c r="H79" s="243">
        <f>SUM(H73:H78)</f>
        <v>0</v>
      </c>
      <c r="I79" s="242"/>
      <c r="J79" s="272">
        <f>H79/F79</f>
        <v>0</v>
      </c>
      <c r="K79" s="280"/>
      <c r="L79" s="274">
        <f>E79/$E$20</f>
        <v>2.6016867867243762E-2</v>
      </c>
      <c r="M79" s="17"/>
      <c r="N79" s="55">
        <f t="shared" ref="N79" si="69">E79/$U$5</f>
        <v>822.6459285714285</v>
      </c>
      <c r="O79" s="56">
        <f t="shared" ref="O79" si="70">F79/$U$5</f>
        <v>822.6459285714285</v>
      </c>
      <c r="P79" s="74"/>
      <c r="Q79" s="158">
        <f>SUM(Q73:Q78)</f>
        <v>0</v>
      </c>
      <c r="R79" s="75"/>
      <c r="S79" s="59">
        <f>Q79/O79</f>
        <v>0</v>
      </c>
      <c r="T79" s="75"/>
      <c r="U79" s="150">
        <f>N79/$N$20</f>
        <v>2.6016867867243759E-2</v>
      </c>
      <c r="V79" s="3"/>
      <c r="W79" s="18"/>
    </row>
    <row r="80" spans="1:23" ht="24.75" customHeight="1" x14ac:dyDescent="0.25">
      <c r="A80" s="10"/>
      <c r="B80" s="29" t="s">
        <v>19</v>
      </c>
      <c r="C80" s="29"/>
      <c r="D80" s="29"/>
      <c r="E80" s="258"/>
      <c r="F80" s="258"/>
      <c r="G80" s="242"/>
      <c r="H80" s="242"/>
      <c r="I80" s="242"/>
      <c r="J80" s="280"/>
      <c r="K80" s="280"/>
      <c r="L80" s="281"/>
      <c r="M80" s="17"/>
      <c r="N80" s="80"/>
      <c r="O80" s="74"/>
      <c r="P80" s="74"/>
      <c r="Q80" s="155"/>
      <c r="R80" s="75"/>
      <c r="S80" s="63"/>
      <c r="T80" s="75"/>
      <c r="U80" s="52"/>
      <c r="V80" s="3"/>
      <c r="W80" s="18"/>
    </row>
    <row r="81" spans="1:23" x14ac:dyDescent="0.25">
      <c r="A81" s="10"/>
      <c r="B81" s="29"/>
      <c r="C81" s="29" t="s">
        <v>118</v>
      </c>
      <c r="D81" s="29"/>
      <c r="E81" s="234">
        <v>0</v>
      </c>
      <c r="F81" s="234">
        <v>0</v>
      </c>
      <c r="G81" s="232"/>
      <c r="H81" s="233">
        <f t="shared" ref="H81:H82" si="71">E81-F81</f>
        <v>0</v>
      </c>
      <c r="I81" s="232"/>
      <c r="J81" s="14" t="e">
        <f t="shared" si="52"/>
        <v>#DIV/0!</v>
      </c>
      <c r="K81" s="276"/>
      <c r="L81" s="271">
        <f>E81/$E$20</f>
        <v>0</v>
      </c>
      <c r="N81" s="53">
        <f>E81/$U$5</f>
        <v>0</v>
      </c>
      <c r="O81" s="54">
        <f>F81/$U$5</f>
        <v>0</v>
      </c>
      <c r="P81" s="50"/>
      <c r="Q81" s="153">
        <f t="shared" ref="Q81:Q82" si="72">N81-O81</f>
        <v>0</v>
      </c>
      <c r="R81" s="69"/>
      <c r="S81" s="51" t="e">
        <f t="shared" ref="S81:S82" si="73">Q81/O81</f>
        <v>#DIV/0!</v>
      </c>
      <c r="T81" s="69"/>
      <c r="U81" s="52">
        <f t="shared" si="57"/>
        <v>0</v>
      </c>
      <c r="W81" s="15"/>
    </row>
    <row r="82" spans="1:23" x14ac:dyDescent="0.25">
      <c r="A82" s="10"/>
      <c r="B82" s="29"/>
      <c r="C82" s="29" t="s">
        <v>119</v>
      </c>
      <c r="D82" s="29"/>
      <c r="E82" s="255">
        <v>0</v>
      </c>
      <c r="F82" s="255">
        <v>0</v>
      </c>
      <c r="G82" s="232"/>
      <c r="H82" s="233">
        <f t="shared" si="71"/>
        <v>0</v>
      </c>
      <c r="I82" s="232"/>
      <c r="J82" s="14" t="e">
        <f>H82/F82</f>
        <v>#DIV/0!</v>
      </c>
      <c r="K82" s="276"/>
      <c r="L82" s="271">
        <f t="shared" ref="L82" si="74">E82/$E$20</f>
        <v>0</v>
      </c>
      <c r="N82" s="53">
        <f t="shared" ref="N82" si="75">E82/$U$5</f>
        <v>0</v>
      </c>
      <c r="O82" s="54">
        <f t="shared" ref="O82:O83" si="76">F82/$U$5</f>
        <v>0</v>
      </c>
      <c r="P82" s="50"/>
      <c r="Q82" s="153">
        <f t="shared" si="72"/>
        <v>0</v>
      </c>
      <c r="R82" s="69"/>
      <c r="S82" s="51" t="e">
        <f t="shared" si="73"/>
        <v>#DIV/0!</v>
      </c>
      <c r="T82" s="69"/>
      <c r="U82" s="52">
        <f t="shared" si="57"/>
        <v>0</v>
      </c>
      <c r="W82" s="15"/>
    </row>
    <row r="83" spans="1:23" s="212" customFormat="1" thickBot="1" x14ac:dyDescent="0.25">
      <c r="A83" s="10"/>
      <c r="B83" s="29" t="s">
        <v>20</v>
      </c>
      <c r="C83" s="29"/>
      <c r="D83" s="29"/>
      <c r="E83" s="256">
        <f>SUM(E81:E82)</f>
        <v>0</v>
      </c>
      <c r="F83" s="256">
        <f>SUM(F81:F82)</f>
        <v>0</v>
      </c>
      <c r="G83" s="242"/>
      <c r="H83" s="243">
        <f>SUM(H81:H82)</f>
        <v>0</v>
      </c>
      <c r="I83" s="242"/>
      <c r="J83" s="272" t="e">
        <f>H83/F83</f>
        <v>#DIV/0!</v>
      </c>
      <c r="K83" s="280"/>
      <c r="L83" s="274">
        <f>E83/$E$20</f>
        <v>0</v>
      </c>
      <c r="M83" s="17"/>
      <c r="N83" s="55">
        <f>E83/$U$5</f>
        <v>0</v>
      </c>
      <c r="O83" s="56">
        <f t="shared" si="76"/>
        <v>0</v>
      </c>
      <c r="P83" s="74"/>
      <c r="Q83" s="158">
        <f>SUM(Q81:Q82)</f>
        <v>0</v>
      </c>
      <c r="R83" s="75"/>
      <c r="S83" s="59" t="e">
        <f>Q83/O83</f>
        <v>#DIV/0!</v>
      </c>
      <c r="T83" s="75"/>
      <c r="U83" s="150">
        <f>N83/$N$20</f>
        <v>0</v>
      </c>
      <c r="V83" s="3"/>
      <c r="W83" s="18"/>
    </row>
    <row r="84" spans="1:23" ht="24.75" customHeight="1" x14ac:dyDescent="0.25">
      <c r="A84" s="10"/>
      <c r="B84" s="29" t="s">
        <v>121</v>
      </c>
      <c r="C84" s="29"/>
      <c r="D84" s="29"/>
      <c r="E84" s="252"/>
      <c r="F84" s="252"/>
      <c r="G84" s="232"/>
      <c r="H84" s="232"/>
      <c r="I84" s="232"/>
      <c r="J84" s="276"/>
      <c r="K84" s="276"/>
      <c r="L84" s="279"/>
      <c r="N84" s="79"/>
      <c r="O84" s="50"/>
      <c r="P84" s="50"/>
      <c r="Q84" s="156"/>
      <c r="R84" s="69"/>
      <c r="S84" s="68"/>
      <c r="T84" s="69"/>
      <c r="U84" s="52"/>
      <c r="W84" s="15"/>
    </row>
    <row r="85" spans="1:23" x14ac:dyDescent="0.25">
      <c r="A85" s="10"/>
      <c r="B85" s="29"/>
      <c r="C85" s="29" t="s">
        <v>122</v>
      </c>
      <c r="D85" s="29"/>
      <c r="E85" s="252">
        <v>0</v>
      </c>
      <c r="F85" s="252">
        <v>0</v>
      </c>
      <c r="G85" s="232"/>
      <c r="H85" s="233">
        <f t="shared" ref="H85" si="77">E85-F85</f>
        <v>0</v>
      </c>
      <c r="I85" s="232"/>
      <c r="J85" s="14" t="e">
        <f>H85/F85</f>
        <v>#DIV/0!</v>
      </c>
      <c r="K85" s="276"/>
      <c r="L85" s="271">
        <f>E85/$E$20</f>
        <v>0</v>
      </c>
      <c r="N85" s="53">
        <f t="shared" ref="N85" si="78">E85/$U$5</f>
        <v>0</v>
      </c>
      <c r="O85" s="54">
        <f t="shared" ref="O85" si="79">F85/$U$5</f>
        <v>0</v>
      </c>
      <c r="P85" s="50"/>
      <c r="Q85" s="153">
        <f t="shared" ref="Q85" si="80">N85-O85</f>
        <v>0</v>
      </c>
      <c r="R85" s="69"/>
      <c r="S85" s="51" t="e">
        <f>Q85/O85</f>
        <v>#DIV/0!</v>
      </c>
      <c r="T85" s="69"/>
      <c r="U85" s="52">
        <f t="shared" si="57"/>
        <v>0</v>
      </c>
      <c r="W85" s="15"/>
    </row>
    <row r="86" spans="1:23" x14ac:dyDescent="0.25">
      <c r="A86" s="10"/>
      <c r="B86" s="29"/>
      <c r="C86" s="29" t="s">
        <v>123</v>
      </c>
      <c r="D86" s="29"/>
      <c r="E86" s="252">
        <f>1677.85/4</f>
        <v>419.46249999999998</v>
      </c>
      <c r="F86" s="252">
        <f>1677.85/4</f>
        <v>419.46249999999998</v>
      </c>
      <c r="G86" s="232"/>
      <c r="H86" s="233">
        <f t="shared" ref="H86:H91" si="81">E86-F86</f>
        <v>0</v>
      </c>
      <c r="I86" s="232"/>
      <c r="J86" s="14">
        <f t="shared" ref="J86:J91" si="82">H86/F86</f>
        <v>0</v>
      </c>
      <c r="K86" s="276"/>
      <c r="L86" s="271">
        <f t="shared" ref="L86:L91" si="83">E86/$E$20</f>
        <v>3.790243880400112E-4</v>
      </c>
      <c r="N86" s="53">
        <f t="shared" ref="N86:N91" si="84">E86/$U$5</f>
        <v>11.984642857142857</v>
      </c>
      <c r="O86" s="54">
        <f t="shared" ref="O86:O91" si="85">F86/$U$5</f>
        <v>11.984642857142857</v>
      </c>
      <c r="P86" s="50"/>
      <c r="Q86" s="153">
        <f t="shared" ref="Q86:Q91" si="86">N86-O86</f>
        <v>0</v>
      </c>
      <c r="R86" s="69"/>
      <c r="S86" s="51">
        <f>Q86/O86</f>
        <v>0</v>
      </c>
      <c r="T86" s="69"/>
      <c r="U86" s="52">
        <f>N86/$N$20</f>
        <v>3.790243880400112E-4</v>
      </c>
      <c r="W86" s="15"/>
    </row>
    <row r="87" spans="1:23" x14ac:dyDescent="0.25">
      <c r="A87" s="10"/>
      <c r="B87" s="29"/>
      <c r="C87" s="29" t="s">
        <v>124</v>
      </c>
      <c r="D87" s="29"/>
      <c r="E87" s="252">
        <f>3192.31/4</f>
        <v>798.07749999999999</v>
      </c>
      <c r="F87" s="252">
        <f>3192.31/4</f>
        <v>798.07749999999999</v>
      </c>
      <c r="G87" s="232"/>
      <c r="H87" s="233">
        <f t="shared" si="81"/>
        <v>0</v>
      </c>
      <c r="I87" s="232"/>
      <c r="J87" s="14">
        <f t="shared" si="82"/>
        <v>0</v>
      </c>
      <c r="K87" s="276"/>
      <c r="L87" s="271">
        <f t="shared" si="83"/>
        <v>7.2113916272849667E-4</v>
      </c>
      <c r="N87" s="53">
        <f t="shared" si="84"/>
        <v>22.802214285714285</v>
      </c>
      <c r="O87" s="54">
        <f t="shared" si="85"/>
        <v>22.802214285714285</v>
      </c>
      <c r="P87" s="50"/>
      <c r="Q87" s="153">
        <f t="shared" si="86"/>
        <v>0</v>
      </c>
      <c r="R87" s="69"/>
      <c r="S87" s="51">
        <f>Q87/O87</f>
        <v>0</v>
      </c>
      <c r="T87" s="69"/>
      <c r="U87" s="52">
        <f t="shared" ref="U87:U91" si="87">N87/$N$20</f>
        <v>7.2113916272849667E-4</v>
      </c>
      <c r="W87" s="15"/>
    </row>
    <row r="88" spans="1:23" x14ac:dyDescent="0.25">
      <c r="A88" s="10"/>
      <c r="B88" s="29"/>
      <c r="C88" s="29" t="s">
        <v>125</v>
      </c>
      <c r="D88" s="29"/>
      <c r="E88" s="252">
        <f>1440/4</f>
        <v>360</v>
      </c>
      <c r="F88" s="252">
        <f>1440/4</f>
        <v>360</v>
      </c>
      <c r="G88" s="232"/>
      <c r="H88" s="233">
        <f t="shared" si="81"/>
        <v>0</v>
      </c>
      <c r="I88" s="232"/>
      <c r="J88" s="14">
        <f t="shared" si="82"/>
        <v>0</v>
      </c>
      <c r="K88" s="276"/>
      <c r="L88" s="271">
        <f t="shared" si="83"/>
        <v>3.2529434620354392E-4</v>
      </c>
      <c r="N88" s="53">
        <f t="shared" si="84"/>
        <v>10.285714285714286</v>
      </c>
      <c r="O88" s="54">
        <f t="shared" si="85"/>
        <v>10.285714285714286</v>
      </c>
      <c r="P88" s="50"/>
      <c r="Q88" s="153">
        <f t="shared" si="86"/>
        <v>0</v>
      </c>
      <c r="R88" s="69"/>
      <c r="S88" s="51">
        <f t="shared" ref="S88:S91" si="88">Q88/O88</f>
        <v>0</v>
      </c>
      <c r="T88" s="69"/>
      <c r="U88" s="52">
        <f t="shared" si="87"/>
        <v>3.2529434620354392E-4</v>
      </c>
      <c r="W88" s="15"/>
    </row>
    <row r="89" spans="1:23" x14ac:dyDescent="0.25">
      <c r="A89" s="10"/>
      <c r="B89" s="29"/>
      <c r="C89" s="29" t="s">
        <v>126</v>
      </c>
      <c r="D89" s="29"/>
      <c r="E89" s="252">
        <v>0</v>
      </c>
      <c r="F89" s="252">
        <v>0</v>
      </c>
      <c r="G89" s="232"/>
      <c r="H89" s="233">
        <f t="shared" si="81"/>
        <v>0</v>
      </c>
      <c r="I89" s="232"/>
      <c r="J89" s="14" t="e">
        <f t="shared" si="82"/>
        <v>#DIV/0!</v>
      </c>
      <c r="K89" s="276"/>
      <c r="L89" s="271">
        <f t="shared" si="83"/>
        <v>0</v>
      </c>
      <c r="N89" s="53">
        <f t="shared" si="84"/>
        <v>0</v>
      </c>
      <c r="O89" s="54">
        <f t="shared" si="85"/>
        <v>0</v>
      </c>
      <c r="P89" s="50"/>
      <c r="Q89" s="153">
        <f t="shared" si="86"/>
        <v>0</v>
      </c>
      <c r="R89" s="69"/>
      <c r="S89" s="51" t="e">
        <f t="shared" si="88"/>
        <v>#DIV/0!</v>
      </c>
      <c r="T89" s="69"/>
      <c r="U89" s="52">
        <f t="shared" si="87"/>
        <v>0</v>
      </c>
      <c r="W89" s="15"/>
    </row>
    <row r="90" spans="1:23" x14ac:dyDescent="0.25">
      <c r="A90" s="10"/>
      <c r="B90" s="29"/>
      <c r="C90" s="29" t="s">
        <v>127</v>
      </c>
      <c r="D90" s="29"/>
      <c r="E90" s="252">
        <v>0</v>
      </c>
      <c r="F90" s="252">
        <v>0</v>
      </c>
      <c r="G90" s="232"/>
      <c r="H90" s="233">
        <f t="shared" si="81"/>
        <v>0</v>
      </c>
      <c r="I90" s="232"/>
      <c r="J90" s="14" t="e">
        <f t="shared" si="82"/>
        <v>#DIV/0!</v>
      </c>
      <c r="K90" s="276"/>
      <c r="L90" s="271">
        <f t="shared" si="83"/>
        <v>0</v>
      </c>
      <c r="N90" s="53">
        <f t="shared" si="84"/>
        <v>0</v>
      </c>
      <c r="O90" s="54">
        <f t="shared" si="85"/>
        <v>0</v>
      </c>
      <c r="P90" s="50"/>
      <c r="Q90" s="153">
        <f t="shared" si="86"/>
        <v>0</v>
      </c>
      <c r="R90" s="69"/>
      <c r="S90" s="51" t="e">
        <f t="shared" si="88"/>
        <v>#DIV/0!</v>
      </c>
      <c r="T90" s="69"/>
      <c r="U90" s="52">
        <f t="shared" si="87"/>
        <v>0</v>
      </c>
      <c r="W90" s="15"/>
    </row>
    <row r="91" spans="1:23" x14ac:dyDescent="0.25">
      <c r="A91" s="10"/>
      <c r="B91" s="29"/>
      <c r="C91" s="29" t="s">
        <v>128</v>
      </c>
      <c r="D91" s="29"/>
      <c r="E91" s="252">
        <f>30000/4</f>
        <v>7500</v>
      </c>
      <c r="F91" s="252">
        <f>30000/4</f>
        <v>7500</v>
      </c>
      <c r="G91" s="232"/>
      <c r="H91" s="233">
        <f t="shared" si="81"/>
        <v>0</v>
      </c>
      <c r="I91" s="232"/>
      <c r="J91" s="14">
        <f t="shared" si="82"/>
        <v>0</v>
      </c>
      <c r="K91" s="276"/>
      <c r="L91" s="271">
        <f t="shared" si="83"/>
        <v>6.7769655459071643E-3</v>
      </c>
      <c r="N91" s="53">
        <f t="shared" si="84"/>
        <v>214.28571428571428</v>
      </c>
      <c r="O91" s="54">
        <f t="shared" si="85"/>
        <v>214.28571428571428</v>
      </c>
      <c r="P91" s="50"/>
      <c r="Q91" s="153">
        <f t="shared" si="86"/>
        <v>0</v>
      </c>
      <c r="R91" s="69"/>
      <c r="S91" s="51">
        <f t="shared" si="88"/>
        <v>0</v>
      </c>
      <c r="T91" s="69"/>
      <c r="U91" s="52">
        <f t="shared" si="87"/>
        <v>6.7769655459071643E-3</v>
      </c>
      <c r="W91" s="15"/>
    </row>
    <row r="92" spans="1:23" s="212" customFormat="1" thickBot="1" x14ac:dyDescent="0.25">
      <c r="A92" s="10"/>
      <c r="B92" s="29" t="s">
        <v>129</v>
      </c>
      <c r="C92" s="29"/>
      <c r="D92" s="29"/>
      <c r="E92" s="256">
        <f>SUM(E85:E91)</f>
        <v>9077.5400000000009</v>
      </c>
      <c r="F92" s="256">
        <f>SUM(F85:F91)</f>
        <v>9077.5400000000009</v>
      </c>
      <c r="G92" s="242"/>
      <c r="H92" s="243">
        <f>SUM(H85:H91)</f>
        <v>0</v>
      </c>
      <c r="I92" s="242"/>
      <c r="J92" s="272">
        <f>H92/F92</f>
        <v>0</v>
      </c>
      <c r="K92" s="280"/>
      <c r="L92" s="274">
        <f>E92/$E$20</f>
        <v>8.202423442879218E-3</v>
      </c>
      <c r="M92" s="17"/>
      <c r="N92" s="55">
        <f t="shared" ref="N92" si="89">E92/$U$5</f>
        <v>259.35828571428573</v>
      </c>
      <c r="O92" s="56">
        <f t="shared" ref="O92" si="90">F92/$U$5</f>
        <v>259.35828571428573</v>
      </c>
      <c r="P92" s="74"/>
      <c r="Q92" s="158">
        <f>SUM(Q85:Q91)</f>
        <v>0</v>
      </c>
      <c r="R92" s="75"/>
      <c r="S92" s="59">
        <f>Q92/O92</f>
        <v>0</v>
      </c>
      <c r="T92" s="75"/>
      <c r="U92" s="150">
        <f t="shared" si="57"/>
        <v>8.2024234428792163E-3</v>
      </c>
      <c r="V92" s="3"/>
      <c r="W92" s="18"/>
    </row>
    <row r="93" spans="1:23" x14ac:dyDescent="0.25">
      <c r="A93" s="10"/>
      <c r="B93" s="10"/>
      <c r="C93" s="10"/>
      <c r="D93" s="30"/>
      <c r="E93" s="257"/>
      <c r="F93" s="257"/>
      <c r="G93" s="242"/>
      <c r="H93" s="242"/>
      <c r="I93" s="242"/>
      <c r="J93" s="280"/>
      <c r="K93" s="280"/>
      <c r="L93" s="281"/>
      <c r="M93" s="17"/>
      <c r="N93" s="80"/>
      <c r="O93" s="74"/>
      <c r="P93" s="74"/>
      <c r="Q93" s="155"/>
      <c r="R93" s="75"/>
      <c r="S93" s="63"/>
      <c r="T93" s="75"/>
      <c r="U93" s="52"/>
      <c r="V93" s="3"/>
      <c r="W93" s="18"/>
    </row>
    <row r="94" spans="1:23" x14ac:dyDescent="0.25">
      <c r="A94" s="29"/>
      <c r="B94" s="10" t="s">
        <v>134</v>
      </c>
      <c r="C94" s="32"/>
      <c r="D94" s="33"/>
      <c r="E94" s="252"/>
      <c r="F94" s="252"/>
      <c r="G94" s="240"/>
      <c r="H94" s="232"/>
      <c r="I94" s="232"/>
      <c r="J94" s="276"/>
      <c r="K94" s="276"/>
      <c r="L94" s="279"/>
      <c r="N94" s="77"/>
      <c r="O94" s="50"/>
      <c r="P94" s="50"/>
      <c r="Q94" s="156"/>
      <c r="R94" s="69"/>
      <c r="S94" s="68"/>
      <c r="T94" s="69"/>
      <c r="U94" s="52"/>
      <c r="W94" s="15"/>
    </row>
    <row r="95" spans="1:23" x14ac:dyDescent="0.25">
      <c r="A95" s="10"/>
      <c r="B95" s="29"/>
      <c r="C95" s="29" t="s">
        <v>130</v>
      </c>
      <c r="D95" s="29"/>
      <c r="E95" s="252">
        <v>0</v>
      </c>
      <c r="F95" s="252">
        <v>0</v>
      </c>
      <c r="G95" s="232"/>
      <c r="H95" s="233">
        <f t="shared" ref="H95:H99" si="91">E95-F95</f>
        <v>0</v>
      </c>
      <c r="I95" s="232"/>
      <c r="J95" s="14" t="e">
        <f t="shared" ref="J95:J99" si="92">H95/F95</f>
        <v>#DIV/0!</v>
      </c>
      <c r="K95" s="276"/>
      <c r="L95" s="271">
        <f t="shared" ref="L95:L108" si="93">E95/$E$20</f>
        <v>0</v>
      </c>
      <c r="N95" s="53">
        <f t="shared" ref="N95:N99" si="94">E95/$U$5</f>
        <v>0</v>
      </c>
      <c r="O95" s="54">
        <f t="shared" ref="O95:O100" si="95">F95/$U$5</f>
        <v>0</v>
      </c>
      <c r="P95" s="50"/>
      <c r="Q95" s="153">
        <f t="shared" ref="Q95:Q99" si="96">N95-O95</f>
        <v>0</v>
      </c>
      <c r="R95" s="69"/>
      <c r="S95" s="51" t="e">
        <f t="shared" ref="S95:S99" si="97">Q95/O95</f>
        <v>#DIV/0!</v>
      </c>
      <c r="T95" s="69"/>
      <c r="U95" s="52">
        <f t="shared" ref="U95:U113" si="98">N95/$N$20</f>
        <v>0</v>
      </c>
      <c r="W95" s="15"/>
    </row>
    <row r="96" spans="1:23" x14ac:dyDescent="0.25">
      <c r="A96" s="10"/>
      <c r="B96" s="29"/>
      <c r="C96" s="29" t="s">
        <v>131</v>
      </c>
      <c r="D96" s="29"/>
      <c r="E96" s="252">
        <v>520</v>
      </c>
      <c r="F96" s="252">
        <v>0</v>
      </c>
      <c r="G96" s="232"/>
      <c r="H96" s="233">
        <f t="shared" si="91"/>
        <v>520</v>
      </c>
      <c r="I96" s="232"/>
      <c r="J96" s="14" t="e">
        <f t="shared" si="92"/>
        <v>#DIV/0!</v>
      </c>
      <c r="K96" s="276"/>
      <c r="L96" s="271">
        <f t="shared" si="93"/>
        <v>4.6986961118289676E-4</v>
      </c>
      <c r="N96" s="53">
        <f t="shared" si="94"/>
        <v>14.857142857142858</v>
      </c>
      <c r="O96" s="54">
        <f t="shared" si="95"/>
        <v>0</v>
      </c>
      <c r="P96" s="50"/>
      <c r="Q96" s="153">
        <f t="shared" si="96"/>
        <v>14.857142857142858</v>
      </c>
      <c r="R96" s="69"/>
      <c r="S96" s="51" t="e">
        <f t="shared" si="97"/>
        <v>#DIV/0!</v>
      </c>
      <c r="T96" s="69"/>
      <c r="U96" s="52">
        <f t="shared" si="98"/>
        <v>4.6986961118289676E-4</v>
      </c>
      <c r="W96" s="15"/>
    </row>
    <row r="97" spans="1:23" x14ac:dyDescent="0.25">
      <c r="A97" s="10"/>
      <c r="B97" s="29"/>
      <c r="C97" s="29" t="s">
        <v>133</v>
      </c>
      <c r="D97" s="29"/>
      <c r="E97" s="252">
        <v>0</v>
      </c>
      <c r="F97" s="252">
        <v>0</v>
      </c>
      <c r="G97" s="232"/>
      <c r="H97" s="233">
        <f t="shared" si="91"/>
        <v>0</v>
      </c>
      <c r="I97" s="232"/>
      <c r="J97" s="14" t="e">
        <f t="shared" si="92"/>
        <v>#DIV/0!</v>
      </c>
      <c r="K97" s="276"/>
      <c r="L97" s="271">
        <f t="shared" si="93"/>
        <v>0</v>
      </c>
      <c r="N97" s="53">
        <f t="shared" si="94"/>
        <v>0</v>
      </c>
      <c r="O97" s="54">
        <f t="shared" si="95"/>
        <v>0</v>
      </c>
      <c r="P97" s="50"/>
      <c r="Q97" s="153">
        <f t="shared" si="96"/>
        <v>0</v>
      </c>
      <c r="R97" s="69"/>
      <c r="S97" s="51" t="e">
        <f t="shared" si="97"/>
        <v>#DIV/0!</v>
      </c>
      <c r="T97" s="69"/>
      <c r="U97" s="52">
        <f t="shared" si="98"/>
        <v>0</v>
      </c>
      <c r="W97" s="15"/>
    </row>
    <row r="98" spans="1:23" x14ac:dyDescent="0.25">
      <c r="A98" s="10"/>
      <c r="B98" s="29"/>
      <c r="C98" s="29" t="s">
        <v>132</v>
      </c>
      <c r="D98" s="29"/>
      <c r="E98" s="252">
        <v>0</v>
      </c>
      <c r="F98" s="252">
        <v>0</v>
      </c>
      <c r="G98" s="232"/>
      <c r="H98" s="233">
        <f t="shared" si="91"/>
        <v>0</v>
      </c>
      <c r="I98" s="232"/>
      <c r="J98" s="14" t="e">
        <f t="shared" si="92"/>
        <v>#DIV/0!</v>
      </c>
      <c r="K98" s="276"/>
      <c r="L98" s="271">
        <f t="shared" si="93"/>
        <v>0</v>
      </c>
      <c r="N98" s="53">
        <f t="shared" si="94"/>
        <v>0</v>
      </c>
      <c r="O98" s="54">
        <f t="shared" si="95"/>
        <v>0</v>
      </c>
      <c r="P98" s="50"/>
      <c r="Q98" s="153">
        <f t="shared" si="96"/>
        <v>0</v>
      </c>
      <c r="R98" s="69"/>
      <c r="S98" s="51" t="e">
        <f t="shared" si="97"/>
        <v>#DIV/0!</v>
      </c>
      <c r="T98" s="69"/>
      <c r="U98" s="52">
        <f t="shared" si="98"/>
        <v>0</v>
      </c>
      <c r="W98" s="15"/>
    </row>
    <row r="99" spans="1:23" x14ac:dyDescent="0.25">
      <c r="A99" s="10"/>
      <c r="B99" s="29"/>
      <c r="C99" s="29" t="s">
        <v>166</v>
      </c>
      <c r="D99" s="29"/>
      <c r="E99" s="252">
        <v>0</v>
      </c>
      <c r="F99" s="252">
        <v>0</v>
      </c>
      <c r="G99" s="232"/>
      <c r="H99" s="233">
        <f t="shared" si="91"/>
        <v>0</v>
      </c>
      <c r="I99" s="232"/>
      <c r="J99" s="14" t="e">
        <f t="shared" si="92"/>
        <v>#DIV/0!</v>
      </c>
      <c r="K99" s="276"/>
      <c r="L99" s="271">
        <f t="shared" si="93"/>
        <v>0</v>
      </c>
      <c r="N99" s="53">
        <f t="shared" si="94"/>
        <v>0</v>
      </c>
      <c r="O99" s="54">
        <f t="shared" si="95"/>
        <v>0</v>
      </c>
      <c r="P99" s="50"/>
      <c r="Q99" s="153">
        <f t="shared" si="96"/>
        <v>0</v>
      </c>
      <c r="R99" s="69"/>
      <c r="S99" s="51" t="e">
        <f t="shared" si="97"/>
        <v>#DIV/0!</v>
      </c>
      <c r="T99" s="69"/>
      <c r="U99" s="52">
        <f t="shared" si="98"/>
        <v>0</v>
      </c>
      <c r="W99" s="15"/>
    </row>
    <row r="100" spans="1:23" s="212" customFormat="1" thickBot="1" x14ac:dyDescent="0.25">
      <c r="A100" s="10"/>
      <c r="B100" s="29" t="s">
        <v>135</v>
      </c>
      <c r="C100" s="29"/>
      <c r="D100" s="29"/>
      <c r="E100" s="256">
        <f>SUM(E95:E99)</f>
        <v>520</v>
      </c>
      <c r="F100" s="256">
        <f>SUM(F95:F99)</f>
        <v>0</v>
      </c>
      <c r="G100" s="242"/>
      <c r="H100" s="243">
        <f>SUM(H95:H99)</f>
        <v>520</v>
      </c>
      <c r="I100" s="242"/>
      <c r="J100" s="272" t="e">
        <f>H100/F100</f>
        <v>#DIV/0!</v>
      </c>
      <c r="K100" s="280"/>
      <c r="L100" s="274">
        <f>E100/$E$20</f>
        <v>4.6986961118289676E-4</v>
      </c>
      <c r="M100" s="17"/>
      <c r="N100" s="55">
        <f t="shared" ref="N100" si="99">E100/$U$5</f>
        <v>14.857142857142858</v>
      </c>
      <c r="O100" s="56">
        <f t="shared" si="95"/>
        <v>0</v>
      </c>
      <c r="P100" s="74"/>
      <c r="Q100" s="158">
        <f>SUM(Q95:Q99)</f>
        <v>14.857142857142858</v>
      </c>
      <c r="R100" s="75"/>
      <c r="S100" s="59" t="e">
        <f>Q100/O100</f>
        <v>#DIV/0!</v>
      </c>
      <c r="T100" s="75"/>
      <c r="U100" s="150">
        <f>N100/$N$20</f>
        <v>4.6986961118289676E-4</v>
      </c>
      <c r="V100" s="3"/>
      <c r="W100" s="18"/>
    </row>
    <row r="101" spans="1:23" ht="20.25" customHeight="1" x14ac:dyDescent="0.25">
      <c r="A101" s="10"/>
      <c r="B101" s="29" t="s">
        <v>136</v>
      </c>
      <c r="C101" s="29"/>
      <c r="D101" s="30"/>
      <c r="E101" s="252"/>
      <c r="F101" s="252"/>
      <c r="G101" s="232"/>
      <c r="H101" s="232"/>
      <c r="I101" s="232"/>
      <c r="J101" s="276"/>
      <c r="K101" s="276"/>
      <c r="L101" s="279"/>
      <c r="N101" s="77"/>
      <c r="O101" s="50"/>
      <c r="P101" s="50"/>
      <c r="Q101" s="156"/>
      <c r="R101" s="69"/>
      <c r="S101" s="68"/>
      <c r="T101" s="69"/>
      <c r="U101" s="52"/>
      <c r="W101" s="15"/>
    </row>
    <row r="102" spans="1:23" x14ac:dyDescent="0.25">
      <c r="A102" s="10"/>
      <c r="B102" s="29"/>
      <c r="C102" s="29" t="s">
        <v>167</v>
      </c>
      <c r="D102" s="30"/>
      <c r="E102" s="252">
        <v>0</v>
      </c>
      <c r="F102" s="252">
        <v>0</v>
      </c>
      <c r="G102" s="232"/>
      <c r="H102" s="233">
        <f t="shared" ref="H102:H104" si="100">E102-F102</f>
        <v>0</v>
      </c>
      <c r="I102" s="232"/>
      <c r="J102" s="14" t="e">
        <f>H102/F102</f>
        <v>#DIV/0!</v>
      </c>
      <c r="K102" s="276"/>
      <c r="L102" s="271">
        <f t="shared" si="93"/>
        <v>0</v>
      </c>
      <c r="M102" s="12"/>
      <c r="N102" s="53">
        <f t="shared" ref="N102:N107" si="101">E102/$U$5</f>
        <v>0</v>
      </c>
      <c r="O102" s="54">
        <f t="shared" ref="O102" si="102">F102/$U$5</f>
        <v>0</v>
      </c>
      <c r="P102" s="50"/>
      <c r="Q102" s="153">
        <f t="shared" ref="Q102:Q108" si="103">N102-O102</f>
        <v>0</v>
      </c>
      <c r="R102" s="69"/>
      <c r="S102" s="51" t="e">
        <f>Q102/O102</f>
        <v>#DIV/0!</v>
      </c>
      <c r="T102" s="69"/>
      <c r="U102" s="52">
        <f t="shared" si="98"/>
        <v>0</v>
      </c>
      <c r="V102" s="3"/>
      <c r="W102" s="18"/>
    </row>
    <row r="103" spans="1:23" x14ac:dyDescent="0.25">
      <c r="A103" s="10"/>
      <c r="B103" s="29"/>
      <c r="C103" s="29" t="s">
        <v>168</v>
      </c>
      <c r="D103" s="30"/>
      <c r="E103" s="252">
        <v>0</v>
      </c>
      <c r="F103" s="252">
        <v>0</v>
      </c>
      <c r="G103" s="232"/>
      <c r="H103" s="233">
        <f t="shared" si="100"/>
        <v>0</v>
      </c>
      <c r="I103" s="232"/>
      <c r="J103" s="14" t="e">
        <f t="shared" ref="J103:J109" si="104">H103/F103</f>
        <v>#DIV/0!</v>
      </c>
      <c r="K103" s="276"/>
      <c r="L103" s="271">
        <f t="shared" si="93"/>
        <v>0</v>
      </c>
      <c r="N103" s="53">
        <f t="shared" si="101"/>
        <v>0</v>
      </c>
      <c r="O103" s="54">
        <f t="shared" ref="O103:O104" si="105">F103/$U$5</f>
        <v>0</v>
      </c>
      <c r="P103" s="50"/>
      <c r="Q103" s="153">
        <f t="shared" si="103"/>
        <v>0</v>
      </c>
      <c r="R103" s="69"/>
      <c r="S103" s="51" t="e">
        <f t="shared" ref="S103:S104" si="106">Q103/O103</f>
        <v>#DIV/0!</v>
      </c>
      <c r="T103" s="69"/>
      <c r="U103" s="52">
        <f t="shared" si="98"/>
        <v>0</v>
      </c>
      <c r="W103" s="15"/>
    </row>
    <row r="104" spans="1:23" x14ac:dyDescent="0.25">
      <c r="A104" s="10"/>
      <c r="B104" s="29"/>
      <c r="C104" s="29" t="s">
        <v>169</v>
      </c>
      <c r="D104" s="30"/>
      <c r="E104" s="252">
        <v>0</v>
      </c>
      <c r="F104" s="252">
        <v>0</v>
      </c>
      <c r="G104" s="232"/>
      <c r="H104" s="233">
        <f t="shared" si="100"/>
        <v>0</v>
      </c>
      <c r="I104" s="232"/>
      <c r="J104" s="14" t="e">
        <f t="shared" si="104"/>
        <v>#DIV/0!</v>
      </c>
      <c r="K104" s="276"/>
      <c r="L104" s="271">
        <f t="shared" si="93"/>
        <v>0</v>
      </c>
      <c r="N104" s="53">
        <f t="shared" si="101"/>
        <v>0</v>
      </c>
      <c r="O104" s="54">
        <f t="shared" si="105"/>
        <v>0</v>
      </c>
      <c r="P104" s="50"/>
      <c r="Q104" s="153">
        <f t="shared" si="103"/>
        <v>0</v>
      </c>
      <c r="R104" s="69"/>
      <c r="S104" s="51" t="e">
        <f t="shared" si="106"/>
        <v>#DIV/0!</v>
      </c>
      <c r="T104" s="69"/>
      <c r="U104" s="52">
        <f t="shared" si="98"/>
        <v>0</v>
      </c>
      <c r="W104" s="15"/>
    </row>
    <row r="105" spans="1:23" x14ac:dyDescent="0.25">
      <c r="A105" s="10"/>
      <c r="B105" s="29"/>
      <c r="C105" s="29" t="s">
        <v>170</v>
      </c>
      <c r="D105" s="30"/>
      <c r="E105" s="252">
        <v>0</v>
      </c>
      <c r="F105" s="252">
        <v>0</v>
      </c>
      <c r="G105" s="232"/>
      <c r="H105" s="233">
        <f t="shared" ref="H105:H107" si="107">E105-F105</f>
        <v>0</v>
      </c>
      <c r="I105" s="232"/>
      <c r="J105" s="14" t="e">
        <f t="shared" ref="J105:J107" si="108">H105/F105</f>
        <v>#DIV/0!</v>
      </c>
      <c r="K105" s="276"/>
      <c r="L105" s="271">
        <f t="shared" ref="L105:L107" si="109">E105/$E$20</f>
        <v>0</v>
      </c>
      <c r="N105" s="53">
        <f t="shared" si="101"/>
        <v>0</v>
      </c>
      <c r="O105" s="54">
        <f t="shared" ref="O105:O107" si="110">F105/$U$5</f>
        <v>0</v>
      </c>
      <c r="P105" s="50"/>
      <c r="Q105" s="153">
        <f t="shared" ref="Q105:Q107" si="111">N105-O105</f>
        <v>0</v>
      </c>
      <c r="R105" s="69"/>
      <c r="S105" s="51" t="e">
        <f t="shared" ref="S105:S107" si="112">Q105/O105</f>
        <v>#DIV/0!</v>
      </c>
      <c r="T105" s="69"/>
      <c r="U105" s="52">
        <f t="shared" ref="U105:U107" si="113">N105/$N$20</f>
        <v>0</v>
      </c>
      <c r="W105" s="15"/>
    </row>
    <row r="106" spans="1:23" x14ac:dyDescent="0.25">
      <c r="A106" s="10"/>
      <c r="B106" s="29"/>
      <c r="C106" s="29" t="s">
        <v>171</v>
      </c>
      <c r="D106" s="30"/>
      <c r="E106" s="252">
        <v>0</v>
      </c>
      <c r="F106" s="252">
        <v>0</v>
      </c>
      <c r="G106" s="232"/>
      <c r="H106" s="233">
        <f t="shared" si="107"/>
        <v>0</v>
      </c>
      <c r="I106" s="232"/>
      <c r="J106" s="14" t="e">
        <f t="shared" si="108"/>
        <v>#DIV/0!</v>
      </c>
      <c r="K106" s="276"/>
      <c r="L106" s="271">
        <f t="shared" si="109"/>
        <v>0</v>
      </c>
      <c r="N106" s="53">
        <f t="shared" si="101"/>
        <v>0</v>
      </c>
      <c r="O106" s="54">
        <f t="shared" si="110"/>
        <v>0</v>
      </c>
      <c r="P106" s="50"/>
      <c r="Q106" s="153">
        <f t="shared" si="111"/>
        <v>0</v>
      </c>
      <c r="R106" s="69"/>
      <c r="S106" s="51" t="e">
        <f t="shared" si="112"/>
        <v>#DIV/0!</v>
      </c>
      <c r="T106" s="69"/>
      <c r="U106" s="52">
        <f t="shared" si="113"/>
        <v>0</v>
      </c>
      <c r="W106" s="15"/>
    </row>
    <row r="107" spans="1:23" x14ac:dyDescent="0.25">
      <c r="A107" s="10"/>
      <c r="B107" s="29"/>
      <c r="C107" s="29" t="s">
        <v>172</v>
      </c>
      <c r="D107" s="30"/>
      <c r="E107" s="252">
        <v>0</v>
      </c>
      <c r="F107" s="252">
        <v>0</v>
      </c>
      <c r="G107" s="232"/>
      <c r="H107" s="233">
        <f t="shared" si="107"/>
        <v>0</v>
      </c>
      <c r="I107" s="232"/>
      <c r="J107" s="14" t="e">
        <f t="shared" si="108"/>
        <v>#DIV/0!</v>
      </c>
      <c r="K107" s="276"/>
      <c r="L107" s="271">
        <f t="shared" si="109"/>
        <v>0</v>
      </c>
      <c r="N107" s="53">
        <f t="shared" si="101"/>
        <v>0</v>
      </c>
      <c r="O107" s="54">
        <f t="shared" si="110"/>
        <v>0</v>
      </c>
      <c r="P107" s="50"/>
      <c r="Q107" s="153">
        <f t="shared" si="111"/>
        <v>0</v>
      </c>
      <c r="R107" s="69"/>
      <c r="S107" s="51" t="e">
        <f t="shared" si="112"/>
        <v>#DIV/0!</v>
      </c>
      <c r="T107" s="69"/>
      <c r="U107" s="52">
        <f t="shared" si="113"/>
        <v>0</v>
      </c>
      <c r="W107" s="15"/>
    </row>
    <row r="108" spans="1:23" x14ac:dyDescent="0.25">
      <c r="A108" s="10"/>
      <c r="B108" s="29"/>
      <c r="C108" s="29" t="s">
        <v>173</v>
      </c>
      <c r="D108" s="30"/>
      <c r="E108" s="252">
        <v>0</v>
      </c>
      <c r="F108" s="252">
        <v>0</v>
      </c>
      <c r="G108" s="232"/>
      <c r="H108" s="233">
        <f>E108-F108</f>
        <v>0</v>
      </c>
      <c r="I108" s="232"/>
      <c r="J108" s="14" t="e">
        <f t="shared" si="104"/>
        <v>#DIV/0!</v>
      </c>
      <c r="K108" s="276"/>
      <c r="L108" s="271">
        <f t="shared" si="93"/>
        <v>0</v>
      </c>
      <c r="N108" s="53">
        <f t="shared" ref="N108:N109" si="114">E108/$U$5</f>
        <v>0</v>
      </c>
      <c r="O108" s="54">
        <f>F108/$U$5</f>
        <v>0</v>
      </c>
      <c r="P108" s="50"/>
      <c r="Q108" s="153">
        <f t="shared" si="103"/>
        <v>0</v>
      </c>
      <c r="R108" s="69"/>
      <c r="S108" s="51" t="e">
        <f t="shared" ref="S108" si="115">Q108/O108</f>
        <v>#DIV/0!</v>
      </c>
      <c r="T108" s="69"/>
      <c r="U108" s="52">
        <f t="shared" si="98"/>
        <v>0</v>
      </c>
      <c r="W108" s="15"/>
    </row>
    <row r="109" spans="1:23" s="212" customFormat="1" thickBot="1" x14ac:dyDescent="0.25">
      <c r="A109" s="10"/>
      <c r="B109" s="29" t="s">
        <v>174</v>
      </c>
      <c r="C109" s="29"/>
      <c r="D109" s="30"/>
      <c r="E109" s="256">
        <f>SUM(E102:E108)</f>
        <v>0</v>
      </c>
      <c r="F109" s="256">
        <f>SUM(F102:F108)</f>
        <v>0</v>
      </c>
      <c r="G109" s="242"/>
      <c r="H109" s="243">
        <f>SUM(H102:H108)</f>
        <v>0</v>
      </c>
      <c r="I109" s="242"/>
      <c r="J109" s="272" t="e">
        <f t="shared" si="104"/>
        <v>#DIV/0!</v>
      </c>
      <c r="K109" s="280"/>
      <c r="L109" s="274">
        <f>E109/$E$20</f>
        <v>0</v>
      </c>
      <c r="M109" s="17"/>
      <c r="N109" s="55">
        <f t="shared" si="114"/>
        <v>0</v>
      </c>
      <c r="O109" s="56">
        <f>F109/$U$5</f>
        <v>0</v>
      </c>
      <c r="P109" s="74"/>
      <c r="Q109" s="158">
        <f>SUM(Q102:Q108)</f>
        <v>0</v>
      </c>
      <c r="R109" s="75"/>
      <c r="S109" s="59" t="e">
        <f>Q109/O109</f>
        <v>#DIV/0!</v>
      </c>
      <c r="T109" s="75"/>
      <c r="U109" s="150">
        <f t="shared" si="98"/>
        <v>0</v>
      </c>
      <c r="V109" s="3"/>
      <c r="W109" s="18"/>
    </row>
    <row r="110" spans="1:23" ht="21.75" customHeight="1" x14ac:dyDescent="0.25">
      <c r="A110" s="10"/>
      <c r="B110" s="29" t="s">
        <v>175</v>
      </c>
      <c r="C110" s="29"/>
      <c r="D110" s="29"/>
      <c r="E110" s="252"/>
      <c r="F110" s="252"/>
      <c r="G110" s="232"/>
      <c r="H110" s="232"/>
      <c r="I110" s="232"/>
      <c r="J110" s="276"/>
      <c r="K110" s="276"/>
      <c r="L110" s="279"/>
      <c r="N110" s="77"/>
      <c r="O110" s="50"/>
      <c r="P110" s="50"/>
      <c r="Q110" s="156"/>
      <c r="R110" s="69"/>
      <c r="S110" s="68"/>
      <c r="T110" s="69"/>
      <c r="U110" s="52"/>
      <c r="W110" s="15"/>
    </row>
    <row r="111" spans="1:23" x14ac:dyDescent="0.25">
      <c r="A111" s="10"/>
      <c r="B111" s="29"/>
      <c r="C111" s="29" t="s">
        <v>176</v>
      </c>
      <c r="D111" s="29"/>
      <c r="E111" s="252">
        <v>0</v>
      </c>
      <c r="F111" s="252">
        <v>0</v>
      </c>
      <c r="G111" s="232"/>
      <c r="H111" s="233">
        <f t="shared" ref="H111:H124" si="116">E111-F111</f>
        <v>0</v>
      </c>
      <c r="I111" s="232"/>
      <c r="J111" s="14" t="e">
        <f t="shared" ref="J111:J140" si="117">H111/F111</f>
        <v>#DIV/0!</v>
      </c>
      <c r="K111" s="276"/>
      <c r="L111" s="271">
        <f t="shared" ref="L111:L140" si="118">E111/$E$20</f>
        <v>0</v>
      </c>
      <c r="N111" s="53">
        <f t="shared" ref="N111" si="119">E111/$U$5</f>
        <v>0</v>
      </c>
      <c r="O111" s="54">
        <f t="shared" ref="O111" si="120">F111/$U$5</f>
        <v>0</v>
      </c>
      <c r="P111" s="50"/>
      <c r="Q111" s="153">
        <f t="shared" ref="Q111:Q124" si="121">N111-O111</f>
        <v>0</v>
      </c>
      <c r="R111" s="69"/>
      <c r="S111" s="51" t="e">
        <f t="shared" ref="S111:S124" si="122">Q111/O111</f>
        <v>#DIV/0!</v>
      </c>
      <c r="T111" s="69"/>
      <c r="U111" s="52">
        <f t="shared" si="98"/>
        <v>0</v>
      </c>
      <c r="W111" s="15"/>
    </row>
    <row r="112" spans="1:23" x14ac:dyDescent="0.25">
      <c r="A112" s="10"/>
      <c r="B112" s="29"/>
      <c r="C112" s="29" t="s">
        <v>177</v>
      </c>
      <c r="D112" s="29"/>
      <c r="E112" s="252">
        <v>0</v>
      </c>
      <c r="F112" s="252">
        <v>396</v>
      </c>
      <c r="G112" s="232"/>
      <c r="H112" s="233">
        <f t="shared" si="116"/>
        <v>-396</v>
      </c>
      <c r="I112" s="232"/>
      <c r="J112" s="14">
        <f t="shared" si="117"/>
        <v>-1</v>
      </c>
      <c r="K112" s="276"/>
      <c r="L112" s="271">
        <f t="shared" si="118"/>
        <v>0</v>
      </c>
      <c r="N112" s="53">
        <f t="shared" ref="N112:N124" si="123">E112/$U$5</f>
        <v>0</v>
      </c>
      <c r="O112" s="54">
        <f t="shared" ref="O112:O124" si="124">F112/$U$5</f>
        <v>11.314285714285715</v>
      </c>
      <c r="P112" s="50"/>
      <c r="Q112" s="153">
        <f t="shared" si="121"/>
        <v>-11.314285714285715</v>
      </c>
      <c r="R112" s="69"/>
      <c r="S112" s="51">
        <f t="shared" si="122"/>
        <v>-1</v>
      </c>
      <c r="T112" s="69"/>
      <c r="U112" s="52">
        <f t="shared" si="98"/>
        <v>0</v>
      </c>
      <c r="W112" s="15"/>
    </row>
    <row r="113" spans="1:23" x14ac:dyDescent="0.25">
      <c r="A113" s="10"/>
      <c r="B113" s="29"/>
      <c r="C113" s="29" t="s">
        <v>178</v>
      </c>
      <c r="D113" s="29"/>
      <c r="E113" s="235">
        <v>200</v>
      </c>
      <c r="F113" s="235">
        <v>200</v>
      </c>
      <c r="G113" s="232"/>
      <c r="H113" s="241">
        <f t="shared" si="116"/>
        <v>0</v>
      </c>
      <c r="I113" s="232"/>
      <c r="J113" s="277">
        <f t="shared" si="117"/>
        <v>0</v>
      </c>
      <c r="K113" s="276"/>
      <c r="L113" s="278">
        <f t="shared" si="118"/>
        <v>1.8071908122419106E-4</v>
      </c>
      <c r="N113" s="85">
        <f t="shared" si="123"/>
        <v>5.7142857142857144</v>
      </c>
      <c r="O113" s="86">
        <f t="shared" si="124"/>
        <v>5.7142857142857144</v>
      </c>
      <c r="P113" s="50"/>
      <c r="Q113" s="157">
        <f t="shared" si="121"/>
        <v>0</v>
      </c>
      <c r="R113" s="69"/>
      <c r="S113" s="70">
        <f t="shared" si="122"/>
        <v>0</v>
      </c>
      <c r="T113" s="69"/>
      <c r="U113" s="71">
        <f t="shared" si="98"/>
        <v>1.8071908122419106E-4</v>
      </c>
      <c r="W113" s="15"/>
    </row>
    <row r="114" spans="1:23" x14ac:dyDescent="0.25">
      <c r="A114" s="10"/>
      <c r="B114" s="29"/>
      <c r="C114" s="29" t="s">
        <v>179</v>
      </c>
      <c r="D114" s="29"/>
      <c r="E114" s="255"/>
      <c r="F114" s="255"/>
      <c r="G114" s="232"/>
      <c r="H114" s="233"/>
      <c r="I114" s="232"/>
      <c r="J114" s="14"/>
      <c r="K114" s="276"/>
      <c r="L114" s="271"/>
      <c r="N114" s="53"/>
      <c r="O114" s="54"/>
      <c r="P114" s="50"/>
      <c r="Q114" s="153"/>
      <c r="R114" s="69"/>
      <c r="S114" s="51"/>
      <c r="T114" s="69"/>
      <c r="U114" s="52"/>
      <c r="W114" s="15"/>
    </row>
    <row r="115" spans="1:23" x14ac:dyDescent="0.25">
      <c r="A115" s="10"/>
      <c r="B115" s="29"/>
      <c r="C115" s="29"/>
      <c r="D115" s="29" t="s">
        <v>180</v>
      </c>
      <c r="E115" s="252">
        <v>0</v>
      </c>
      <c r="F115" s="252">
        <v>0</v>
      </c>
      <c r="G115" s="232"/>
      <c r="H115" s="233">
        <f t="shared" si="116"/>
        <v>0</v>
      </c>
      <c r="I115" s="232"/>
      <c r="J115" s="14" t="e">
        <f t="shared" si="117"/>
        <v>#DIV/0!</v>
      </c>
      <c r="K115" s="276"/>
      <c r="L115" s="271">
        <f t="shared" si="118"/>
        <v>0</v>
      </c>
      <c r="N115" s="53">
        <f t="shared" si="123"/>
        <v>0</v>
      </c>
      <c r="O115" s="54">
        <f t="shared" si="124"/>
        <v>0</v>
      </c>
      <c r="P115" s="50"/>
      <c r="Q115" s="153">
        <f t="shared" si="121"/>
        <v>0</v>
      </c>
      <c r="R115" s="69"/>
      <c r="S115" s="51" t="e">
        <f t="shared" si="122"/>
        <v>#DIV/0!</v>
      </c>
      <c r="T115" s="69"/>
      <c r="U115" s="52">
        <f t="shared" ref="U115:U154" si="125">N115/$N$20</f>
        <v>0</v>
      </c>
      <c r="W115" s="15"/>
    </row>
    <row r="116" spans="1:23" x14ac:dyDescent="0.25">
      <c r="A116" s="10"/>
      <c r="B116" s="29"/>
      <c r="C116" s="29"/>
      <c r="D116" s="29" t="s">
        <v>181</v>
      </c>
      <c r="E116" s="234">
        <v>0</v>
      </c>
      <c r="F116" s="234">
        <v>0</v>
      </c>
      <c r="G116" s="232"/>
      <c r="H116" s="233">
        <f t="shared" si="116"/>
        <v>0</v>
      </c>
      <c r="I116" s="232"/>
      <c r="J116" s="14" t="e">
        <f t="shared" si="117"/>
        <v>#DIV/0!</v>
      </c>
      <c r="K116" s="276"/>
      <c r="L116" s="271">
        <f t="shared" si="118"/>
        <v>0</v>
      </c>
      <c r="N116" s="53">
        <f t="shared" si="123"/>
        <v>0</v>
      </c>
      <c r="O116" s="54">
        <f t="shared" si="124"/>
        <v>0</v>
      </c>
      <c r="P116" s="50"/>
      <c r="Q116" s="153">
        <f t="shared" si="121"/>
        <v>0</v>
      </c>
      <c r="R116" s="69"/>
      <c r="S116" s="51" t="e">
        <f t="shared" si="122"/>
        <v>#DIV/0!</v>
      </c>
      <c r="T116" s="69"/>
      <c r="U116" s="52">
        <f t="shared" si="125"/>
        <v>0</v>
      </c>
      <c r="W116" s="15"/>
    </row>
    <row r="117" spans="1:23" x14ac:dyDescent="0.25">
      <c r="A117" s="10"/>
      <c r="B117" s="29"/>
      <c r="C117" s="29"/>
      <c r="D117" s="29" t="s">
        <v>182</v>
      </c>
      <c r="E117" s="234">
        <v>0</v>
      </c>
      <c r="F117" s="234">
        <v>0</v>
      </c>
      <c r="G117" s="232"/>
      <c r="H117" s="233">
        <f t="shared" si="116"/>
        <v>0</v>
      </c>
      <c r="I117" s="232"/>
      <c r="J117" s="14" t="e">
        <f t="shared" si="117"/>
        <v>#DIV/0!</v>
      </c>
      <c r="K117" s="276"/>
      <c r="L117" s="271">
        <f t="shared" si="118"/>
        <v>0</v>
      </c>
      <c r="N117" s="53">
        <f t="shared" ref="N117" si="126">E117/$U$5</f>
        <v>0</v>
      </c>
      <c r="O117" s="54">
        <f t="shared" ref="O117" si="127">F117/$U$5</f>
        <v>0</v>
      </c>
      <c r="P117" s="50"/>
      <c r="Q117" s="153">
        <f t="shared" ref="Q117" si="128">N117-O117</f>
        <v>0</v>
      </c>
      <c r="R117" s="69"/>
      <c r="S117" s="51" t="e">
        <f t="shared" ref="S117" si="129">Q117/O117</f>
        <v>#DIV/0!</v>
      </c>
      <c r="T117" s="69"/>
      <c r="U117" s="52">
        <f t="shared" ref="U117:U122" si="130">N117/$N$20</f>
        <v>0</v>
      </c>
      <c r="W117" s="15"/>
    </row>
    <row r="118" spans="1:23" x14ac:dyDescent="0.25">
      <c r="A118" s="10"/>
      <c r="B118" s="29"/>
      <c r="C118" s="29"/>
      <c r="D118" s="29" t="s">
        <v>183</v>
      </c>
      <c r="E118" s="234">
        <v>0</v>
      </c>
      <c r="F118" s="234">
        <v>0</v>
      </c>
      <c r="G118" s="232"/>
      <c r="H118" s="233">
        <f t="shared" si="116"/>
        <v>0</v>
      </c>
      <c r="I118" s="232"/>
      <c r="J118" s="14" t="e">
        <f t="shared" si="117"/>
        <v>#DIV/0!</v>
      </c>
      <c r="K118" s="276"/>
      <c r="L118" s="271">
        <f t="shared" si="118"/>
        <v>0</v>
      </c>
      <c r="N118" s="53">
        <f t="shared" ref="N118:N122" si="131">E118/$U$5</f>
        <v>0</v>
      </c>
      <c r="O118" s="54">
        <f t="shared" ref="O118:O121" si="132">F118/$U$5</f>
        <v>0</v>
      </c>
      <c r="P118" s="50"/>
      <c r="Q118" s="153">
        <f t="shared" ref="Q118:Q121" si="133">N118-O118</f>
        <v>0</v>
      </c>
      <c r="R118" s="69"/>
      <c r="S118" s="51" t="e">
        <f t="shared" ref="S118:S121" si="134">Q118/O118</f>
        <v>#DIV/0!</v>
      </c>
      <c r="T118" s="69"/>
      <c r="U118" s="52">
        <f t="shared" si="130"/>
        <v>0</v>
      </c>
      <c r="W118" s="15"/>
    </row>
    <row r="119" spans="1:23" x14ac:dyDescent="0.25">
      <c r="A119" s="10"/>
      <c r="B119" s="29"/>
      <c r="C119" s="29"/>
      <c r="D119" s="29" t="s">
        <v>184</v>
      </c>
      <c r="E119" s="235">
        <v>0</v>
      </c>
      <c r="F119" s="235">
        <v>0</v>
      </c>
      <c r="G119" s="232"/>
      <c r="H119" s="241">
        <f t="shared" si="116"/>
        <v>0</v>
      </c>
      <c r="I119" s="232"/>
      <c r="J119" s="277" t="e">
        <f t="shared" si="117"/>
        <v>#DIV/0!</v>
      </c>
      <c r="K119" s="276"/>
      <c r="L119" s="278">
        <f t="shared" si="118"/>
        <v>0</v>
      </c>
      <c r="N119" s="85">
        <f t="shared" ref="N119" si="135">E119/$U$5</f>
        <v>0</v>
      </c>
      <c r="O119" s="86">
        <f t="shared" ref="O119" si="136">F119/$U$5</f>
        <v>0</v>
      </c>
      <c r="P119" s="50"/>
      <c r="Q119" s="157">
        <f t="shared" ref="Q119" si="137">N119-O119</f>
        <v>0</v>
      </c>
      <c r="R119" s="69"/>
      <c r="S119" s="70" t="e">
        <f t="shared" ref="S119" si="138">Q119/O119</f>
        <v>#DIV/0!</v>
      </c>
      <c r="T119" s="69"/>
      <c r="U119" s="71">
        <f t="shared" ref="U119" si="139">N119/$N$20</f>
        <v>0</v>
      </c>
      <c r="W119" s="15"/>
    </row>
    <row r="120" spans="1:23" s="212" customFormat="1" ht="14.25" x14ac:dyDescent="0.2">
      <c r="A120" s="10"/>
      <c r="B120" s="29"/>
      <c r="C120" s="29" t="s">
        <v>193</v>
      </c>
      <c r="D120" s="29"/>
      <c r="E120" s="338">
        <f>SUM(E115:E119)</f>
        <v>0</v>
      </c>
      <c r="F120" s="338">
        <f>SUM(F115:F119)</f>
        <v>0</v>
      </c>
      <c r="G120" s="242"/>
      <c r="H120" s="237">
        <f>SUM(H115:H119)</f>
        <v>0</v>
      </c>
      <c r="I120" s="242"/>
      <c r="J120" s="273" t="e">
        <f>H120/F120</f>
        <v>#DIV/0!</v>
      </c>
      <c r="K120" s="280"/>
      <c r="L120" s="275">
        <f>E120/$E$20</f>
        <v>0</v>
      </c>
      <c r="N120" s="336">
        <f>E120/$U$5</f>
        <v>0</v>
      </c>
      <c r="O120" s="202">
        <f>F120/$U$5</f>
        <v>0</v>
      </c>
      <c r="P120" s="74"/>
      <c r="Q120" s="339">
        <f>N120-O120</f>
        <v>0</v>
      </c>
      <c r="R120" s="75"/>
      <c r="S120" s="149" t="e">
        <f>Q120/O120</f>
        <v>#DIV/0!</v>
      </c>
      <c r="T120" s="75"/>
      <c r="U120" s="337">
        <f t="shared" ref="U120" si="140">N120/$N$20</f>
        <v>0</v>
      </c>
      <c r="W120" s="18"/>
    </row>
    <row r="121" spans="1:23" x14ac:dyDescent="0.25">
      <c r="A121" s="10"/>
      <c r="B121" s="29"/>
      <c r="C121" s="29" t="s">
        <v>185</v>
      </c>
      <c r="D121" s="29"/>
      <c r="E121" s="234">
        <v>0</v>
      </c>
      <c r="F121" s="234">
        <v>0</v>
      </c>
      <c r="G121" s="232"/>
      <c r="H121" s="233">
        <f t="shared" si="116"/>
        <v>0</v>
      </c>
      <c r="I121" s="232"/>
      <c r="J121" s="14" t="e">
        <f t="shared" si="117"/>
        <v>#DIV/0!</v>
      </c>
      <c r="K121" s="276"/>
      <c r="L121" s="271">
        <f t="shared" si="118"/>
        <v>0</v>
      </c>
      <c r="N121" s="53">
        <f t="shared" si="131"/>
        <v>0</v>
      </c>
      <c r="O121" s="54">
        <f t="shared" si="132"/>
        <v>0</v>
      </c>
      <c r="P121" s="50"/>
      <c r="Q121" s="153">
        <f t="shared" si="133"/>
        <v>0</v>
      </c>
      <c r="R121" s="69"/>
      <c r="S121" s="51" t="e">
        <f t="shared" si="134"/>
        <v>#DIV/0!</v>
      </c>
      <c r="T121" s="69"/>
      <c r="U121" s="52">
        <f t="shared" si="130"/>
        <v>0</v>
      </c>
      <c r="W121" s="15"/>
    </row>
    <row r="122" spans="1:23" x14ac:dyDescent="0.25">
      <c r="A122" s="10"/>
      <c r="B122" s="29"/>
      <c r="C122" s="29" t="s">
        <v>186</v>
      </c>
      <c r="D122" s="29"/>
      <c r="E122" s="234">
        <v>0</v>
      </c>
      <c r="F122" s="234"/>
      <c r="G122" s="232"/>
      <c r="H122" s="233"/>
      <c r="I122" s="232"/>
      <c r="J122" s="14"/>
      <c r="K122" s="276"/>
      <c r="L122" s="271">
        <f t="shared" si="118"/>
        <v>0</v>
      </c>
      <c r="N122" s="53">
        <f t="shared" si="131"/>
        <v>0</v>
      </c>
      <c r="O122" s="54"/>
      <c r="P122" s="50"/>
      <c r="Q122" s="153"/>
      <c r="R122" s="69"/>
      <c r="S122" s="51"/>
      <c r="T122" s="69"/>
      <c r="U122" s="52">
        <f t="shared" si="130"/>
        <v>0</v>
      </c>
      <c r="W122" s="15"/>
    </row>
    <row r="123" spans="1:23" x14ac:dyDescent="0.25">
      <c r="A123" s="10"/>
      <c r="B123" s="29"/>
      <c r="C123" s="29" t="s">
        <v>187</v>
      </c>
      <c r="D123" s="29"/>
      <c r="E123" s="234">
        <v>0</v>
      </c>
      <c r="F123" s="234">
        <v>0</v>
      </c>
      <c r="G123" s="232"/>
      <c r="H123" s="233">
        <f t="shared" si="116"/>
        <v>0</v>
      </c>
      <c r="I123" s="232"/>
      <c r="J123" s="14" t="e">
        <f t="shared" si="117"/>
        <v>#DIV/0!</v>
      </c>
      <c r="K123" s="276"/>
      <c r="L123" s="271">
        <f t="shared" si="118"/>
        <v>0</v>
      </c>
      <c r="N123" s="53">
        <f t="shared" ref="N123" si="141">E123/$U$5</f>
        <v>0</v>
      </c>
      <c r="O123" s="54">
        <f t="shared" ref="O123" si="142">F123/$U$5</f>
        <v>0</v>
      </c>
      <c r="P123" s="50"/>
      <c r="Q123" s="153">
        <f t="shared" ref="Q123" si="143">N123-O123</f>
        <v>0</v>
      </c>
      <c r="R123" s="69"/>
      <c r="S123" s="51" t="e">
        <f t="shared" ref="S123" si="144">Q123/O123</f>
        <v>#DIV/0!</v>
      </c>
      <c r="T123" s="69"/>
      <c r="U123" s="52">
        <f t="shared" ref="U123" si="145">N123/$N$20</f>
        <v>0</v>
      </c>
      <c r="W123" s="15"/>
    </row>
    <row r="124" spans="1:23" x14ac:dyDescent="0.25">
      <c r="A124" s="10"/>
      <c r="B124" s="29"/>
      <c r="C124" s="29" t="s">
        <v>188</v>
      </c>
      <c r="D124" s="29"/>
      <c r="E124" s="255">
        <v>0</v>
      </c>
      <c r="F124" s="255">
        <v>0</v>
      </c>
      <c r="G124" s="232"/>
      <c r="H124" s="233">
        <f t="shared" si="116"/>
        <v>0</v>
      </c>
      <c r="I124" s="232"/>
      <c r="J124" s="14" t="e">
        <f t="shared" si="117"/>
        <v>#DIV/0!</v>
      </c>
      <c r="K124" s="276"/>
      <c r="L124" s="271">
        <f t="shared" si="118"/>
        <v>0</v>
      </c>
      <c r="N124" s="53">
        <f t="shared" si="123"/>
        <v>0</v>
      </c>
      <c r="O124" s="54">
        <f t="shared" si="124"/>
        <v>0</v>
      </c>
      <c r="P124" s="50"/>
      <c r="Q124" s="153">
        <f t="shared" si="121"/>
        <v>0</v>
      </c>
      <c r="R124" s="69"/>
      <c r="S124" s="51" t="e">
        <f t="shared" si="122"/>
        <v>#DIV/0!</v>
      </c>
      <c r="T124" s="69"/>
      <c r="U124" s="52">
        <f t="shared" si="125"/>
        <v>0</v>
      </c>
      <c r="W124" s="15"/>
    </row>
    <row r="125" spans="1:23" s="212" customFormat="1" thickBot="1" x14ac:dyDescent="0.25">
      <c r="A125" s="10"/>
      <c r="B125" s="29" t="s">
        <v>21</v>
      </c>
      <c r="C125" s="29"/>
      <c r="D125" s="29"/>
      <c r="E125" s="256">
        <f>E111+E112+E113+E120+E121+E122+E123+E124</f>
        <v>200</v>
      </c>
      <c r="F125" s="256">
        <f>F111+F112+F113+F120+F121+F122+F123+F124</f>
        <v>596</v>
      </c>
      <c r="G125" s="242"/>
      <c r="H125" s="340">
        <f>H111+H112+H113+H120+H121+H122+H123+H124</f>
        <v>-396</v>
      </c>
      <c r="I125" s="242"/>
      <c r="J125" s="272">
        <f>H125/F125</f>
        <v>-0.66442953020134232</v>
      </c>
      <c r="K125" s="280"/>
      <c r="L125" s="274">
        <f>E125/$E$20</f>
        <v>1.8071908122419106E-4</v>
      </c>
      <c r="M125" s="17"/>
      <c r="N125" s="55">
        <f>E125/$U$5</f>
        <v>5.7142857142857144</v>
      </c>
      <c r="O125" s="56">
        <f>F125/$U$5</f>
        <v>17.028571428571428</v>
      </c>
      <c r="P125" s="72"/>
      <c r="Q125" s="341">
        <f>Q111+Q112+Q113+Q120+Q121+Q122+Q123+Q124</f>
        <v>-11.314285714285715</v>
      </c>
      <c r="R125" s="75"/>
      <c r="S125" s="59">
        <f>Q125/O125</f>
        <v>-0.66442953020134232</v>
      </c>
      <c r="T125" s="75"/>
      <c r="U125" s="150">
        <f>N125/$N$20</f>
        <v>1.8071908122419106E-4</v>
      </c>
      <c r="W125" s="18"/>
    </row>
    <row r="126" spans="1:23" s="212" customFormat="1" thickBot="1" x14ac:dyDescent="0.25">
      <c r="A126" s="29" t="s">
        <v>194</v>
      </c>
      <c r="B126" s="29"/>
      <c r="C126" s="29"/>
      <c r="D126" s="29"/>
      <c r="E126" s="342">
        <f>E67+E71+E79+E83+E92+E100+E109+E125</f>
        <v>105215.39749999999</v>
      </c>
      <c r="F126" s="259">
        <f>F67+F71+F79+F83+F92+F100+F109+F125</f>
        <v>105091.39749999999</v>
      </c>
      <c r="G126" s="242"/>
      <c r="H126" s="343">
        <f>H67+H71+H79+H83+H92+H100+H109+H125</f>
        <v>124</v>
      </c>
      <c r="I126" s="242"/>
      <c r="J126" s="284">
        <f>H126/F126</f>
        <v>1.1799253121550697E-3</v>
      </c>
      <c r="K126" s="280"/>
      <c r="L126" s="285">
        <f>E126/$E$20</f>
        <v>9.5072149834190239E-2</v>
      </c>
      <c r="M126" s="17"/>
      <c r="N126" s="165">
        <f>E126/$U$5</f>
        <v>3006.1542142857143</v>
      </c>
      <c r="O126" s="56">
        <f>F126/$U$5</f>
        <v>3002.6113571428568</v>
      </c>
      <c r="P126" s="74"/>
      <c r="Q126" s="344">
        <f>Q67+Q71+Q79+Q83+Q92+Q100+Q109+Q125</f>
        <v>3.5428571428571427</v>
      </c>
      <c r="R126" s="75"/>
      <c r="S126" s="59">
        <f>Q126/O126</f>
        <v>1.1799253121550697E-3</v>
      </c>
      <c r="T126" s="75"/>
      <c r="U126" s="185">
        <f>N126/$N$20</f>
        <v>9.5072149834190239E-2</v>
      </c>
      <c r="W126" s="18"/>
    </row>
    <row r="127" spans="1:23" ht="24" customHeight="1" x14ac:dyDescent="0.25">
      <c r="A127" s="29" t="s">
        <v>189</v>
      </c>
      <c r="C127" s="29"/>
      <c r="D127" s="29"/>
      <c r="E127" s="252"/>
      <c r="F127" s="252"/>
      <c r="G127" s="232"/>
      <c r="H127" s="232"/>
      <c r="I127" s="232"/>
      <c r="J127" s="276"/>
      <c r="K127" s="276"/>
      <c r="L127" s="279"/>
      <c r="N127" s="77"/>
      <c r="O127" s="50"/>
      <c r="P127" s="50"/>
      <c r="Q127" s="156"/>
      <c r="R127" s="69"/>
      <c r="S127" s="68"/>
      <c r="T127" s="69"/>
      <c r="U127" s="52"/>
      <c r="W127" s="15"/>
    </row>
    <row r="128" spans="1:23" x14ac:dyDescent="0.25">
      <c r="A128" s="10"/>
      <c r="B128" s="29" t="s">
        <v>190</v>
      </c>
      <c r="D128" s="29"/>
      <c r="E128" s="234">
        <v>0</v>
      </c>
      <c r="F128" s="234">
        <v>0</v>
      </c>
      <c r="G128" s="232"/>
      <c r="H128" s="233">
        <f t="shared" ref="H128:H129" si="146">E128-F128</f>
        <v>0</v>
      </c>
      <c r="I128" s="232"/>
      <c r="J128" s="14" t="e">
        <f t="shared" si="117"/>
        <v>#DIV/0!</v>
      </c>
      <c r="K128" s="276"/>
      <c r="L128" s="271">
        <f t="shared" si="118"/>
        <v>0</v>
      </c>
      <c r="N128" s="53">
        <f t="shared" ref="N128:N130" si="147">E128/$U$5</f>
        <v>0</v>
      </c>
      <c r="O128" s="54">
        <f t="shared" ref="O128:O130" si="148">F128/$U$5</f>
        <v>0</v>
      </c>
      <c r="P128" s="50"/>
      <c r="Q128" s="153">
        <f t="shared" ref="Q128:Q130" si="149">N128-O128</f>
        <v>0</v>
      </c>
      <c r="R128" s="69"/>
      <c r="S128" s="51" t="e">
        <f t="shared" ref="S128:S131" si="150">Q128/O128</f>
        <v>#DIV/0!</v>
      </c>
      <c r="T128" s="69"/>
      <c r="U128" s="52">
        <f t="shared" si="125"/>
        <v>0</v>
      </c>
      <c r="W128" s="15"/>
    </row>
    <row r="129" spans="1:23" x14ac:dyDescent="0.25">
      <c r="A129" s="10"/>
      <c r="B129" s="29" t="s">
        <v>191</v>
      </c>
      <c r="D129" s="29"/>
      <c r="E129" s="234">
        <v>0</v>
      </c>
      <c r="F129" s="234">
        <v>0</v>
      </c>
      <c r="G129" s="232"/>
      <c r="H129" s="233">
        <f t="shared" si="146"/>
        <v>0</v>
      </c>
      <c r="I129" s="232"/>
      <c r="J129" s="14"/>
      <c r="K129" s="276"/>
      <c r="L129" s="271"/>
      <c r="N129" s="53">
        <f t="shared" si="147"/>
        <v>0</v>
      </c>
      <c r="O129" s="54">
        <f t="shared" si="148"/>
        <v>0</v>
      </c>
      <c r="P129" s="50"/>
      <c r="Q129" s="153">
        <f t="shared" ref="Q129" si="151">N129-O129</f>
        <v>0</v>
      </c>
      <c r="R129" s="69"/>
      <c r="S129" s="51" t="e">
        <f t="shared" ref="S129" si="152">Q129/O129</f>
        <v>#DIV/0!</v>
      </c>
      <c r="T129" s="69"/>
      <c r="U129" s="52">
        <f t="shared" ref="U129" si="153">N129/$N$20</f>
        <v>0</v>
      </c>
      <c r="W129" s="15"/>
    </row>
    <row r="130" spans="1:23" x14ac:dyDescent="0.25">
      <c r="A130" s="10"/>
      <c r="B130" s="29" t="s">
        <v>192</v>
      </c>
      <c r="D130" s="29"/>
      <c r="E130" s="254">
        <v>0</v>
      </c>
      <c r="F130" s="254">
        <v>0</v>
      </c>
      <c r="G130" s="232"/>
      <c r="H130" s="233">
        <f>E130-F130</f>
        <v>0</v>
      </c>
      <c r="I130" s="232"/>
      <c r="J130" s="14" t="e">
        <f t="shared" si="117"/>
        <v>#DIV/0!</v>
      </c>
      <c r="K130" s="276"/>
      <c r="L130" s="271">
        <f t="shared" si="118"/>
        <v>0</v>
      </c>
      <c r="N130" s="53">
        <f t="shared" si="147"/>
        <v>0</v>
      </c>
      <c r="O130" s="54">
        <f t="shared" si="148"/>
        <v>0</v>
      </c>
      <c r="P130" s="50"/>
      <c r="Q130" s="153">
        <f t="shared" si="149"/>
        <v>0</v>
      </c>
      <c r="R130" s="69"/>
      <c r="S130" s="51" t="e">
        <f t="shared" si="150"/>
        <v>#DIV/0!</v>
      </c>
      <c r="T130" s="69"/>
      <c r="U130" s="52">
        <f t="shared" si="125"/>
        <v>0</v>
      </c>
      <c r="W130" s="15"/>
    </row>
    <row r="131" spans="1:23" s="212" customFormat="1" thickBot="1" x14ac:dyDescent="0.25">
      <c r="A131" s="29" t="s">
        <v>202</v>
      </c>
      <c r="B131" s="29"/>
      <c r="C131" s="29"/>
      <c r="D131" s="29"/>
      <c r="E131" s="260">
        <f>SUM(E128:E130)</f>
        <v>0</v>
      </c>
      <c r="F131" s="260">
        <f>SUM(F128:F130)</f>
        <v>0</v>
      </c>
      <c r="G131" s="242"/>
      <c r="H131" s="243">
        <f>SUM(H128:H130)</f>
        <v>0</v>
      </c>
      <c r="I131" s="242"/>
      <c r="J131" s="272" t="e">
        <f>H131/F131</f>
        <v>#DIV/0!</v>
      </c>
      <c r="K131" s="280"/>
      <c r="L131" s="274">
        <f>E131/$E$20</f>
        <v>0</v>
      </c>
      <c r="M131" s="17"/>
      <c r="N131" s="55">
        <f t="shared" ref="N131" si="154">E131/$U$5</f>
        <v>0</v>
      </c>
      <c r="O131" s="56">
        <f t="shared" ref="O131" si="155">F131/$U$5</f>
        <v>0</v>
      </c>
      <c r="P131" s="74"/>
      <c r="Q131" s="158">
        <f>SUM(Q128:Q130)</f>
        <v>0</v>
      </c>
      <c r="R131" s="75"/>
      <c r="S131" s="59" t="e">
        <f t="shared" si="150"/>
        <v>#DIV/0!</v>
      </c>
      <c r="T131" s="75"/>
      <c r="U131" s="150">
        <f t="shared" si="125"/>
        <v>0</v>
      </c>
      <c r="W131" s="18"/>
    </row>
    <row r="132" spans="1:23" ht="25.5" customHeight="1" x14ac:dyDescent="0.25">
      <c r="A132" s="29" t="s">
        <v>203</v>
      </c>
      <c r="C132" s="29"/>
      <c r="D132" s="29"/>
      <c r="E132" s="252"/>
      <c r="F132" s="252"/>
      <c r="G132" s="232"/>
      <c r="H132" s="232"/>
      <c r="I132" s="232"/>
      <c r="J132" s="276"/>
      <c r="K132" s="276"/>
      <c r="L132" s="279"/>
      <c r="N132" s="77"/>
      <c r="O132" s="50"/>
      <c r="P132" s="50"/>
      <c r="Q132" s="156"/>
      <c r="R132" s="69"/>
      <c r="S132" s="68"/>
      <c r="T132" s="69"/>
      <c r="U132" s="52"/>
      <c r="W132" s="15"/>
    </row>
    <row r="133" spans="1:23" x14ac:dyDescent="0.25">
      <c r="A133" s="10"/>
      <c r="B133" s="29" t="s">
        <v>204</v>
      </c>
      <c r="D133" s="29"/>
      <c r="E133" s="252">
        <v>746</v>
      </c>
      <c r="F133" s="252">
        <v>20</v>
      </c>
      <c r="G133" s="232"/>
      <c r="H133" s="233">
        <f t="shared" ref="H133:H135" si="156">E133-F133</f>
        <v>726</v>
      </c>
      <c r="I133" s="232"/>
      <c r="J133" s="14">
        <f t="shared" si="117"/>
        <v>36.299999999999997</v>
      </c>
      <c r="K133" s="276"/>
      <c r="L133" s="271">
        <f t="shared" si="118"/>
        <v>6.7408217296623259E-4</v>
      </c>
      <c r="N133" s="53">
        <f t="shared" ref="N133" si="157">E133/$U$5</f>
        <v>21.314285714285713</v>
      </c>
      <c r="O133" s="54">
        <f t="shared" ref="O133" si="158">F133/$U$5</f>
        <v>0.5714285714285714</v>
      </c>
      <c r="P133" s="50"/>
      <c r="Q133" s="153">
        <f t="shared" ref="Q133:Q134" si="159">N133-O133</f>
        <v>20.74285714285714</v>
      </c>
      <c r="R133" s="69"/>
      <c r="S133" s="51">
        <f t="shared" ref="S133:S134" si="160">Q133/O133</f>
        <v>36.299999999999997</v>
      </c>
      <c r="T133" s="69"/>
      <c r="U133" s="52">
        <f t="shared" si="125"/>
        <v>6.7408217296623259E-4</v>
      </c>
      <c r="W133" s="15"/>
    </row>
    <row r="134" spans="1:23" x14ac:dyDescent="0.25">
      <c r="A134" s="10"/>
      <c r="B134" s="29" t="s">
        <v>205</v>
      </c>
      <c r="D134" s="29"/>
      <c r="E134" s="252">
        <v>0</v>
      </c>
      <c r="F134" s="252">
        <v>0</v>
      </c>
      <c r="G134" s="232"/>
      <c r="H134" s="233">
        <f t="shared" si="156"/>
        <v>0</v>
      </c>
      <c r="I134" s="232"/>
      <c r="J134" s="14" t="e">
        <f t="shared" si="117"/>
        <v>#DIV/0!</v>
      </c>
      <c r="K134" s="276"/>
      <c r="L134" s="271">
        <f t="shared" si="118"/>
        <v>0</v>
      </c>
      <c r="N134" s="53">
        <f t="shared" ref="N134:N136" si="161">E134/$U$5</f>
        <v>0</v>
      </c>
      <c r="O134" s="54">
        <f t="shared" ref="O134:O136" si="162">F134/$U$5</f>
        <v>0</v>
      </c>
      <c r="P134" s="50"/>
      <c r="Q134" s="153">
        <f t="shared" si="159"/>
        <v>0</v>
      </c>
      <c r="R134" s="69"/>
      <c r="S134" s="51" t="e">
        <f t="shared" si="160"/>
        <v>#DIV/0!</v>
      </c>
      <c r="T134" s="69"/>
      <c r="U134" s="52">
        <f t="shared" si="125"/>
        <v>0</v>
      </c>
      <c r="W134" s="15"/>
    </row>
    <row r="135" spans="1:23" x14ac:dyDescent="0.25">
      <c r="A135" s="10"/>
      <c r="B135" s="29" t="s">
        <v>206</v>
      </c>
      <c r="D135" s="29"/>
      <c r="E135" s="252">
        <v>0</v>
      </c>
      <c r="F135" s="252">
        <v>0</v>
      </c>
      <c r="G135" s="232"/>
      <c r="H135" s="233">
        <f t="shared" si="156"/>
        <v>0</v>
      </c>
      <c r="I135" s="232"/>
      <c r="J135" s="14" t="e">
        <f t="shared" ref="J135" si="163">H135/F135</f>
        <v>#DIV/0!</v>
      </c>
      <c r="K135" s="276"/>
      <c r="L135" s="271">
        <f t="shared" ref="L135" si="164">E135/$E$20</f>
        <v>0</v>
      </c>
      <c r="N135" s="53">
        <f t="shared" ref="N135" si="165">E135/$U$5</f>
        <v>0</v>
      </c>
      <c r="O135" s="54">
        <f t="shared" ref="O135" si="166">F135/$U$5</f>
        <v>0</v>
      </c>
      <c r="P135" s="50"/>
      <c r="Q135" s="153">
        <f t="shared" ref="Q135" si="167">N135-O135</f>
        <v>0</v>
      </c>
      <c r="R135" s="69"/>
      <c r="S135" s="51" t="e">
        <f t="shared" ref="S135" si="168">Q135/O135</f>
        <v>#DIV/0!</v>
      </c>
      <c r="T135" s="69"/>
      <c r="U135" s="52">
        <f t="shared" ref="U135" si="169">N135/$N$20</f>
        <v>0</v>
      </c>
      <c r="W135" s="15"/>
    </row>
    <row r="136" spans="1:23" s="212" customFormat="1" thickBot="1" x14ac:dyDescent="0.25">
      <c r="A136" s="29" t="s">
        <v>207</v>
      </c>
      <c r="B136" s="29"/>
      <c r="C136" s="29"/>
      <c r="D136" s="29"/>
      <c r="E136" s="256">
        <f>SUM(E133:E135)</f>
        <v>746</v>
      </c>
      <c r="F136" s="256">
        <f>SUM(F133:F135)</f>
        <v>20</v>
      </c>
      <c r="G136" s="242"/>
      <c r="H136" s="243">
        <f>SUM(H133:H135)</f>
        <v>726</v>
      </c>
      <c r="I136" s="242"/>
      <c r="J136" s="272">
        <f>H136/F136</f>
        <v>36.299999999999997</v>
      </c>
      <c r="K136" s="280"/>
      <c r="L136" s="274">
        <f>E136/$E$20</f>
        <v>6.7408217296623259E-4</v>
      </c>
      <c r="M136" s="17"/>
      <c r="N136" s="55">
        <f t="shared" si="161"/>
        <v>21.314285714285713</v>
      </c>
      <c r="O136" s="56">
        <f t="shared" si="162"/>
        <v>0.5714285714285714</v>
      </c>
      <c r="P136" s="74"/>
      <c r="Q136" s="158">
        <f>SUM(Q133:Q135)</f>
        <v>20.74285714285714</v>
      </c>
      <c r="R136" s="75"/>
      <c r="S136" s="59">
        <f>Q136/O136</f>
        <v>36.299999999999997</v>
      </c>
      <c r="T136" s="75"/>
      <c r="U136" s="150">
        <f t="shared" si="125"/>
        <v>6.7408217296623259E-4</v>
      </c>
      <c r="W136" s="18"/>
    </row>
    <row r="137" spans="1:23" x14ac:dyDescent="0.25">
      <c r="A137" s="10"/>
      <c r="B137" s="10"/>
      <c r="C137" s="10"/>
      <c r="D137" s="30"/>
      <c r="E137" s="252"/>
      <c r="F137" s="252"/>
      <c r="G137" s="232"/>
      <c r="H137" s="232"/>
      <c r="I137" s="232"/>
      <c r="J137" s="276"/>
      <c r="K137" s="276"/>
      <c r="L137" s="279"/>
      <c r="N137" s="77"/>
      <c r="O137" s="50"/>
      <c r="P137" s="50"/>
      <c r="Q137" s="156"/>
      <c r="R137" s="69"/>
      <c r="S137" s="68"/>
      <c r="T137" s="69"/>
      <c r="U137" s="52"/>
      <c r="W137" s="15"/>
    </row>
    <row r="138" spans="1:23" s="212" customFormat="1" ht="23.25" customHeight="1" thickBot="1" x14ac:dyDescent="0.25">
      <c r="A138" s="29" t="s">
        <v>22</v>
      </c>
      <c r="B138" s="10"/>
      <c r="C138" s="10"/>
      <c r="D138" s="30"/>
      <c r="E138" s="261">
        <f>E126+E131+E136</f>
        <v>105961.39749999999</v>
      </c>
      <c r="F138" s="261">
        <f>F126+F131+F136</f>
        <v>105111.39749999999</v>
      </c>
      <c r="G138" s="31"/>
      <c r="H138" s="345">
        <f>H126+H131+H136</f>
        <v>850</v>
      </c>
      <c r="I138" s="242"/>
      <c r="J138" s="290">
        <f>H138/F138</f>
        <v>8.0866587279462259E-3</v>
      </c>
      <c r="K138" s="280"/>
      <c r="L138" s="291">
        <f>E138/$E$20</f>
        <v>9.574623200715647E-2</v>
      </c>
      <c r="M138" s="17"/>
      <c r="N138" s="170">
        <f>E138/$U$5</f>
        <v>3027.4684999999999</v>
      </c>
      <c r="O138" s="171">
        <f>F138/$U$5</f>
        <v>3003.1827857142853</v>
      </c>
      <c r="P138" s="74"/>
      <c r="Q138" s="346">
        <f>Q126+Q131+Q136</f>
        <v>24.285714285714285</v>
      </c>
      <c r="R138" s="75"/>
      <c r="S138" s="172">
        <f>Q138/O138</f>
        <v>8.0866587279462259E-3</v>
      </c>
      <c r="T138" s="75"/>
      <c r="U138" s="173">
        <f t="shared" si="125"/>
        <v>9.574623200715647E-2</v>
      </c>
      <c r="V138" s="3"/>
      <c r="W138" s="18"/>
    </row>
    <row r="139" spans="1:23" ht="15.75" thickTop="1" x14ac:dyDescent="0.25">
      <c r="A139" s="10"/>
      <c r="B139" s="10"/>
      <c r="C139" s="10"/>
      <c r="D139" s="30"/>
      <c r="E139" s="252"/>
      <c r="F139" s="252"/>
      <c r="G139" s="232"/>
      <c r="H139" s="232"/>
      <c r="I139" s="232"/>
      <c r="J139" s="276"/>
      <c r="K139" s="276"/>
      <c r="L139" s="279"/>
      <c r="N139" s="77"/>
      <c r="O139" s="50"/>
      <c r="P139" s="50"/>
      <c r="Q139" s="156"/>
      <c r="R139" s="69"/>
      <c r="S139" s="68"/>
      <c r="T139" s="69"/>
      <c r="U139" s="52"/>
      <c r="W139" s="15"/>
    </row>
    <row r="140" spans="1:23" s="364" customFormat="1" ht="22.5" customHeight="1" thickBot="1" x14ac:dyDescent="0.25">
      <c r="A140" s="347" t="s">
        <v>23</v>
      </c>
      <c r="B140" s="348"/>
      <c r="C140" s="348"/>
      <c r="D140" s="349"/>
      <c r="E140" s="350">
        <f>E41-E138</f>
        <v>116105.60250000001</v>
      </c>
      <c r="F140" s="350">
        <f>F41-F138</f>
        <v>164474.60250000001</v>
      </c>
      <c r="G140" s="351"/>
      <c r="H140" s="352">
        <f>E140-F140</f>
        <v>-48369</v>
      </c>
      <c r="I140" s="351"/>
      <c r="J140" s="353">
        <f t="shared" si="117"/>
        <v>-0.29408187808205827</v>
      </c>
      <c r="K140" s="354"/>
      <c r="L140" s="355">
        <f t="shared" si="118"/>
        <v>0.10491248904390571</v>
      </c>
      <c r="M140" s="356"/>
      <c r="N140" s="357">
        <f>E140/$U$5</f>
        <v>3317.3029285714288</v>
      </c>
      <c r="O140" s="358">
        <f>F140/$U$5</f>
        <v>4699.2743571428573</v>
      </c>
      <c r="P140" s="359"/>
      <c r="Q140" s="360">
        <f>N140-O140</f>
        <v>-1381.9714285714285</v>
      </c>
      <c r="R140" s="361"/>
      <c r="S140" s="362">
        <f t="shared" ref="S140" si="170">Q140/O140</f>
        <v>-0.29408187808205827</v>
      </c>
      <c r="T140" s="361"/>
      <c r="U140" s="363">
        <f t="shared" si="125"/>
        <v>0.10491248904390571</v>
      </c>
      <c r="W140" s="365"/>
    </row>
    <row r="141" spans="1:23" x14ac:dyDescent="0.25">
      <c r="A141" s="10"/>
      <c r="B141" s="10"/>
      <c r="C141" s="10"/>
      <c r="D141" s="30"/>
      <c r="E141" s="252"/>
      <c r="F141" s="252"/>
      <c r="G141" s="232"/>
      <c r="H141" s="232"/>
      <c r="I141" s="232"/>
      <c r="J141" s="276"/>
      <c r="K141" s="276"/>
      <c r="L141" s="279"/>
      <c r="N141" s="77"/>
      <c r="O141" s="50"/>
      <c r="P141" s="50"/>
      <c r="Q141" s="156"/>
      <c r="R141" s="69"/>
      <c r="S141" s="68"/>
      <c r="T141" s="69"/>
      <c r="U141" s="52"/>
      <c r="W141" s="15"/>
    </row>
    <row r="142" spans="1:23" x14ac:dyDescent="0.25">
      <c r="A142" s="10" t="s">
        <v>209</v>
      </c>
      <c r="B142" s="10"/>
      <c r="C142" s="10"/>
      <c r="D142" s="30"/>
      <c r="E142" s="252"/>
      <c r="F142" s="252"/>
      <c r="G142" s="232"/>
      <c r="H142" s="232"/>
      <c r="I142" s="232"/>
      <c r="J142" s="276"/>
      <c r="K142" s="276"/>
      <c r="L142" s="279"/>
      <c r="N142" s="77"/>
      <c r="O142" s="50"/>
      <c r="P142" s="50"/>
      <c r="Q142" s="156"/>
      <c r="R142" s="69"/>
      <c r="S142" s="68"/>
      <c r="T142" s="69"/>
      <c r="U142" s="52"/>
      <c r="W142" s="15"/>
    </row>
    <row r="143" spans="1:23" x14ac:dyDescent="0.25">
      <c r="A143" s="29" t="s">
        <v>195</v>
      </c>
      <c r="C143" s="29"/>
      <c r="D143" s="29"/>
      <c r="E143" s="253"/>
      <c r="F143" s="253"/>
      <c r="G143" s="232"/>
      <c r="H143" s="232"/>
      <c r="I143" s="232"/>
      <c r="J143" s="276"/>
      <c r="K143" s="276"/>
      <c r="L143" s="279"/>
      <c r="N143" s="78"/>
      <c r="O143" s="73"/>
      <c r="P143" s="50"/>
      <c r="Q143" s="156"/>
      <c r="R143" s="69"/>
      <c r="S143" s="68"/>
      <c r="T143" s="69"/>
      <c r="U143" s="52"/>
      <c r="W143" s="15"/>
    </row>
    <row r="144" spans="1:23" x14ac:dyDescent="0.25">
      <c r="A144" s="29"/>
      <c r="B144" s="29" t="s">
        <v>196</v>
      </c>
      <c r="D144" s="29"/>
      <c r="E144" s="255">
        <v>0</v>
      </c>
      <c r="F144" s="255"/>
      <c r="G144" s="232"/>
      <c r="H144" s="233">
        <f t="shared" ref="H144:H146" si="171">E144-F144</f>
        <v>0</v>
      </c>
      <c r="I144" s="232"/>
      <c r="J144" s="14" t="e">
        <f>H144/F144</f>
        <v>#DIV/0!</v>
      </c>
      <c r="K144" s="276"/>
      <c r="L144" s="271">
        <f t="shared" ref="L144:L147" si="172">E144/$E$20</f>
        <v>0</v>
      </c>
      <c r="N144" s="53">
        <f t="shared" ref="N144" si="173">E144/$U$5</f>
        <v>0</v>
      </c>
      <c r="O144" s="54">
        <f>F144/$U$5</f>
        <v>0</v>
      </c>
      <c r="P144" s="50"/>
      <c r="Q144" s="153">
        <f t="shared" ref="Q144:Q146" si="174">N144-O144</f>
        <v>0</v>
      </c>
      <c r="R144" s="69"/>
      <c r="S144" s="51" t="e">
        <f>Q144/O144</f>
        <v>#DIV/0!</v>
      </c>
      <c r="T144" s="69"/>
      <c r="U144" s="52">
        <f t="shared" si="125"/>
        <v>0</v>
      </c>
      <c r="W144" s="15"/>
    </row>
    <row r="145" spans="1:26" x14ac:dyDescent="0.25">
      <c r="A145" s="29"/>
      <c r="B145" s="29" t="s">
        <v>197</v>
      </c>
      <c r="D145" s="29"/>
      <c r="E145" s="255">
        <v>0</v>
      </c>
      <c r="F145" s="255">
        <v>0</v>
      </c>
      <c r="G145" s="232"/>
      <c r="H145" s="233">
        <f t="shared" si="171"/>
        <v>0</v>
      </c>
      <c r="I145" s="232"/>
      <c r="J145" s="14" t="e">
        <f t="shared" ref="J145:J147" si="175">H145/F145</f>
        <v>#DIV/0!</v>
      </c>
      <c r="K145" s="276"/>
      <c r="L145" s="271">
        <f t="shared" si="172"/>
        <v>0</v>
      </c>
      <c r="N145" s="53">
        <f t="shared" ref="N145:N147" si="176">E145/$U$5</f>
        <v>0</v>
      </c>
      <c r="O145" s="54">
        <f t="shared" ref="O145:O147" si="177">F145/$U$5</f>
        <v>0</v>
      </c>
      <c r="P145" s="50"/>
      <c r="Q145" s="153">
        <f t="shared" si="174"/>
        <v>0</v>
      </c>
      <c r="R145" s="69"/>
      <c r="S145" s="51" t="e">
        <f t="shared" ref="S145:S147" si="178">Q145/O145</f>
        <v>#DIV/0!</v>
      </c>
      <c r="T145" s="69"/>
      <c r="U145" s="52">
        <f t="shared" si="125"/>
        <v>0</v>
      </c>
      <c r="W145" s="15"/>
    </row>
    <row r="146" spans="1:26" x14ac:dyDescent="0.25">
      <c r="A146" s="29"/>
      <c r="B146" s="29" t="s">
        <v>198</v>
      </c>
      <c r="D146" s="29"/>
      <c r="E146" s="255">
        <v>0</v>
      </c>
      <c r="F146" s="255">
        <v>0</v>
      </c>
      <c r="G146" s="232"/>
      <c r="H146" s="233">
        <f t="shared" si="171"/>
        <v>0</v>
      </c>
      <c r="I146" s="232"/>
      <c r="J146" s="14" t="e">
        <f t="shared" si="175"/>
        <v>#DIV/0!</v>
      </c>
      <c r="K146" s="276"/>
      <c r="L146" s="271">
        <f t="shared" si="172"/>
        <v>0</v>
      </c>
      <c r="N146" s="53">
        <f t="shared" si="176"/>
        <v>0</v>
      </c>
      <c r="O146" s="54">
        <f t="shared" si="177"/>
        <v>0</v>
      </c>
      <c r="P146" s="50"/>
      <c r="Q146" s="153">
        <f t="shared" si="174"/>
        <v>0</v>
      </c>
      <c r="R146" s="69"/>
      <c r="S146" s="51" t="e">
        <f t="shared" si="178"/>
        <v>#DIV/0!</v>
      </c>
      <c r="T146" s="69"/>
      <c r="U146" s="52">
        <f t="shared" si="125"/>
        <v>0</v>
      </c>
      <c r="W146" s="15"/>
    </row>
    <row r="147" spans="1:26" s="212" customFormat="1" ht="14.25" x14ac:dyDescent="0.2">
      <c r="A147" s="29" t="s">
        <v>199</v>
      </c>
      <c r="C147" s="29"/>
      <c r="D147" s="29"/>
      <c r="E147" s="262">
        <f>SUM(E144:E146)</f>
        <v>0</v>
      </c>
      <c r="F147" s="262">
        <f>SUM(F144:F146)</f>
        <v>0</v>
      </c>
      <c r="G147" s="242"/>
      <c r="H147" s="263">
        <f>SUM(H144:H146)</f>
        <v>0</v>
      </c>
      <c r="I147" s="242"/>
      <c r="J147" s="292" t="e">
        <f t="shared" si="175"/>
        <v>#DIV/0!</v>
      </c>
      <c r="K147" s="280"/>
      <c r="L147" s="293">
        <f t="shared" si="172"/>
        <v>0</v>
      </c>
      <c r="M147" s="22"/>
      <c r="N147" s="174">
        <f t="shared" si="176"/>
        <v>0</v>
      </c>
      <c r="O147" s="175">
        <f t="shared" si="177"/>
        <v>0</v>
      </c>
      <c r="P147" s="74"/>
      <c r="Q147" s="163">
        <f>SUM(Q144:Q146)</f>
        <v>0</v>
      </c>
      <c r="R147" s="75"/>
      <c r="S147" s="176" t="e">
        <f t="shared" si="178"/>
        <v>#DIV/0!</v>
      </c>
      <c r="T147" s="75"/>
      <c r="U147" s="177">
        <f t="shared" si="125"/>
        <v>0</v>
      </c>
      <c r="V147" s="3"/>
      <c r="W147" s="18"/>
      <c r="X147" s="3"/>
      <c r="Y147" s="3"/>
      <c r="Z147" s="3"/>
    </row>
    <row r="148" spans="1:26" x14ac:dyDescent="0.25">
      <c r="A148" s="29"/>
      <c r="B148" s="29"/>
      <c r="C148" s="29"/>
      <c r="D148" s="29"/>
      <c r="E148" s="253"/>
      <c r="F148" s="253"/>
      <c r="G148" s="232"/>
      <c r="H148" s="232"/>
      <c r="I148" s="232"/>
      <c r="J148" s="276"/>
      <c r="K148" s="276"/>
      <c r="L148" s="279"/>
      <c r="N148" s="78"/>
      <c r="O148" s="73"/>
      <c r="P148" s="50"/>
      <c r="Q148" s="156"/>
      <c r="R148" s="69"/>
      <c r="S148" s="68"/>
      <c r="T148" s="69"/>
      <c r="U148" s="52"/>
      <c r="W148" s="15"/>
    </row>
    <row r="149" spans="1:26" x14ac:dyDescent="0.25">
      <c r="A149" s="29" t="s">
        <v>200</v>
      </c>
      <c r="B149" s="29"/>
      <c r="C149" s="29"/>
      <c r="D149" s="29"/>
      <c r="E149" s="253"/>
      <c r="F149" s="253"/>
      <c r="G149" s="232"/>
      <c r="H149" s="232"/>
      <c r="I149" s="232"/>
      <c r="J149" s="276"/>
      <c r="K149" s="276"/>
      <c r="L149" s="279"/>
      <c r="N149" s="78"/>
      <c r="O149" s="73"/>
      <c r="P149" s="50"/>
      <c r="Q149" s="156"/>
      <c r="R149" s="69"/>
      <c r="S149" s="68"/>
      <c r="T149" s="69"/>
      <c r="U149" s="52"/>
      <c r="W149" s="15"/>
    </row>
    <row r="150" spans="1:26" x14ac:dyDescent="0.25">
      <c r="A150" s="29"/>
      <c r="B150" s="29" t="s">
        <v>201</v>
      </c>
      <c r="C150" s="29"/>
      <c r="D150" s="29"/>
      <c r="E150" s="254">
        <v>0</v>
      </c>
      <c r="F150" s="254">
        <v>0</v>
      </c>
      <c r="G150" s="232"/>
      <c r="H150" s="233">
        <f t="shared" ref="H150" si="179">E150-F150</f>
        <v>0</v>
      </c>
      <c r="I150" s="232"/>
      <c r="J150" s="14" t="e">
        <f t="shared" ref="J150:J152" si="180">H150/F150</f>
        <v>#DIV/0!</v>
      </c>
      <c r="K150" s="276"/>
      <c r="L150" s="271">
        <f t="shared" ref="L150:L151" si="181">E150/$E$20</f>
        <v>0</v>
      </c>
      <c r="N150" s="53">
        <f t="shared" ref="N150" si="182">E150/$U$5</f>
        <v>0</v>
      </c>
      <c r="O150" s="54">
        <f>F150/$U$5</f>
        <v>0</v>
      </c>
      <c r="P150" s="50"/>
      <c r="Q150" s="153">
        <f t="shared" ref="Q150" si="183">N150-O150</f>
        <v>0</v>
      </c>
      <c r="R150" s="69"/>
      <c r="S150" s="91" t="e">
        <f>Q150/O150</f>
        <v>#DIV/0!</v>
      </c>
      <c r="T150" s="69"/>
      <c r="U150" s="52">
        <f t="shared" si="125"/>
        <v>0</v>
      </c>
      <c r="W150" s="15"/>
      <c r="Z150" s="14"/>
    </row>
    <row r="151" spans="1:26" s="212" customFormat="1" ht="14.25" x14ac:dyDescent="0.2">
      <c r="A151" s="29" t="s">
        <v>208</v>
      </c>
      <c r="B151" s="29"/>
      <c r="C151" s="29"/>
      <c r="D151" s="29"/>
      <c r="E151" s="262">
        <f>SUM(E150)</f>
        <v>0</v>
      </c>
      <c r="F151" s="262">
        <f>SUM(F150)</f>
        <v>0</v>
      </c>
      <c r="G151" s="242"/>
      <c r="H151" s="263">
        <f>SUM(H150)</f>
        <v>0</v>
      </c>
      <c r="I151" s="242"/>
      <c r="J151" s="292" t="e">
        <f>H151/F151</f>
        <v>#DIV/0!</v>
      </c>
      <c r="K151" s="280"/>
      <c r="L151" s="293">
        <f t="shared" si="181"/>
        <v>0</v>
      </c>
      <c r="M151" s="22"/>
      <c r="N151" s="174">
        <f>E151/$U$5</f>
        <v>0</v>
      </c>
      <c r="O151" s="175">
        <f>F151/$U$5</f>
        <v>0</v>
      </c>
      <c r="P151" s="74"/>
      <c r="Q151" s="163">
        <f>SUM(Q150)</f>
        <v>0</v>
      </c>
      <c r="R151" s="75"/>
      <c r="S151" s="176" t="e">
        <f t="shared" ref="S151" si="184">Q151/O151</f>
        <v>#DIV/0!</v>
      </c>
      <c r="T151" s="75"/>
      <c r="U151" s="177">
        <f t="shared" si="125"/>
        <v>0</v>
      </c>
      <c r="V151" s="3"/>
      <c r="W151" s="18"/>
      <c r="X151" s="3"/>
      <c r="Y151" s="3"/>
      <c r="Z151" s="3"/>
    </row>
    <row r="152" spans="1:26" s="212" customFormat="1" thickBot="1" x14ac:dyDescent="0.25">
      <c r="A152" s="10" t="s">
        <v>24</v>
      </c>
      <c r="B152" s="10"/>
      <c r="C152" s="10"/>
      <c r="D152" s="30"/>
      <c r="E152" s="260">
        <f>E147-E151</f>
        <v>0</v>
      </c>
      <c r="F152" s="260">
        <f>F147-F151</f>
        <v>0</v>
      </c>
      <c r="G152" s="242"/>
      <c r="H152" s="242">
        <f>H147-H151</f>
        <v>0</v>
      </c>
      <c r="I152" s="242"/>
      <c r="J152" s="273" t="e">
        <f t="shared" si="180"/>
        <v>#DIV/0!</v>
      </c>
      <c r="K152" s="280"/>
      <c r="L152" s="274">
        <f>E152/$E$20</f>
        <v>0</v>
      </c>
      <c r="M152" s="17"/>
      <c r="N152" s="55">
        <f t="shared" ref="N152:N154" si="185">E152/$U$5</f>
        <v>0</v>
      </c>
      <c r="O152" s="56">
        <f t="shared" ref="O152" si="186">F152/$U$5</f>
        <v>0</v>
      </c>
      <c r="P152" s="74"/>
      <c r="Q152" s="155">
        <f>Q147-Q151</f>
        <v>0</v>
      </c>
      <c r="R152" s="75"/>
      <c r="S152" s="178" t="e">
        <f>Q152/O152</f>
        <v>#DIV/0!</v>
      </c>
      <c r="T152" s="75"/>
      <c r="U152" s="168">
        <f t="shared" si="125"/>
        <v>0</v>
      </c>
      <c r="V152" s="3"/>
      <c r="W152" s="18"/>
      <c r="X152" s="3"/>
      <c r="Y152" s="3"/>
      <c r="Z152" s="3"/>
    </row>
    <row r="153" spans="1:26" ht="15.75" thickBot="1" x14ac:dyDescent="0.3">
      <c r="A153" s="10"/>
      <c r="B153" s="10"/>
      <c r="C153" s="10"/>
      <c r="D153" s="30"/>
      <c r="E153" s="258"/>
      <c r="F153" s="258"/>
      <c r="G153" s="242"/>
      <c r="H153" s="264"/>
      <c r="I153" s="242"/>
      <c r="J153" s="294"/>
      <c r="K153" s="280"/>
      <c r="L153" s="295"/>
      <c r="M153" s="17"/>
      <c r="N153" s="89"/>
      <c r="O153" s="90"/>
      <c r="P153" s="74"/>
      <c r="Q153" s="162"/>
      <c r="R153" s="75"/>
      <c r="S153" s="84"/>
      <c r="T153" s="75"/>
      <c r="U153" s="76"/>
      <c r="V153" s="3"/>
      <c r="W153" s="18"/>
      <c r="X153" s="3"/>
      <c r="Y153" s="3"/>
      <c r="Z153" s="3"/>
    </row>
    <row r="154" spans="1:26" s="212" customFormat="1" thickBot="1" x14ac:dyDescent="0.25">
      <c r="A154" s="10" t="s">
        <v>25</v>
      </c>
      <c r="B154" s="10"/>
      <c r="C154" s="10"/>
      <c r="D154" s="30"/>
      <c r="E154" s="265">
        <f>E140+E152</f>
        <v>116105.60250000001</v>
      </c>
      <c r="F154" s="265">
        <f>F140+F152</f>
        <v>164474.60250000001</v>
      </c>
      <c r="G154" s="242"/>
      <c r="H154" s="266">
        <f>H140+H152</f>
        <v>-48369</v>
      </c>
      <c r="I154" s="242"/>
      <c r="J154" s="296">
        <f>H154/F154</f>
        <v>-0.29408187808205827</v>
      </c>
      <c r="K154" s="280"/>
      <c r="L154" s="288">
        <f>E154/$E$20</f>
        <v>0.10491248904390571</v>
      </c>
      <c r="M154" s="17"/>
      <c r="N154" s="179">
        <f t="shared" si="185"/>
        <v>3317.3029285714288</v>
      </c>
      <c r="O154" s="180">
        <f>F154/$U$5</f>
        <v>4699.2743571428573</v>
      </c>
      <c r="P154" s="74"/>
      <c r="Q154" s="164">
        <f>Q140+Q152</f>
        <v>-1381.9714285714285</v>
      </c>
      <c r="R154" s="75"/>
      <c r="S154" s="181">
        <f>Q154/O154</f>
        <v>-0.29408187808205827</v>
      </c>
      <c r="T154" s="75"/>
      <c r="U154" s="182">
        <f t="shared" si="125"/>
        <v>0.10491248904390571</v>
      </c>
      <c r="V154" s="3"/>
      <c r="W154" s="18"/>
      <c r="X154" s="3"/>
      <c r="Y154" s="3"/>
      <c r="Z154" s="3"/>
    </row>
    <row r="155" spans="1:26" s="212" customFormat="1" thickTop="1" x14ac:dyDescent="0.2">
      <c r="A155" s="10"/>
      <c r="B155" s="10"/>
      <c r="C155" s="10"/>
      <c r="D155" s="30"/>
      <c r="E155" s="31"/>
      <c r="F155" s="31"/>
      <c r="G155" s="31"/>
      <c r="H155" s="31"/>
      <c r="I155" s="242"/>
      <c r="J155" s="237"/>
      <c r="K155" s="242"/>
      <c r="L155" s="237"/>
      <c r="M155" s="17"/>
      <c r="N155" s="151"/>
      <c r="O155" s="202"/>
      <c r="P155" s="74"/>
      <c r="Q155" s="155"/>
      <c r="R155" s="75"/>
      <c r="S155" s="149"/>
      <c r="T155" s="75"/>
      <c r="U155" s="149"/>
    </row>
    <row r="157" spans="1:26" x14ac:dyDescent="0.25">
      <c r="C157" s="378" t="s">
        <v>26</v>
      </c>
      <c r="D157" s="378"/>
      <c r="E157" s="6" t="s">
        <v>27</v>
      </c>
      <c r="F157" s="8" t="s">
        <v>63</v>
      </c>
      <c r="G157" s="7"/>
      <c r="H157" s="23"/>
      <c r="I157" s="267"/>
      <c r="J157" s="268"/>
      <c r="K157" s="233"/>
      <c r="L157" s="268"/>
      <c r="M157" s="214"/>
      <c r="N157" s="215" t="s">
        <v>28</v>
      </c>
    </row>
    <row r="158" spans="1:26" x14ac:dyDescent="0.25">
      <c r="C158" s="4" t="s">
        <v>29</v>
      </c>
      <c r="D158" s="4"/>
      <c r="E158" s="9" t="s">
        <v>27</v>
      </c>
      <c r="F158" s="7" t="s">
        <v>369</v>
      </c>
      <c r="G158" s="7"/>
      <c r="H158" s="24"/>
      <c r="I158" s="267"/>
      <c r="J158" s="268"/>
      <c r="K158" s="233"/>
      <c r="L158" s="268"/>
      <c r="M158" s="214"/>
      <c r="N158" s="215"/>
    </row>
    <row r="159" spans="1:26" x14ac:dyDescent="0.25">
      <c r="C159" s="5" t="s">
        <v>30</v>
      </c>
      <c r="D159" s="5"/>
      <c r="E159" s="9" t="s">
        <v>27</v>
      </c>
      <c r="F159" s="7" t="s">
        <v>46</v>
      </c>
      <c r="G159" s="7"/>
      <c r="H159" s="24"/>
      <c r="I159" s="267"/>
      <c r="J159" s="268"/>
      <c r="K159" s="233"/>
      <c r="L159" s="268"/>
      <c r="M159" s="214"/>
      <c r="N159" s="216" t="s">
        <v>28</v>
      </c>
    </row>
  </sheetData>
  <mergeCells count="7">
    <mergeCell ref="C157:D157"/>
    <mergeCell ref="A1:U1"/>
    <mergeCell ref="E6:L6"/>
    <mergeCell ref="N6:U6"/>
    <mergeCell ref="A3:U3"/>
    <mergeCell ref="A2:U2"/>
    <mergeCell ref="Q5:T5"/>
  </mergeCells>
  <pageMargins left="0.7" right="0.7" top="0.75" bottom="0.75" header="0.3" footer="0.3"/>
  <pageSetup scale="35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4"/>
  <sheetViews>
    <sheetView view="pageBreakPreview" topLeftCell="A161" zoomScaleNormal="100" zoomScaleSheetLayoutView="100" workbookViewId="0">
      <selection activeCell="T170" sqref="T170"/>
    </sheetView>
  </sheetViews>
  <sheetFormatPr defaultRowHeight="15" x14ac:dyDescent="0.25"/>
  <cols>
    <col min="1" max="7" width="2.28515625" style="200" customWidth="1"/>
    <col min="8" max="8" width="1.85546875" style="200" customWidth="1"/>
    <col min="9" max="10" width="2.28515625" style="200" customWidth="1"/>
    <col min="11" max="11" width="8.85546875" style="200" customWidth="1"/>
    <col min="12" max="12" width="2.28515625" style="200" customWidth="1"/>
    <col min="13" max="13" width="8.7109375" style="200" bestFit="1" customWidth="1"/>
    <col min="14" max="14" width="2.28515625" style="200" customWidth="1"/>
    <col min="15" max="15" width="9.85546875" style="200" customWidth="1"/>
    <col min="16" max="16" width="2.28515625" style="200" customWidth="1"/>
    <col min="17" max="17" width="19.28515625" style="200" customWidth="1"/>
    <col min="18" max="18" width="2.28515625" style="200" customWidth="1"/>
    <col min="19" max="19" width="22.140625" style="200" customWidth="1"/>
    <col min="20" max="20" width="2.28515625" style="200" customWidth="1"/>
    <col min="21" max="21" width="15.140625" style="200" bestFit="1" customWidth="1"/>
    <col min="22" max="22" width="2.28515625" style="200" customWidth="1"/>
    <col min="23" max="23" width="3.28515625" style="200" bestFit="1" customWidth="1"/>
    <col min="24" max="24" width="2.28515625" style="200" customWidth="1"/>
    <col min="25" max="25" width="22.140625" style="200" customWidth="1"/>
    <col min="26" max="26" width="2.28515625" style="200" customWidth="1"/>
    <col min="27" max="27" width="11.85546875" style="200" customWidth="1"/>
    <col min="28" max="28" width="2.28515625" style="200" customWidth="1"/>
    <col min="29" max="29" width="10" style="200" bestFit="1" customWidth="1"/>
    <col min="30" max="30" width="2.28515625" style="200" customWidth="1"/>
    <col min="31" max="31" width="10" style="200" bestFit="1" customWidth="1"/>
    <col min="32" max="16384" width="9.140625" style="1"/>
  </cols>
  <sheetData>
    <row r="1" spans="1:31" ht="22.5" customHeight="1" x14ac:dyDescent="0.25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  <c r="AC1" s="379"/>
      <c r="AD1" s="379"/>
      <c r="AE1" s="379"/>
    </row>
    <row r="2" spans="1:31" ht="18.75" x14ac:dyDescent="0.25">
      <c r="A2" s="380" t="s">
        <v>216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</row>
    <row r="3" spans="1:31" ht="18.75" customHeight="1" x14ac:dyDescent="0.25">
      <c r="A3" s="395" t="s">
        <v>67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</row>
    <row r="5" spans="1:31" s="190" customFormat="1" ht="15.75" thickBot="1" x14ac:dyDescent="0.3">
      <c r="A5" s="188"/>
      <c r="B5" s="188"/>
      <c r="C5" s="188"/>
      <c r="D5" s="188"/>
      <c r="E5" s="188"/>
      <c r="F5" s="188"/>
      <c r="G5" s="188"/>
      <c r="H5" s="188"/>
      <c r="I5" s="188"/>
      <c r="J5" s="188"/>
      <c r="K5" s="189" t="s">
        <v>47</v>
      </c>
      <c r="L5" s="188"/>
      <c r="M5" s="189" t="s">
        <v>48</v>
      </c>
      <c r="N5" s="188"/>
      <c r="O5" s="189" t="s">
        <v>49</v>
      </c>
      <c r="P5" s="188"/>
      <c r="Q5" s="189" t="s">
        <v>50</v>
      </c>
      <c r="R5" s="188"/>
      <c r="S5" s="189" t="s">
        <v>51</v>
      </c>
      <c r="T5" s="188"/>
      <c r="U5" s="189" t="s">
        <v>52</v>
      </c>
      <c r="V5" s="188"/>
      <c r="W5" s="189" t="s">
        <v>53</v>
      </c>
      <c r="X5" s="188"/>
      <c r="Y5" s="189" t="s">
        <v>54</v>
      </c>
      <c r="Z5" s="188"/>
      <c r="AA5" s="189" t="s">
        <v>55</v>
      </c>
      <c r="AB5" s="188"/>
      <c r="AC5" s="189" t="s">
        <v>56</v>
      </c>
      <c r="AD5" s="188"/>
      <c r="AE5" s="189" t="s">
        <v>57</v>
      </c>
    </row>
    <row r="6" spans="1:31" ht="15.75" thickTop="1" x14ac:dyDescent="0.25">
      <c r="A6" s="191"/>
      <c r="B6" s="191" t="s">
        <v>58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203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2"/>
      <c r="AB6" s="191"/>
      <c r="AC6" s="192"/>
      <c r="AD6" s="191"/>
      <c r="AE6" s="192"/>
    </row>
    <row r="7" spans="1:31" x14ac:dyDescent="0.25">
      <c r="A7" s="191"/>
      <c r="B7" s="191"/>
      <c r="C7" s="191"/>
      <c r="D7" s="191" t="s">
        <v>10</v>
      </c>
      <c r="E7" s="191"/>
      <c r="F7" s="191"/>
      <c r="G7" s="191"/>
      <c r="H7" s="191"/>
      <c r="I7" s="191"/>
      <c r="J7" s="191"/>
      <c r="K7" s="191"/>
      <c r="L7" s="191"/>
      <c r="M7" s="203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2"/>
      <c r="AB7" s="191"/>
      <c r="AC7" s="192"/>
      <c r="AD7" s="191"/>
      <c r="AE7" s="192"/>
    </row>
    <row r="8" spans="1:31" x14ac:dyDescent="0.25">
      <c r="A8" s="191"/>
      <c r="B8" s="191"/>
      <c r="C8" s="191"/>
      <c r="D8" s="191"/>
      <c r="E8" s="191" t="s">
        <v>217</v>
      </c>
      <c r="F8" s="191"/>
      <c r="G8" s="191"/>
      <c r="H8" s="191"/>
      <c r="I8" s="191"/>
      <c r="J8" s="191"/>
      <c r="K8" s="191"/>
      <c r="L8" s="191"/>
      <c r="M8" s="203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2"/>
      <c r="AB8" s="191"/>
      <c r="AC8" s="192"/>
      <c r="AD8" s="191"/>
      <c r="AE8" s="192"/>
    </row>
    <row r="9" spans="1:31" x14ac:dyDescent="0.25">
      <c r="A9" s="191"/>
      <c r="B9" s="191"/>
      <c r="C9" s="191"/>
      <c r="D9" s="191"/>
      <c r="E9" s="191"/>
      <c r="F9" s="191" t="s">
        <v>85</v>
      </c>
      <c r="G9" s="191"/>
      <c r="H9" s="191"/>
      <c r="I9" s="191"/>
      <c r="J9" s="191"/>
      <c r="K9" s="191"/>
      <c r="L9" s="191"/>
      <c r="M9" s="203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2"/>
      <c r="AB9" s="191"/>
      <c r="AC9" s="192"/>
      <c r="AD9" s="191"/>
      <c r="AE9" s="192"/>
    </row>
    <row r="10" spans="1:31" x14ac:dyDescent="0.25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 t="s">
        <v>80</v>
      </c>
      <c r="L10" s="193"/>
      <c r="M10" s="204">
        <v>42419</v>
      </c>
      <c r="N10" s="193"/>
      <c r="O10" s="193" t="s">
        <v>218</v>
      </c>
      <c r="P10" s="193"/>
      <c r="Q10" s="193" t="s">
        <v>219</v>
      </c>
      <c r="R10" s="193"/>
      <c r="S10" s="193" t="s">
        <v>220</v>
      </c>
      <c r="T10" s="193"/>
      <c r="U10" s="193" t="s">
        <v>221</v>
      </c>
      <c r="V10" s="193"/>
      <c r="W10" s="369"/>
      <c r="X10" s="193"/>
      <c r="Y10" s="193" t="s">
        <v>222</v>
      </c>
      <c r="Z10" s="193"/>
      <c r="AA10" s="194"/>
      <c r="AB10" s="193"/>
      <c r="AC10" s="194">
        <v>17050</v>
      </c>
      <c r="AD10" s="193"/>
      <c r="AE10" s="194">
        <v>17050</v>
      </c>
    </row>
    <row r="11" spans="1:31" x14ac:dyDescent="0.25">
      <c r="A11" s="193"/>
      <c r="B11" s="193"/>
      <c r="C11" s="193"/>
      <c r="D11" s="193"/>
      <c r="E11" s="193"/>
      <c r="F11" s="193"/>
      <c r="G11" s="193"/>
      <c r="H11" s="193"/>
      <c r="I11" s="193"/>
      <c r="J11" s="193"/>
      <c r="K11" s="193" t="s">
        <v>80</v>
      </c>
      <c r="L11" s="193"/>
      <c r="M11" s="204">
        <v>42420</v>
      </c>
      <c r="N11" s="193"/>
      <c r="O11" s="193" t="s">
        <v>223</v>
      </c>
      <c r="P11" s="193"/>
      <c r="Q11" s="193" t="s">
        <v>224</v>
      </c>
      <c r="R11" s="193"/>
      <c r="S11" s="193" t="s">
        <v>225</v>
      </c>
      <c r="T11" s="193"/>
      <c r="U11" s="193" t="s">
        <v>221</v>
      </c>
      <c r="V11" s="193"/>
      <c r="W11" s="369"/>
      <c r="X11" s="193"/>
      <c r="Y11" s="193" t="s">
        <v>222</v>
      </c>
      <c r="Z11" s="193"/>
      <c r="AA11" s="194"/>
      <c r="AB11" s="193"/>
      <c r="AC11" s="194">
        <v>8099</v>
      </c>
      <c r="AD11" s="193"/>
      <c r="AE11" s="194">
        <v>25149</v>
      </c>
    </row>
    <row r="12" spans="1:31" x14ac:dyDescent="0.25">
      <c r="A12" s="193"/>
      <c r="B12" s="193"/>
      <c r="C12" s="193"/>
      <c r="D12" s="193"/>
      <c r="E12" s="193"/>
      <c r="F12" s="193"/>
      <c r="G12" s="193"/>
      <c r="H12" s="193"/>
      <c r="I12" s="193"/>
      <c r="J12" s="193"/>
      <c r="K12" s="193" t="s">
        <v>80</v>
      </c>
      <c r="L12" s="193"/>
      <c r="M12" s="204">
        <v>42420</v>
      </c>
      <c r="N12" s="193"/>
      <c r="O12" s="193" t="s">
        <v>223</v>
      </c>
      <c r="P12" s="193"/>
      <c r="Q12" s="193" t="s">
        <v>224</v>
      </c>
      <c r="R12" s="193"/>
      <c r="S12" s="193" t="s">
        <v>226</v>
      </c>
      <c r="T12" s="193"/>
      <c r="U12" s="193" t="s">
        <v>221</v>
      </c>
      <c r="V12" s="193"/>
      <c r="W12" s="369"/>
      <c r="X12" s="193"/>
      <c r="Y12" s="193" t="s">
        <v>222</v>
      </c>
      <c r="Z12" s="193"/>
      <c r="AA12" s="194"/>
      <c r="AB12" s="193"/>
      <c r="AC12" s="194">
        <v>17818</v>
      </c>
      <c r="AD12" s="193"/>
      <c r="AE12" s="194">
        <v>42967</v>
      </c>
    </row>
    <row r="13" spans="1:31" x14ac:dyDescent="0.25">
      <c r="A13" s="193"/>
      <c r="B13" s="193"/>
      <c r="C13" s="193"/>
      <c r="D13" s="193"/>
      <c r="E13" s="193"/>
      <c r="F13" s="193"/>
      <c r="G13" s="193"/>
      <c r="H13" s="193"/>
      <c r="I13" s="193"/>
      <c r="J13" s="193"/>
      <c r="K13" s="193" t="s">
        <v>80</v>
      </c>
      <c r="L13" s="193"/>
      <c r="M13" s="204">
        <v>42420</v>
      </c>
      <c r="N13" s="193"/>
      <c r="O13" s="193" t="s">
        <v>223</v>
      </c>
      <c r="P13" s="193"/>
      <c r="Q13" s="193" t="s">
        <v>224</v>
      </c>
      <c r="R13" s="193"/>
      <c r="S13" s="193" t="s">
        <v>227</v>
      </c>
      <c r="T13" s="193"/>
      <c r="U13" s="193" t="s">
        <v>221</v>
      </c>
      <c r="V13" s="193"/>
      <c r="W13" s="369"/>
      <c r="X13" s="193"/>
      <c r="Y13" s="193" t="s">
        <v>222</v>
      </c>
      <c r="Z13" s="193"/>
      <c r="AA13" s="194"/>
      <c r="AB13" s="193"/>
      <c r="AC13" s="194">
        <v>30987</v>
      </c>
      <c r="AD13" s="193"/>
      <c r="AE13" s="194">
        <v>73954</v>
      </c>
    </row>
    <row r="14" spans="1:31" x14ac:dyDescent="0.25">
      <c r="A14" s="193"/>
      <c r="B14" s="193"/>
      <c r="C14" s="193"/>
      <c r="D14" s="193"/>
      <c r="E14" s="193"/>
      <c r="F14" s="193"/>
      <c r="G14" s="193"/>
      <c r="H14" s="193"/>
      <c r="I14" s="193"/>
      <c r="J14" s="193"/>
      <c r="K14" s="193" t="s">
        <v>80</v>
      </c>
      <c r="L14" s="193"/>
      <c r="M14" s="204">
        <v>42420</v>
      </c>
      <c r="N14" s="193"/>
      <c r="O14" s="193" t="s">
        <v>223</v>
      </c>
      <c r="P14" s="193"/>
      <c r="Q14" s="193" t="s">
        <v>224</v>
      </c>
      <c r="R14" s="193"/>
      <c r="S14" s="193" t="s">
        <v>228</v>
      </c>
      <c r="T14" s="193"/>
      <c r="U14" s="193" t="s">
        <v>221</v>
      </c>
      <c r="V14" s="193"/>
      <c r="W14" s="369"/>
      <c r="X14" s="193"/>
      <c r="Y14" s="193" t="s">
        <v>222</v>
      </c>
      <c r="Z14" s="193"/>
      <c r="AA14" s="194"/>
      <c r="AB14" s="193"/>
      <c r="AC14" s="194">
        <v>74670</v>
      </c>
      <c r="AD14" s="193"/>
      <c r="AE14" s="194">
        <v>148624</v>
      </c>
    </row>
    <row r="15" spans="1:31" x14ac:dyDescent="0.25">
      <c r="A15" s="193"/>
      <c r="B15" s="193"/>
      <c r="C15" s="193"/>
      <c r="D15" s="193"/>
      <c r="E15" s="193"/>
      <c r="F15" s="193"/>
      <c r="G15" s="193"/>
      <c r="H15" s="193"/>
      <c r="I15" s="193"/>
      <c r="J15" s="193"/>
      <c r="K15" s="193" t="s">
        <v>80</v>
      </c>
      <c r="L15" s="193"/>
      <c r="M15" s="204">
        <v>42420</v>
      </c>
      <c r="N15" s="193"/>
      <c r="O15" s="193" t="s">
        <v>223</v>
      </c>
      <c r="P15" s="193"/>
      <c r="Q15" s="193" t="s">
        <v>224</v>
      </c>
      <c r="R15" s="193"/>
      <c r="S15" s="193" t="s">
        <v>229</v>
      </c>
      <c r="T15" s="193"/>
      <c r="U15" s="193" t="s">
        <v>221</v>
      </c>
      <c r="V15" s="193"/>
      <c r="W15" s="369"/>
      <c r="X15" s="193"/>
      <c r="Y15" s="193" t="s">
        <v>222</v>
      </c>
      <c r="Z15" s="193"/>
      <c r="AA15" s="194"/>
      <c r="AB15" s="193"/>
      <c r="AC15" s="194">
        <v>108332</v>
      </c>
      <c r="AD15" s="193"/>
      <c r="AE15" s="194">
        <v>256956</v>
      </c>
    </row>
    <row r="16" spans="1:31" x14ac:dyDescent="0.25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 t="s">
        <v>80</v>
      </c>
      <c r="L16" s="193"/>
      <c r="M16" s="204">
        <v>42420</v>
      </c>
      <c r="N16" s="193"/>
      <c r="O16" s="193" t="s">
        <v>223</v>
      </c>
      <c r="P16" s="193"/>
      <c r="Q16" s="193" t="s">
        <v>224</v>
      </c>
      <c r="R16" s="193"/>
      <c r="S16" s="193" t="s">
        <v>230</v>
      </c>
      <c r="T16" s="193"/>
      <c r="U16" s="193" t="s">
        <v>221</v>
      </c>
      <c r="V16" s="193"/>
      <c r="W16" s="369"/>
      <c r="X16" s="193"/>
      <c r="Y16" s="193" t="s">
        <v>222</v>
      </c>
      <c r="Z16" s="193"/>
      <c r="AA16" s="194"/>
      <c r="AB16" s="193"/>
      <c r="AC16" s="194">
        <v>69079</v>
      </c>
      <c r="AD16" s="193"/>
      <c r="AE16" s="194">
        <v>326035</v>
      </c>
    </row>
    <row r="17" spans="1:31" x14ac:dyDescent="0.25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 t="s">
        <v>80</v>
      </c>
      <c r="L17" s="193"/>
      <c r="M17" s="204">
        <v>42420</v>
      </c>
      <c r="N17" s="193"/>
      <c r="O17" s="193" t="s">
        <v>223</v>
      </c>
      <c r="P17" s="193"/>
      <c r="Q17" s="193" t="s">
        <v>224</v>
      </c>
      <c r="R17" s="193"/>
      <c r="S17" s="193" t="s">
        <v>231</v>
      </c>
      <c r="T17" s="193"/>
      <c r="U17" s="193" t="s">
        <v>221</v>
      </c>
      <c r="V17" s="193"/>
      <c r="W17" s="369"/>
      <c r="X17" s="193"/>
      <c r="Y17" s="193" t="s">
        <v>222</v>
      </c>
      <c r="Z17" s="193"/>
      <c r="AA17" s="194"/>
      <c r="AB17" s="193"/>
      <c r="AC17" s="194">
        <v>9061</v>
      </c>
      <c r="AD17" s="193"/>
      <c r="AE17" s="194">
        <v>335096</v>
      </c>
    </row>
    <row r="18" spans="1:31" x14ac:dyDescent="0.25">
      <c r="A18" s="193"/>
      <c r="B18" s="193"/>
      <c r="C18" s="193"/>
      <c r="D18" s="193"/>
      <c r="E18" s="193"/>
      <c r="F18" s="193"/>
      <c r="G18" s="193"/>
      <c r="H18" s="193"/>
      <c r="I18" s="193"/>
      <c r="J18" s="193"/>
      <c r="K18" s="193" t="s">
        <v>80</v>
      </c>
      <c r="L18" s="193"/>
      <c r="M18" s="204">
        <v>42420</v>
      </c>
      <c r="N18" s="193"/>
      <c r="O18" s="193" t="s">
        <v>223</v>
      </c>
      <c r="P18" s="193"/>
      <c r="Q18" s="193" t="s">
        <v>224</v>
      </c>
      <c r="R18" s="193"/>
      <c r="S18" s="193" t="s">
        <v>232</v>
      </c>
      <c r="T18" s="193"/>
      <c r="U18" s="193" t="s">
        <v>221</v>
      </c>
      <c r="V18" s="193"/>
      <c r="W18" s="369"/>
      <c r="X18" s="193"/>
      <c r="Y18" s="193" t="s">
        <v>222</v>
      </c>
      <c r="Z18" s="193"/>
      <c r="AA18" s="194"/>
      <c r="AB18" s="193"/>
      <c r="AC18" s="194">
        <v>20992</v>
      </c>
      <c r="AD18" s="193"/>
      <c r="AE18" s="194">
        <v>356088</v>
      </c>
    </row>
    <row r="19" spans="1:31" x14ac:dyDescent="0.25">
      <c r="A19" s="193"/>
      <c r="B19" s="193"/>
      <c r="C19" s="193"/>
      <c r="D19" s="193"/>
      <c r="E19" s="193"/>
      <c r="F19" s="193"/>
      <c r="G19" s="193"/>
      <c r="H19" s="193"/>
      <c r="I19" s="193"/>
      <c r="J19" s="193"/>
      <c r="K19" s="193" t="s">
        <v>80</v>
      </c>
      <c r="L19" s="193"/>
      <c r="M19" s="204">
        <v>42420</v>
      </c>
      <c r="N19" s="193"/>
      <c r="O19" s="193" t="s">
        <v>223</v>
      </c>
      <c r="P19" s="193"/>
      <c r="Q19" s="193" t="s">
        <v>224</v>
      </c>
      <c r="R19" s="193"/>
      <c r="S19" s="193" t="s">
        <v>233</v>
      </c>
      <c r="T19" s="193"/>
      <c r="U19" s="193" t="s">
        <v>221</v>
      </c>
      <c r="V19" s="193"/>
      <c r="W19" s="369"/>
      <c r="X19" s="193"/>
      <c r="Y19" s="193" t="s">
        <v>222</v>
      </c>
      <c r="Z19" s="193"/>
      <c r="AA19" s="194"/>
      <c r="AB19" s="193"/>
      <c r="AC19" s="194">
        <v>22616</v>
      </c>
      <c r="AD19" s="193"/>
      <c r="AE19" s="194">
        <v>378704</v>
      </c>
    </row>
    <row r="20" spans="1:31" x14ac:dyDescent="0.25">
      <c r="A20" s="193"/>
      <c r="B20" s="193"/>
      <c r="C20" s="193"/>
      <c r="D20" s="193"/>
      <c r="E20" s="193"/>
      <c r="F20" s="193"/>
      <c r="G20" s="193"/>
      <c r="H20" s="193"/>
      <c r="I20" s="193"/>
      <c r="J20" s="193"/>
      <c r="K20" s="193" t="s">
        <v>80</v>
      </c>
      <c r="L20" s="193"/>
      <c r="M20" s="204">
        <v>42420</v>
      </c>
      <c r="N20" s="193"/>
      <c r="O20" s="193" t="s">
        <v>223</v>
      </c>
      <c r="P20" s="193"/>
      <c r="Q20" s="193" t="s">
        <v>224</v>
      </c>
      <c r="R20" s="193"/>
      <c r="S20" s="193" t="s">
        <v>234</v>
      </c>
      <c r="T20" s="193"/>
      <c r="U20" s="193" t="s">
        <v>221</v>
      </c>
      <c r="V20" s="193"/>
      <c r="W20" s="369"/>
      <c r="X20" s="193"/>
      <c r="Y20" s="193" t="s">
        <v>222</v>
      </c>
      <c r="Z20" s="193"/>
      <c r="AA20" s="194"/>
      <c r="AB20" s="193"/>
      <c r="AC20" s="194">
        <v>4980</v>
      </c>
      <c r="AD20" s="193"/>
      <c r="AE20" s="194">
        <v>383684</v>
      </c>
    </row>
    <row r="21" spans="1:31" x14ac:dyDescent="0.25">
      <c r="A21" s="193"/>
      <c r="B21" s="193"/>
      <c r="C21" s="193"/>
      <c r="D21" s="193"/>
      <c r="E21" s="193"/>
      <c r="F21" s="193"/>
      <c r="G21" s="193"/>
      <c r="H21" s="193"/>
      <c r="I21" s="193"/>
      <c r="J21" s="193"/>
      <c r="K21" s="193" t="s">
        <v>80</v>
      </c>
      <c r="L21" s="193"/>
      <c r="M21" s="204">
        <v>42420</v>
      </c>
      <c r="N21" s="193"/>
      <c r="O21" s="193" t="s">
        <v>223</v>
      </c>
      <c r="P21" s="193"/>
      <c r="Q21" s="193" t="s">
        <v>224</v>
      </c>
      <c r="R21" s="193"/>
      <c r="S21" s="193" t="s">
        <v>235</v>
      </c>
      <c r="T21" s="193"/>
      <c r="U21" s="193" t="s">
        <v>221</v>
      </c>
      <c r="V21" s="193"/>
      <c r="W21" s="369"/>
      <c r="X21" s="193"/>
      <c r="Y21" s="193" t="s">
        <v>222</v>
      </c>
      <c r="Z21" s="193"/>
      <c r="AA21" s="194"/>
      <c r="AB21" s="193"/>
      <c r="AC21" s="194">
        <v>31648</v>
      </c>
      <c r="AD21" s="193"/>
      <c r="AE21" s="194">
        <v>415332</v>
      </c>
    </row>
    <row r="22" spans="1:31" x14ac:dyDescent="0.25">
      <c r="A22" s="193"/>
      <c r="B22" s="193"/>
      <c r="C22" s="193"/>
      <c r="D22" s="193"/>
      <c r="E22" s="193"/>
      <c r="F22" s="193"/>
      <c r="G22" s="193"/>
      <c r="H22" s="193"/>
      <c r="I22" s="193"/>
      <c r="J22" s="193"/>
      <c r="K22" s="193" t="s">
        <v>80</v>
      </c>
      <c r="L22" s="193"/>
      <c r="M22" s="204">
        <v>42420</v>
      </c>
      <c r="N22" s="193"/>
      <c r="O22" s="193" t="s">
        <v>223</v>
      </c>
      <c r="P22" s="193"/>
      <c r="Q22" s="193" t="s">
        <v>224</v>
      </c>
      <c r="R22" s="193"/>
      <c r="S22" s="193" t="s">
        <v>236</v>
      </c>
      <c r="T22" s="193"/>
      <c r="U22" s="193" t="s">
        <v>221</v>
      </c>
      <c r="V22" s="193"/>
      <c r="W22" s="369"/>
      <c r="X22" s="193"/>
      <c r="Y22" s="193" t="s">
        <v>222</v>
      </c>
      <c r="Z22" s="193"/>
      <c r="AA22" s="194"/>
      <c r="AB22" s="193"/>
      <c r="AC22" s="194">
        <v>21554</v>
      </c>
      <c r="AD22" s="193"/>
      <c r="AE22" s="194">
        <v>436886</v>
      </c>
    </row>
    <row r="23" spans="1:31" x14ac:dyDescent="0.25">
      <c r="A23" s="193"/>
      <c r="B23" s="193"/>
      <c r="C23" s="193"/>
      <c r="D23" s="193"/>
      <c r="E23" s="193"/>
      <c r="F23" s="193"/>
      <c r="G23" s="193"/>
      <c r="H23" s="193"/>
      <c r="I23" s="193"/>
      <c r="J23" s="193"/>
      <c r="K23" s="193" t="s">
        <v>80</v>
      </c>
      <c r="L23" s="193"/>
      <c r="M23" s="204">
        <v>42420</v>
      </c>
      <c r="N23" s="193"/>
      <c r="O23" s="193" t="s">
        <v>223</v>
      </c>
      <c r="P23" s="193"/>
      <c r="Q23" s="193" t="s">
        <v>224</v>
      </c>
      <c r="R23" s="193"/>
      <c r="S23" s="193" t="s">
        <v>237</v>
      </c>
      <c r="T23" s="193"/>
      <c r="U23" s="193" t="s">
        <v>221</v>
      </c>
      <c r="V23" s="193"/>
      <c r="W23" s="369"/>
      <c r="X23" s="193"/>
      <c r="Y23" s="193" t="s">
        <v>222</v>
      </c>
      <c r="Z23" s="193"/>
      <c r="AA23" s="194"/>
      <c r="AB23" s="193"/>
      <c r="AC23" s="194">
        <v>49980</v>
      </c>
      <c r="AD23" s="193"/>
      <c r="AE23" s="194">
        <v>486866</v>
      </c>
    </row>
    <row r="24" spans="1:31" x14ac:dyDescent="0.25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 t="s">
        <v>80</v>
      </c>
      <c r="L24" s="193"/>
      <c r="M24" s="204">
        <v>42420</v>
      </c>
      <c r="N24" s="193"/>
      <c r="O24" s="193" t="s">
        <v>223</v>
      </c>
      <c r="P24" s="193"/>
      <c r="Q24" s="193" t="s">
        <v>224</v>
      </c>
      <c r="R24" s="193"/>
      <c r="S24" s="193" t="s">
        <v>238</v>
      </c>
      <c r="T24" s="193"/>
      <c r="U24" s="193" t="s">
        <v>221</v>
      </c>
      <c r="V24" s="193"/>
      <c r="W24" s="369"/>
      <c r="X24" s="193"/>
      <c r="Y24" s="193" t="s">
        <v>222</v>
      </c>
      <c r="Z24" s="193"/>
      <c r="AA24" s="194"/>
      <c r="AB24" s="193"/>
      <c r="AC24" s="194">
        <v>26775</v>
      </c>
      <c r="AD24" s="193"/>
      <c r="AE24" s="194">
        <v>513641</v>
      </c>
    </row>
    <row r="25" spans="1:31" x14ac:dyDescent="0.25">
      <c r="A25" s="193"/>
      <c r="B25" s="193"/>
      <c r="C25" s="193"/>
      <c r="D25" s="193"/>
      <c r="E25" s="193"/>
      <c r="F25" s="193"/>
      <c r="G25" s="193"/>
      <c r="H25" s="193"/>
      <c r="I25" s="193"/>
      <c r="J25" s="193"/>
      <c r="K25" s="193" t="s">
        <v>80</v>
      </c>
      <c r="L25" s="193"/>
      <c r="M25" s="204">
        <v>42420</v>
      </c>
      <c r="N25" s="193"/>
      <c r="O25" s="193" t="s">
        <v>223</v>
      </c>
      <c r="P25" s="193"/>
      <c r="Q25" s="193" t="s">
        <v>224</v>
      </c>
      <c r="R25" s="193"/>
      <c r="S25" s="193" t="s">
        <v>239</v>
      </c>
      <c r="T25" s="193"/>
      <c r="U25" s="193" t="s">
        <v>221</v>
      </c>
      <c r="V25" s="193"/>
      <c r="W25" s="369"/>
      <c r="X25" s="193"/>
      <c r="Y25" s="193" t="s">
        <v>222</v>
      </c>
      <c r="Z25" s="193"/>
      <c r="AA25" s="194"/>
      <c r="AB25" s="193"/>
      <c r="AC25" s="194">
        <v>18920</v>
      </c>
      <c r="AD25" s="193"/>
      <c r="AE25" s="194">
        <v>532561</v>
      </c>
    </row>
    <row r="26" spans="1:31" x14ac:dyDescent="0.25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 t="s">
        <v>80</v>
      </c>
      <c r="L26" s="193"/>
      <c r="M26" s="204">
        <v>42420</v>
      </c>
      <c r="N26" s="193"/>
      <c r="O26" s="193" t="s">
        <v>223</v>
      </c>
      <c r="P26" s="193"/>
      <c r="Q26" s="193" t="s">
        <v>224</v>
      </c>
      <c r="R26" s="193"/>
      <c r="S26" s="193" t="s">
        <v>240</v>
      </c>
      <c r="T26" s="193"/>
      <c r="U26" s="193" t="s">
        <v>221</v>
      </c>
      <c r="V26" s="193"/>
      <c r="W26" s="369"/>
      <c r="X26" s="193"/>
      <c r="Y26" s="193" t="s">
        <v>222</v>
      </c>
      <c r="Z26" s="193"/>
      <c r="AA26" s="194"/>
      <c r="AB26" s="193"/>
      <c r="AC26" s="194">
        <v>50887</v>
      </c>
      <c r="AD26" s="193"/>
      <c r="AE26" s="194">
        <v>583448</v>
      </c>
    </row>
    <row r="27" spans="1:31" x14ac:dyDescent="0.25">
      <c r="A27" s="193"/>
      <c r="B27" s="193"/>
      <c r="C27" s="193"/>
      <c r="D27" s="193"/>
      <c r="E27" s="193"/>
      <c r="F27" s="193"/>
      <c r="G27" s="193"/>
      <c r="H27" s="193"/>
      <c r="I27" s="193"/>
      <c r="J27" s="193"/>
      <c r="K27" s="193" t="s">
        <v>80</v>
      </c>
      <c r="L27" s="193"/>
      <c r="M27" s="204">
        <v>42420</v>
      </c>
      <c r="N27" s="193"/>
      <c r="O27" s="193" t="s">
        <v>223</v>
      </c>
      <c r="P27" s="193"/>
      <c r="Q27" s="193" t="s">
        <v>224</v>
      </c>
      <c r="R27" s="193"/>
      <c r="S27" s="193" t="s">
        <v>241</v>
      </c>
      <c r="T27" s="193"/>
      <c r="U27" s="193" t="s">
        <v>221</v>
      </c>
      <c r="V27" s="193"/>
      <c r="W27" s="369"/>
      <c r="X27" s="193"/>
      <c r="Y27" s="193" t="s">
        <v>222</v>
      </c>
      <c r="Z27" s="193"/>
      <c r="AA27" s="194"/>
      <c r="AB27" s="193"/>
      <c r="AC27" s="194">
        <v>17945</v>
      </c>
      <c r="AD27" s="193"/>
      <c r="AE27" s="194">
        <v>601393</v>
      </c>
    </row>
    <row r="28" spans="1:31" x14ac:dyDescent="0.25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 t="s">
        <v>80</v>
      </c>
      <c r="L28" s="193"/>
      <c r="M28" s="204">
        <v>42420</v>
      </c>
      <c r="N28" s="193"/>
      <c r="O28" s="193" t="s">
        <v>223</v>
      </c>
      <c r="P28" s="193"/>
      <c r="Q28" s="193" t="s">
        <v>224</v>
      </c>
      <c r="R28" s="193"/>
      <c r="S28" s="193" t="s">
        <v>242</v>
      </c>
      <c r="T28" s="193"/>
      <c r="U28" s="193" t="s">
        <v>221</v>
      </c>
      <c r="V28" s="193"/>
      <c r="W28" s="369"/>
      <c r="X28" s="193"/>
      <c r="Y28" s="193" t="s">
        <v>222</v>
      </c>
      <c r="Z28" s="193"/>
      <c r="AA28" s="194"/>
      <c r="AB28" s="193"/>
      <c r="AC28" s="194">
        <v>48266</v>
      </c>
      <c r="AD28" s="193"/>
      <c r="AE28" s="194">
        <v>649659</v>
      </c>
    </row>
    <row r="29" spans="1:31" x14ac:dyDescent="0.25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 t="s">
        <v>80</v>
      </c>
      <c r="L29" s="193"/>
      <c r="M29" s="204">
        <v>42420</v>
      </c>
      <c r="N29" s="193"/>
      <c r="O29" s="193" t="s">
        <v>223</v>
      </c>
      <c r="P29" s="193"/>
      <c r="Q29" s="193" t="s">
        <v>224</v>
      </c>
      <c r="R29" s="193"/>
      <c r="S29" s="193" t="s">
        <v>243</v>
      </c>
      <c r="T29" s="193"/>
      <c r="U29" s="193" t="s">
        <v>221</v>
      </c>
      <c r="V29" s="193"/>
      <c r="W29" s="369"/>
      <c r="X29" s="193"/>
      <c r="Y29" s="193" t="s">
        <v>222</v>
      </c>
      <c r="Z29" s="193"/>
      <c r="AA29" s="194"/>
      <c r="AB29" s="193"/>
      <c r="AC29" s="194">
        <v>78624</v>
      </c>
      <c r="AD29" s="193"/>
      <c r="AE29" s="194">
        <v>728283</v>
      </c>
    </row>
    <row r="30" spans="1:31" x14ac:dyDescent="0.25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 t="s">
        <v>80</v>
      </c>
      <c r="L30" s="193"/>
      <c r="M30" s="204">
        <v>42420</v>
      </c>
      <c r="N30" s="193"/>
      <c r="O30" s="193" t="s">
        <v>223</v>
      </c>
      <c r="P30" s="193"/>
      <c r="Q30" s="193" t="s">
        <v>224</v>
      </c>
      <c r="R30" s="193"/>
      <c r="S30" s="193" t="s">
        <v>244</v>
      </c>
      <c r="T30" s="193"/>
      <c r="U30" s="193" t="s">
        <v>221</v>
      </c>
      <c r="V30" s="193"/>
      <c r="W30" s="369"/>
      <c r="X30" s="193"/>
      <c r="Y30" s="193" t="s">
        <v>222</v>
      </c>
      <c r="Z30" s="193"/>
      <c r="AA30" s="194"/>
      <c r="AB30" s="193"/>
      <c r="AC30" s="194">
        <v>8555</v>
      </c>
      <c r="AD30" s="193"/>
      <c r="AE30" s="194">
        <v>736838</v>
      </c>
    </row>
    <row r="31" spans="1:31" x14ac:dyDescent="0.25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 t="s">
        <v>80</v>
      </c>
      <c r="L31" s="193"/>
      <c r="M31" s="204">
        <v>42420</v>
      </c>
      <c r="N31" s="193"/>
      <c r="O31" s="193" t="s">
        <v>223</v>
      </c>
      <c r="P31" s="193"/>
      <c r="Q31" s="193" t="s">
        <v>224</v>
      </c>
      <c r="R31" s="193"/>
      <c r="S31" s="193" t="s">
        <v>245</v>
      </c>
      <c r="T31" s="193"/>
      <c r="U31" s="193" t="s">
        <v>221</v>
      </c>
      <c r="V31" s="193"/>
      <c r="W31" s="369"/>
      <c r="X31" s="193"/>
      <c r="Y31" s="193" t="s">
        <v>222</v>
      </c>
      <c r="Z31" s="193"/>
      <c r="AA31" s="194"/>
      <c r="AB31" s="193"/>
      <c r="AC31" s="194">
        <v>8555</v>
      </c>
      <c r="AD31" s="193"/>
      <c r="AE31" s="194">
        <v>745393</v>
      </c>
    </row>
    <row r="32" spans="1:31" x14ac:dyDescent="0.25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 t="s">
        <v>80</v>
      </c>
      <c r="L32" s="193"/>
      <c r="M32" s="204">
        <v>42420</v>
      </c>
      <c r="N32" s="193"/>
      <c r="O32" s="193" t="s">
        <v>223</v>
      </c>
      <c r="P32" s="193"/>
      <c r="Q32" s="193" t="s">
        <v>224</v>
      </c>
      <c r="R32" s="193"/>
      <c r="S32" s="193" t="s">
        <v>246</v>
      </c>
      <c r="T32" s="193"/>
      <c r="U32" s="193" t="s">
        <v>221</v>
      </c>
      <c r="V32" s="193"/>
      <c r="W32" s="369"/>
      <c r="X32" s="193"/>
      <c r="Y32" s="193" t="s">
        <v>222</v>
      </c>
      <c r="Z32" s="193"/>
      <c r="AA32" s="194"/>
      <c r="AB32" s="193"/>
      <c r="AC32" s="194">
        <v>42350</v>
      </c>
      <c r="AD32" s="193"/>
      <c r="AE32" s="194">
        <v>787743</v>
      </c>
    </row>
    <row r="33" spans="1:31" x14ac:dyDescent="0.25">
      <c r="A33" s="193"/>
      <c r="B33" s="193"/>
      <c r="C33" s="193"/>
      <c r="D33" s="193"/>
      <c r="E33" s="193"/>
      <c r="F33" s="193"/>
      <c r="G33" s="193"/>
      <c r="H33" s="193"/>
      <c r="I33" s="193"/>
      <c r="J33" s="193"/>
      <c r="K33" s="193" t="s">
        <v>80</v>
      </c>
      <c r="L33" s="193"/>
      <c r="M33" s="204">
        <v>42420</v>
      </c>
      <c r="N33" s="193"/>
      <c r="O33" s="193" t="s">
        <v>223</v>
      </c>
      <c r="P33" s="193"/>
      <c r="Q33" s="193" t="s">
        <v>224</v>
      </c>
      <c r="R33" s="193"/>
      <c r="S33" s="193" t="s">
        <v>247</v>
      </c>
      <c r="T33" s="193"/>
      <c r="U33" s="193" t="s">
        <v>221</v>
      </c>
      <c r="V33" s="193"/>
      <c r="W33" s="369"/>
      <c r="X33" s="193"/>
      <c r="Y33" s="193" t="s">
        <v>222</v>
      </c>
      <c r="Z33" s="193"/>
      <c r="AA33" s="194"/>
      <c r="AB33" s="193"/>
      <c r="AC33" s="194">
        <v>665</v>
      </c>
      <c r="AD33" s="193"/>
      <c r="AE33" s="194">
        <v>788408</v>
      </c>
    </row>
    <row r="34" spans="1:31" x14ac:dyDescent="0.25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 t="s">
        <v>80</v>
      </c>
      <c r="L34" s="193"/>
      <c r="M34" s="204">
        <v>42420</v>
      </c>
      <c r="N34" s="193"/>
      <c r="O34" s="193" t="s">
        <v>223</v>
      </c>
      <c r="P34" s="193"/>
      <c r="Q34" s="193" t="s">
        <v>224</v>
      </c>
      <c r="R34" s="193"/>
      <c r="S34" s="193" t="s">
        <v>248</v>
      </c>
      <c r="T34" s="193"/>
      <c r="U34" s="193" t="s">
        <v>221</v>
      </c>
      <c r="V34" s="193"/>
      <c r="W34" s="369"/>
      <c r="X34" s="193"/>
      <c r="Y34" s="193" t="s">
        <v>222</v>
      </c>
      <c r="Z34" s="193"/>
      <c r="AA34" s="194"/>
      <c r="AB34" s="193"/>
      <c r="AC34" s="194">
        <v>1715</v>
      </c>
      <c r="AD34" s="193"/>
      <c r="AE34" s="194">
        <v>790123</v>
      </c>
    </row>
    <row r="35" spans="1:31" x14ac:dyDescent="0.25">
      <c r="A35" s="193"/>
      <c r="B35" s="193"/>
      <c r="C35" s="193"/>
      <c r="D35" s="193"/>
      <c r="E35" s="193"/>
      <c r="F35" s="193"/>
      <c r="G35" s="193"/>
      <c r="H35" s="193"/>
      <c r="I35" s="193"/>
      <c r="J35" s="193"/>
      <c r="K35" s="193" t="s">
        <v>80</v>
      </c>
      <c r="L35" s="193"/>
      <c r="M35" s="204">
        <v>42420</v>
      </c>
      <c r="N35" s="193"/>
      <c r="O35" s="193" t="s">
        <v>223</v>
      </c>
      <c r="P35" s="193"/>
      <c r="Q35" s="193" t="s">
        <v>224</v>
      </c>
      <c r="R35" s="193"/>
      <c r="S35" s="193" t="s">
        <v>249</v>
      </c>
      <c r="T35" s="193"/>
      <c r="U35" s="193" t="s">
        <v>221</v>
      </c>
      <c r="V35" s="193"/>
      <c r="W35" s="369"/>
      <c r="X35" s="193"/>
      <c r="Y35" s="193" t="s">
        <v>222</v>
      </c>
      <c r="Z35" s="193"/>
      <c r="AA35" s="194"/>
      <c r="AB35" s="193"/>
      <c r="AC35" s="194">
        <v>1050</v>
      </c>
      <c r="AD35" s="193"/>
      <c r="AE35" s="194">
        <v>791173</v>
      </c>
    </row>
    <row r="36" spans="1:31" x14ac:dyDescent="0.25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93" t="s">
        <v>80</v>
      </c>
      <c r="L36" s="193"/>
      <c r="M36" s="204">
        <v>42420</v>
      </c>
      <c r="N36" s="193"/>
      <c r="O36" s="193" t="s">
        <v>223</v>
      </c>
      <c r="P36" s="193"/>
      <c r="Q36" s="193" t="s">
        <v>224</v>
      </c>
      <c r="R36" s="193"/>
      <c r="S36" s="193" t="s">
        <v>250</v>
      </c>
      <c r="T36" s="193"/>
      <c r="U36" s="193" t="s">
        <v>221</v>
      </c>
      <c r="V36" s="193"/>
      <c r="W36" s="369"/>
      <c r="X36" s="193"/>
      <c r="Y36" s="193" t="s">
        <v>222</v>
      </c>
      <c r="Z36" s="193"/>
      <c r="AA36" s="194"/>
      <c r="AB36" s="193"/>
      <c r="AC36" s="194">
        <v>1747</v>
      </c>
      <c r="AD36" s="193"/>
      <c r="AE36" s="194">
        <v>792920</v>
      </c>
    </row>
    <row r="37" spans="1:31" x14ac:dyDescent="0.25">
      <c r="A37" s="193"/>
      <c r="B37" s="193"/>
      <c r="C37" s="193"/>
      <c r="D37" s="193"/>
      <c r="E37" s="193"/>
      <c r="F37" s="193"/>
      <c r="G37" s="193"/>
      <c r="H37" s="193"/>
      <c r="I37" s="193"/>
      <c r="J37" s="193"/>
      <c r="K37" s="193" t="s">
        <v>80</v>
      </c>
      <c r="L37" s="193"/>
      <c r="M37" s="204">
        <v>42420</v>
      </c>
      <c r="N37" s="193"/>
      <c r="O37" s="193" t="s">
        <v>223</v>
      </c>
      <c r="P37" s="193"/>
      <c r="Q37" s="193" t="s">
        <v>224</v>
      </c>
      <c r="R37" s="193"/>
      <c r="S37" s="193" t="s">
        <v>251</v>
      </c>
      <c r="T37" s="193"/>
      <c r="U37" s="193" t="s">
        <v>221</v>
      </c>
      <c r="V37" s="193"/>
      <c r="W37" s="369"/>
      <c r="X37" s="193"/>
      <c r="Y37" s="193" t="s">
        <v>222</v>
      </c>
      <c r="Z37" s="193"/>
      <c r="AA37" s="194"/>
      <c r="AB37" s="193"/>
      <c r="AC37" s="194">
        <v>40320</v>
      </c>
      <c r="AD37" s="193"/>
      <c r="AE37" s="194">
        <v>833240</v>
      </c>
    </row>
    <row r="38" spans="1:31" x14ac:dyDescent="0.25">
      <c r="A38" s="193"/>
      <c r="B38" s="193"/>
      <c r="C38" s="193"/>
      <c r="D38" s="193"/>
      <c r="E38" s="193"/>
      <c r="F38" s="193"/>
      <c r="G38" s="193"/>
      <c r="H38" s="193"/>
      <c r="I38" s="193"/>
      <c r="J38" s="193"/>
      <c r="K38" s="193" t="s">
        <v>80</v>
      </c>
      <c r="L38" s="193"/>
      <c r="M38" s="204">
        <v>42420</v>
      </c>
      <c r="N38" s="193"/>
      <c r="O38" s="193" t="s">
        <v>223</v>
      </c>
      <c r="P38" s="193"/>
      <c r="Q38" s="193" t="s">
        <v>224</v>
      </c>
      <c r="R38" s="193"/>
      <c r="S38" s="193" t="s">
        <v>252</v>
      </c>
      <c r="T38" s="193"/>
      <c r="U38" s="193" t="s">
        <v>221</v>
      </c>
      <c r="V38" s="193"/>
      <c r="W38" s="369"/>
      <c r="X38" s="193"/>
      <c r="Y38" s="193" t="s">
        <v>222</v>
      </c>
      <c r="Z38" s="193"/>
      <c r="AA38" s="194"/>
      <c r="AB38" s="193"/>
      <c r="AC38" s="194">
        <v>1075</v>
      </c>
      <c r="AD38" s="193"/>
      <c r="AE38" s="194">
        <v>834315</v>
      </c>
    </row>
    <row r="39" spans="1:31" ht="15.75" thickBot="1" x14ac:dyDescent="0.3">
      <c r="A39" s="193"/>
      <c r="B39" s="193"/>
      <c r="C39" s="193"/>
      <c r="D39" s="193"/>
      <c r="E39" s="193"/>
      <c r="F39" s="193"/>
      <c r="G39" s="193"/>
      <c r="H39" s="193"/>
      <c r="I39" s="193"/>
      <c r="J39" s="193"/>
      <c r="K39" s="193" t="s">
        <v>80</v>
      </c>
      <c r="L39" s="193"/>
      <c r="M39" s="204">
        <v>42420</v>
      </c>
      <c r="N39" s="193"/>
      <c r="O39" s="193" t="s">
        <v>223</v>
      </c>
      <c r="P39" s="193"/>
      <c r="Q39" s="193" t="s">
        <v>224</v>
      </c>
      <c r="R39" s="193"/>
      <c r="S39" s="193" t="s">
        <v>253</v>
      </c>
      <c r="T39" s="193"/>
      <c r="U39" s="193" t="s">
        <v>221</v>
      </c>
      <c r="V39" s="193"/>
      <c r="W39" s="369"/>
      <c r="X39" s="193"/>
      <c r="Y39" s="193" t="s">
        <v>222</v>
      </c>
      <c r="Z39" s="193"/>
      <c r="AA39" s="195"/>
      <c r="AB39" s="193"/>
      <c r="AC39" s="195">
        <v>2133</v>
      </c>
      <c r="AD39" s="193"/>
      <c r="AE39" s="195">
        <v>836448</v>
      </c>
    </row>
    <row r="40" spans="1:31" x14ac:dyDescent="0.25">
      <c r="A40" s="193"/>
      <c r="B40" s="193"/>
      <c r="C40" s="193"/>
      <c r="D40" s="193"/>
      <c r="E40" s="193"/>
      <c r="F40" s="193" t="s">
        <v>254</v>
      </c>
      <c r="G40" s="193"/>
      <c r="H40" s="193"/>
      <c r="I40" s="193"/>
      <c r="J40" s="193"/>
      <c r="K40" s="193"/>
      <c r="L40" s="193"/>
      <c r="M40" s="204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4">
        <f>ROUND(SUM(AA9:AA39),5)</f>
        <v>0</v>
      </c>
      <c r="AB40" s="193"/>
      <c r="AC40" s="194">
        <f>ROUND(SUM(AC9:AC39),5)</f>
        <v>836448</v>
      </c>
      <c r="AD40" s="193"/>
      <c r="AE40" s="194">
        <f>AE39</f>
        <v>836448</v>
      </c>
    </row>
    <row r="41" spans="1:31" ht="30" customHeight="1" x14ac:dyDescent="0.25">
      <c r="A41" s="191"/>
      <c r="B41" s="191"/>
      <c r="C41" s="191"/>
      <c r="D41" s="191"/>
      <c r="E41" s="191"/>
      <c r="F41" s="191" t="s">
        <v>87</v>
      </c>
      <c r="G41" s="191"/>
      <c r="H41" s="191"/>
      <c r="I41" s="191"/>
      <c r="J41" s="191"/>
      <c r="K41" s="191"/>
      <c r="L41" s="191"/>
      <c r="M41" s="203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2"/>
      <c r="AB41" s="191"/>
      <c r="AC41" s="192"/>
      <c r="AD41" s="191"/>
      <c r="AE41" s="192"/>
    </row>
    <row r="42" spans="1:31" x14ac:dyDescent="0.25">
      <c r="A42" s="193"/>
      <c r="B42" s="193"/>
      <c r="C42" s="193"/>
      <c r="D42" s="193"/>
      <c r="E42" s="193"/>
      <c r="F42" s="193"/>
      <c r="G42" s="193"/>
      <c r="H42" s="193"/>
      <c r="I42" s="193"/>
      <c r="J42" s="193"/>
      <c r="K42" s="193" t="s">
        <v>80</v>
      </c>
      <c r="L42" s="193"/>
      <c r="M42" s="204">
        <v>42419</v>
      </c>
      <c r="N42" s="193"/>
      <c r="O42" s="193" t="s">
        <v>218</v>
      </c>
      <c r="P42" s="193"/>
      <c r="Q42" s="193" t="s">
        <v>219</v>
      </c>
      <c r="R42" s="193"/>
      <c r="S42" s="193" t="s">
        <v>255</v>
      </c>
      <c r="T42" s="193"/>
      <c r="U42" s="193" t="s">
        <v>221</v>
      </c>
      <c r="V42" s="193"/>
      <c r="W42" s="369"/>
      <c r="X42" s="193"/>
      <c r="Y42" s="193" t="s">
        <v>222</v>
      </c>
      <c r="Z42" s="193"/>
      <c r="AA42" s="194"/>
      <c r="AB42" s="193"/>
      <c r="AC42" s="194">
        <v>36652</v>
      </c>
      <c r="AD42" s="193"/>
      <c r="AE42" s="194">
        <v>36652</v>
      </c>
    </row>
    <row r="43" spans="1:31" ht="15.75" thickBot="1" x14ac:dyDescent="0.3">
      <c r="A43" s="193"/>
      <c r="B43" s="193"/>
      <c r="C43" s="193"/>
      <c r="D43" s="193"/>
      <c r="E43" s="193"/>
      <c r="F43" s="193"/>
      <c r="G43" s="193"/>
      <c r="H43" s="193"/>
      <c r="I43" s="193"/>
      <c r="J43" s="193"/>
      <c r="K43" s="193" t="s">
        <v>80</v>
      </c>
      <c r="L43" s="193"/>
      <c r="M43" s="204">
        <v>42420</v>
      </c>
      <c r="N43" s="193"/>
      <c r="O43" s="193" t="s">
        <v>223</v>
      </c>
      <c r="P43" s="193"/>
      <c r="Q43" s="193" t="s">
        <v>224</v>
      </c>
      <c r="R43" s="193"/>
      <c r="S43" s="193" t="s">
        <v>256</v>
      </c>
      <c r="T43" s="193"/>
      <c r="U43" s="193" t="s">
        <v>221</v>
      </c>
      <c r="V43" s="193"/>
      <c r="W43" s="369"/>
      <c r="X43" s="193"/>
      <c r="Y43" s="193" t="s">
        <v>222</v>
      </c>
      <c r="Z43" s="193"/>
      <c r="AA43" s="195"/>
      <c r="AB43" s="193"/>
      <c r="AC43" s="195">
        <v>202440</v>
      </c>
      <c r="AD43" s="193"/>
      <c r="AE43" s="195">
        <v>239092</v>
      </c>
    </row>
    <row r="44" spans="1:31" x14ac:dyDescent="0.25">
      <c r="A44" s="193"/>
      <c r="B44" s="193"/>
      <c r="C44" s="193"/>
      <c r="D44" s="193"/>
      <c r="E44" s="193"/>
      <c r="F44" s="193" t="s">
        <v>257</v>
      </c>
      <c r="G44" s="193"/>
      <c r="H44" s="193"/>
      <c r="I44" s="193"/>
      <c r="J44" s="193"/>
      <c r="K44" s="193"/>
      <c r="L44" s="193"/>
      <c r="M44" s="204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4">
        <f>ROUND(SUM(AA41:AA43),5)</f>
        <v>0</v>
      </c>
      <c r="AB44" s="193"/>
      <c r="AC44" s="194">
        <f>ROUND(SUM(AC41:AC43),5)</f>
        <v>239092</v>
      </c>
      <c r="AD44" s="193"/>
      <c r="AE44" s="194">
        <f>AE43</f>
        <v>239092</v>
      </c>
    </row>
    <row r="45" spans="1:31" ht="30" customHeight="1" x14ac:dyDescent="0.25">
      <c r="A45" s="191"/>
      <c r="B45" s="191"/>
      <c r="C45" s="191"/>
      <c r="D45" s="191"/>
      <c r="E45" s="191"/>
      <c r="F45" s="191" t="s">
        <v>88</v>
      </c>
      <c r="G45" s="191"/>
      <c r="H45" s="191"/>
      <c r="I45" s="191"/>
      <c r="J45" s="191"/>
      <c r="K45" s="191"/>
      <c r="L45" s="191"/>
      <c r="M45" s="203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2"/>
      <c r="AB45" s="191"/>
      <c r="AC45" s="192"/>
      <c r="AD45" s="191"/>
      <c r="AE45" s="192"/>
    </row>
    <row r="46" spans="1:31" x14ac:dyDescent="0.25">
      <c r="A46" s="193"/>
      <c r="B46" s="193"/>
      <c r="C46" s="193"/>
      <c r="D46" s="193"/>
      <c r="E46" s="193"/>
      <c r="F46" s="193"/>
      <c r="G46" s="193"/>
      <c r="H46" s="193"/>
      <c r="I46" s="193"/>
      <c r="J46" s="193"/>
      <c r="K46" s="193" t="s">
        <v>80</v>
      </c>
      <c r="L46" s="193"/>
      <c r="M46" s="204">
        <v>42419</v>
      </c>
      <c r="N46" s="193"/>
      <c r="O46" s="193" t="s">
        <v>218</v>
      </c>
      <c r="P46" s="193"/>
      <c r="Q46" s="193" t="s">
        <v>219</v>
      </c>
      <c r="R46" s="193"/>
      <c r="S46" s="193" t="s">
        <v>258</v>
      </c>
      <c r="T46" s="193"/>
      <c r="U46" s="193" t="s">
        <v>221</v>
      </c>
      <c r="V46" s="193"/>
      <c r="W46" s="369"/>
      <c r="X46" s="193"/>
      <c r="Y46" s="193" t="s">
        <v>222</v>
      </c>
      <c r="Z46" s="193"/>
      <c r="AA46" s="194"/>
      <c r="AB46" s="193"/>
      <c r="AC46" s="194">
        <v>2800</v>
      </c>
      <c r="AD46" s="193"/>
      <c r="AE46" s="194">
        <v>2800</v>
      </c>
    </row>
    <row r="47" spans="1:31" ht="15.75" thickBot="1" x14ac:dyDescent="0.3">
      <c r="A47" s="193"/>
      <c r="B47" s="193"/>
      <c r="C47" s="193"/>
      <c r="D47" s="193"/>
      <c r="E47" s="193"/>
      <c r="F47" s="193"/>
      <c r="G47" s="193"/>
      <c r="H47" s="193"/>
      <c r="I47" s="193"/>
      <c r="J47" s="193"/>
      <c r="K47" s="193" t="s">
        <v>80</v>
      </c>
      <c r="L47" s="193"/>
      <c r="M47" s="204">
        <v>42420</v>
      </c>
      <c r="N47" s="193"/>
      <c r="O47" s="193" t="s">
        <v>223</v>
      </c>
      <c r="P47" s="193"/>
      <c r="Q47" s="193" t="s">
        <v>224</v>
      </c>
      <c r="R47" s="193"/>
      <c r="S47" s="193" t="s">
        <v>258</v>
      </c>
      <c r="T47" s="193"/>
      <c r="U47" s="193" t="s">
        <v>221</v>
      </c>
      <c r="V47" s="193"/>
      <c r="W47" s="369"/>
      <c r="X47" s="193"/>
      <c r="Y47" s="193" t="s">
        <v>222</v>
      </c>
      <c r="Z47" s="193"/>
      <c r="AA47" s="195"/>
      <c r="AB47" s="193"/>
      <c r="AC47" s="195">
        <v>19950</v>
      </c>
      <c r="AD47" s="193"/>
      <c r="AE47" s="195">
        <v>22750</v>
      </c>
    </row>
    <row r="48" spans="1:31" x14ac:dyDescent="0.25">
      <c r="A48" s="193"/>
      <c r="B48" s="193"/>
      <c r="C48" s="193"/>
      <c r="D48" s="193"/>
      <c r="E48" s="193"/>
      <c r="F48" s="193" t="s">
        <v>259</v>
      </c>
      <c r="G48" s="193"/>
      <c r="H48" s="193"/>
      <c r="I48" s="193"/>
      <c r="J48" s="193"/>
      <c r="K48" s="193"/>
      <c r="L48" s="193"/>
      <c r="M48" s="204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4">
        <f>ROUND(SUM(AA45:AA47),5)</f>
        <v>0</v>
      </c>
      <c r="AB48" s="193"/>
      <c r="AC48" s="194">
        <f>ROUND(SUM(AC45:AC47),5)</f>
        <v>22750</v>
      </c>
      <c r="AD48" s="193"/>
      <c r="AE48" s="194">
        <f>AE47</f>
        <v>22750</v>
      </c>
    </row>
    <row r="49" spans="1:31" ht="30" customHeight="1" x14ac:dyDescent="0.25">
      <c r="A49" s="191"/>
      <c r="B49" s="191"/>
      <c r="C49" s="191"/>
      <c r="D49" s="191"/>
      <c r="E49" s="191"/>
      <c r="F49" s="191" t="s">
        <v>89</v>
      </c>
      <c r="G49" s="191"/>
      <c r="H49" s="191"/>
      <c r="I49" s="191"/>
      <c r="J49" s="191"/>
      <c r="K49" s="191"/>
      <c r="L49" s="191"/>
      <c r="M49" s="203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2"/>
      <c r="AB49" s="191"/>
      <c r="AC49" s="192"/>
      <c r="AD49" s="191"/>
      <c r="AE49" s="192"/>
    </row>
    <row r="50" spans="1:31" x14ac:dyDescent="0.25">
      <c r="A50" s="193"/>
      <c r="B50" s="193"/>
      <c r="C50" s="193"/>
      <c r="D50" s="193"/>
      <c r="E50" s="193"/>
      <c r="F50" s="193"/>
      <c r="G50" s="193"/>
      <c r="H50" s="193"/>
      <c r="I50" s="193"/>
      <c r="J50" s="193"/>
      <c r="K50" s="193" t="s">
        <v>80</v>
      </c>
      <c r="L50" s="193"/>
      <c r="M50" s="204">
        <v>42419</v>
      </c>
      <c r="N50" s="193"/>
      <c r="O50" s="193" t="s">
        <v>218</v>
      </c>
      <c r="P50" s="193"/>
      <c r="Q50" s="193" t="s">
        <v>219</v>
      </c>
      <c r="R50" s="193"/>
      <c r="S50" s="193" t="s">
        <v>260</v>
      </c>
      <c r="T50" s="193"/>
      <c r="U50" s="193" t="s">
        <v>221</v>
      </c>
      <c r="V50" s="193"/>
      <c r="W50" s="369"/>
      <c r="X50" s="193"/>
      <c r="Y50" s="193" t="s">
        <v>222</v>
      </c>
      <c r="Z50" s="193"/>
      <c r="AA50" s="194"/>
      <c r="AB50" s="193"/>
      <c r="AC50" s="194">
        <v>4200</v>
      </c>
      <c r="AD50" s="193"/>
      <c r="AE50" s="194">
        <v>4200</v>
      </c>
    </row>
    <row r="51" spans="1:31" ht="15.75" thickBot="1" x14ac:dyDescent="0.3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 t="s">
        <v>80</v>
      </c>
      <c r="L51" s="193"/>
      <c r="M51" s="204">
        <v>42420</v>
      </c>
      <c r="N51" s="193"/>
      <c r="O51" s="193" t="s">
        <v>223</v>
      </c>
      <c r="P51" s="193"/>
      <c r="Q51" s="193" t="s">
        <v>224</v>
      </c>
      <c r="R51" s="193"/>
      <c r="S51" s="193" t="s">
        <v>260</v>
      </c>
      <c r="T51" s="193"/>
      <c r="U51" s="193" t="s">
        <v>221</v>
      </c>
      <c r="V51" s="193"/>
      <c r="W51" s="369"/>
      <c r="X51" s="193"/>
      <c r="Y51" s="193" t="s">
        <v>222</v>
      </c>
      <c r="Z51" s="193"/>
      <c r="AA51" s="197"/>
      <c r="AB51" s="193"/>
      <c r="AC51" s="197">
        <v>4200</v>
      </c>
      <c r="AD51" s="193"/>
      <c r="AE51" s="197">
        <v>8400</v>
      </c>
    </row>
    <row r="52" spans="1:31" ht="15.75" thickBot="1" x14ac:dyDescent="0.3">
      <c r="A52" s="193"/>
      <c r="B52" s="193"/>
      <c r="C52" s="193"/>
      <c r="D52" s="193"/>
      <c r="E52" s="193"/>
      <c r="F52" s="193" t="s">
        <v>261</v>
      </c>
      <c r="G52" s="193"/>
      <c r="H52" s="193"/>
      <c r="I52" s="193"/>
      <c r="J52" s="193"/>
      <c r="K52" s="193"/>
      <c r="L52" s="193"/>
      <c r="M52" s="204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8">
        <f>ROUND(SUM(AA49:AA51),5)</f>
        <v>0</v>
      </c>
      <c r="AB52" s="193"/>
      <c r="AC52" s="198">
        <f>ROUND(SUM(AC49:AC51),5)</f>
        <v>8400</v>
      </c>
      <c r="AD52" s="193"/>
      <c r="AE52" s="198">
        <f>AE51</f>
        <v>8400</v>
      </c>
    </row>
    <row r="53" spans="1:31" ht="30" customHeight="1" thickBot="1" x14ac:dyDescent="0.3">
      <c r="A53" s="193"/>
      <c r="B53" s="193"/>
      <c r="C53" s="193"/>
      <c r="D53" s="193"/>
      <c r="E53" s="193" t="s">
        <v>262</v>
      </c>
      <c r="F53" s="193"/>
      <c r="G53" s="193"/>
      <c r="H53" s="193"/>
      <c r="I53" s="193"/>
      <c r="J53" s="193"/>
      <c r="K53" s="193"/>
      <c r="L53" s="193"/>
      <c r="M53" s="204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9">
        <f>ROUND(AA40+AA44+AA48+AA52,5)</f>
        <v>0</v>
      </c>
      <c r="AB53" s="193"/>
      <c r="AC53" s="199">
        <f>ROUND(AC40+AC44+AC48+AC52,5)</f>
        <v>1106690</v>
      </c>
      <c r="AD53" s="193"/>
      <c r="AE53" s="199">
        <f>ROUND(AE40+AE44+AE48+AE52,5)</f>
        <v>1106690</v>
      </c>
    </row>
    <row r="54" spans="1:31" ht="30" customHeight="1" x14ac:dyDescent="0.25">
      <c r="A54" s="193"/>
      <c r="B54" s="193"/>
      <c r="C54" s="193"/>
      <c r="D54" s="193" t="s">
        <v>13</v>
      </c>
      <c r="E54" s="193"/>
      <c r="F54" s="193"/>
      <c r="G54" s="193"/>
      <c r="H54" s="193"/>
      <c r="I54" s="193"/>
      <c r="J54" s="193"/>
      <c r="K54" s="193"/>
      <c r="L54" s="193"/>
      <c r="M54" s="204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4">
        <f>AA53</f>
        <v>0</v>
      </c>
      <c r="AB54" s="193"/>
      <c r="AC54" s="194">
        <f>AC53</f>
        <v>1106690</v>
      </c>
      <c r="AD54" s="193"/>
      <c r="AE54" s="194">
        <f>AE53</f>
        <v>1106690</v>
      </c>
    </row>
    <row r="55" spans="1:31" ht="30" customHeight="1" x14ac:dyDescent="0.25">
      <c r="A55" s="191"/>
      <c r="B55" s="191"/>
      <c r="C55" s="191"/>
      <c r="D55" s="191" t="s">
        <v>14</v>
      </c>
      <c r="E55" s="191"/>
      <c r="F55" s="191"/>
      <c r="G55" s="191"/>
      <c r="H55" s="191"/>
      <c r="I55" s="191"/>
      <c r="J55" s="191"/>
      <c r="K55" s="191"/>
      <c r="L55" s="191"/>
      <c r="M55" s="203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2"/>
      <c r="AB55" s="191"/>
      <c r="AC55" s="192"/>
      <c r="AD55" s="191"/>
      <c r="AE55" s="192"/>
    </row>
    <row r="56" spans="1:31" x14ac:dyDescent="0.25">
      <c r="A56" s="191"/>
      <c r="B56" s="191"/>
      <c r="C56" s="191"/>
      <c r="D56" s="191"/>
      <c r="E56" s="191" t="s">
        <v>263</v>
      </c>
      <c r="F56" s="191"/>
      <c r="G56" s="191"/>
      <c r="H56" s="191"/>
      <c r="I56" s="191"/>
      <c r="J56" s="191"/>
      <c r="K56" s="191"/>
      <c r="L56" s="191"/>
      <c r="M56" s="203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2"/>
      <c r="AB56" s="191"/>
      <c r="AC56" s="192"/>
      <c r="AD56" s="191"/>
      <c r="AE56" s="192"/>
    </row>
    <row r="57" spans="1:31" x14ac:dyDescent="0.25">
      <c r="A57" s="191"/>
      <c r="B57" s="191"/>
      <c r="C57" s="191"/>
      <c r="D57" s="191"/>
      <c r="E57" s="191"/>
      <c r="F57" s="191" t="s">
        <v>139</v>
      </c>
      <c r="G57" s="191"/>
      <c r="H57" s="191"/>
      <c r="I57" s="191"/>
      <c r="J57" s="191"/>
      <c r="K57" s="191"/>
      <c r="L57" s="191"/>
      <c r="M57" s="203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2"/>
      <c r="AB57" s="191"/>
      <c r="AC57" s="192"/>
      <c r="AD57" s="191"/>
      <c r="AE57" s="192"/>
    </row>
    <row r="58" spans="1:31" x14ac:dyDescent="0.25">
      <c r="A58" s="191"/>
      <c r="B58" s="191"/>
      <c r="C58" s="191"/>
      <c r="D58" s="191"/>
      <c r="E58" s="191"/>
      <c r="F58" s="191"/>
      <c r="G58" s="191" t="s">
        <v>140</v>
      </c>
      <c r="H58" s="191"/>
      <c r="I58" s="191"/>
      <c r="J58" s="191"/>
      <c r="K58" s="191"/>
      <c r="L58" s="191"/>
      <c r="M58" s="203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2"/>
      <c r="AB58" s="191"/>
      <c r="AC58" s="192"/>
      <c r="AD58" s="191"/>
      <c r="AE58" s="192"/>
    </row>
    <row r="59" spans="1:31" x14ac:dyDescent="0.25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 t="s">
        <v>59</v>
      </c>
      <c r="L59" s="193"/>
      <c r="M59" s="204">
        <v>42419</v>
      </c>
      <c r="N59" s="193"/>
      <c r="O59" s="193" t="s">
        <v>264</v>
      </c>
      <c r="P59" s="193"/>
      <c r="Q59" s="193" t="s">
        <v>265</v>
      </c>
      <c r="R59" s="193"/>
      <c r="S59" s="193" t="s">
        <v>220</v>
      </c>
      <c r="T59" s="193"/>
      <c r="U59" s="193" t="s">
        <v>221</v>
      </c>
      <c r="V59" s="193"/>
      <c r="W59" s="369"/>
      <c r="X59" s="193"/>
      <c r="Y59" s="193" t="s">
        <v>60</v>
      </c>
      <c r="Z59" s="193"/>
      <c r="AA59" s="194">
        <v>298.45</v>
      </c>
      <c r="AB59" s="193"/>
      <c r="AC59" s="194"/>
      <c r="AD59" s="193"/>
      <c r="AE59" s="194">
        <v>298.45</v>
      </c>
    </row>
    <row r="60" spans="1:31" x14ac:dyDescent="0.25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 t="s">
        <v>80</v>
      </c>
      <c r="L60" s="193"/>
      <c r="M60" s="204">
        <v>42419</v>
      </c>
      <c r="N60" s="193"/>
      <c r="O60" s="193" t="s">
        <v>218</v>
      </c>
      <c r="P60" s="193"/>
      <c r="Q60" s="193" t="s">
        <v>219</v>
      </c>
      <c r="R60" s="193"/>
      <c r="S60" s="193" t="s">
        <v>220</v>
      </c>
      <c r="T60" s="193"/>
      <c r="U60" s="193" t="s">
        <v>221</v>
      </c>
      <c r="V60" s="193"/>
      <c r="W60" s="369"/>
      <c r="X60" s="193"/>
      <c r="Y60" s="193" t="s">
        <v>222</v>
      </c>
      <c r="Z60" s="193"/>
      <c r="AA60" s="194">
        <v>9084.99</v>
      </c>
      <c r="AB60" s="193"/>
      <c r="AC60" s="194"/>
      <c r="AD60" s="193"/>
      <c r="AE60" s="194">
        <v>9383.44</v>
      </c>
    </row>
    <row r="61" spans="1:31" x14ac:dyDescent="0.25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 t="s">
        <v>80</v>
      </c>
      <c r="L61" s="193"/>
      <c r="M61" s="204">
        <v>42420</v>
      </c>
      <c r="N61" s="193"/>
      <c r="O61" s="193" t="s">
        <v>223</v>
      </c>
      <c r="P61" s="193"/>
      <c r="Q61" s="193" t="s">
        <v>224</v>
      </c>
      <c r="R61" s="193"/>
      <c r="S61" s="193" t="s">
        <v>225</v>
      </c>
      <c r="T61" s="193"/>
      <c r="U61" s="193" t="s">
        <v>221</v>
      </c>
      <c r="V61" s="193"/>
      <c r="W61" s="369"/>
      <c r="X61" s="193"/>
      <c r="Y61" s="193" t="s">
        <v>222</v>
      </c>
      <c r="Z61" s="193"/>
      <c r="AA61" s="194">
        <v>4188</v>
      </c>
      <c r="AB61" s="193"/>
      <c r="AC61" s="194"/>
      <c r="AD61" s="193"/>
      <c r="AE61" s="194">
        <v>13571.44</v>
      </c>
    </row>
    <row r="62" spans="1:31" x14ac:dyDescent="0.25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 t="s">
        <v>80</v>
      </c>
      <c r="L62" s="193"/>
      <c r="M62" s="204">
        <v>42420</v>
      </c>
      <c r="N62" s="193"/>
      <c r="O62" s="193" t="s">
        <v>223</v>
      </c>
      <c r="P62" s="193"/>
      <c r="Q62" s="193" t="s">
        <v>224</v>
      </c>
      <c r="R62" s="193"/>
      <c r="S62" s="193" t="s">
        <v>226</v>
      </c>
      <c r="T62" s="193"/>
      <c r="U62" s="193" t="s">
        <v>221</v>
      </c>
      <c r="V62" s="193"/>
      <c r="W62" s="369"/>
      <c r="X62" s="193"/>
      <c r="Y62" s="193" t="s">
        <v>222</v>
      </c>
      <c r="Z62" s="193"/>
      <c r="AA62" s="194">
        <v>14322</v>
      </c>
      <c r="AB62" s="193"/>
      <c r="AC62" s="194"/>
      <c r="AD62" s="193"/>
      <c r="AE62" s="194">
        <v>27893.439999999999</v>
      </c>
    </row>
    <row r="63" spans="1:31" x14ac:dyDescent="0.25">
      <c r="A63" s="193"/>
      <c r="B63" s="193"/>
      <c r="C63" s="193"/>
      <c r="D63" s="193"/>
      <c r="E63" s="193"/>
      <c r="F63" s="193"/>
      <c r="G63" s="193"/>
      <c r="H63" s="193"/>
      <c r="I63" s="193"/>
      <c r="J63" s="193"/>
      <c r="K63" s="193" t="s">
        <v>80</v>
      </c>
      <c r="L63" s="193"/>
      <c r="M63" s="204">
        <v>42420</v>
      </c>
      <c r="N63" s="193"/>
      <c r="O63" s="193" t="s">
        <v>223</v>
      </c>
      <c r="P63" s="193"/>
      <c r="Q63" s="193" t="s">
        <v>224</v>
      </c>
      <c r="R63" s="193"/>
      <c r="S63" s="193" t="s">
        <v>227</v>
      </c>
      <c r="T63" s="193"/>
      <c r="U63" s="193" t="s">
        <v>221</v>
      </c>
      <c r="V63" s="193"/>
      <c r="W63" s="369"/>
      <c r="X63" s="193"/>
      <c r="Y63" s="193" t="s">
        <v>222</v>
      </c>
      <c r="Z63" s="193"/>
      <c r="AA63" s="194">
        <v>22320</v>
      </c>
      <c r="AB63" s="193"/>
      <c r="AC63" s="194"/>
      <c r="AD63" s="193"/>
      <c r="AE63" s="194">
        <v>50213.440000000002</v>
      </c>
    </row>
    <row r="64" spans="1:31" x14ac:dyDescent="0.25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 t="s">
        <v>80</v>
      </c>
      <c r="L64" s="193"/>
      <c r="M64" s="204">
        <v>42420</v>
      </c>
      <c r="N64" s="193"/>
      <c r="O64" s="193" t="s">
        <v>223</v>
      </c>
      <c r="P64" s="193"/>
      <c r="Q64" s="193" t="s">
        <v>224</v>
      </c>
      <c r="R64" s="193"/>
      <c r="S64" s="193" t="s">
        <v>228</v>
      </c>
      <c r="T64" s="193"/>
      <c r="U64" s="193" t="s">
        <v>221</v>
      </c>
      <c r="V64" s="193"/>
      <c r="W64" s="369"/>
      <c r="X64" s="193"/>
      <c r="Y64" s="193" t="s">
        <v>222</v>
      </c>
      <c r="Z64" s="193"/>
      <c r="AA64" s="194">
        <v>53784</v>
      </c>
      <c r="AB64" s="193"/>
      <c r="AC64" s="194"/>
      <c r="AD64" s="193"/>
      <c r="AE64" s="194">
        <v>103997.44</v>
      </c>
    </row>
    <row r="65" spans="1:31" x14ac:dyDescent="0.25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 t="s">
        <v>80</v>
      </c>
      <c r="L65" s="193"/>
      <c r="M65" s="204">
        <v>42420</v>
      </c>
      <c r="N65" s="193"/>
      <c r="O65" s="193" t="s">
        <v>223</v>
      </c>
      <c r="P65" s="193"/>
      <c r="Q65" s="193" t="s">
        <v>224</v>
      </c>
      <c r="R65" s="193"/>
      <c r="S65" s="193" t="s">
        <v>229</v>
      </c>
      <c r="T65" s="193"/>
      <c r="U65" s="193" t="s">
        <v>221</v>
      </c>
      <c r="V65" s="193"/>
      <c r="W65" s="369"/>
      <c r="X65" s="193"/>
      <c r="Y65" s="193" t="s">
        <v>222</v>
      </c>
      <c r="Z65" s="193"/>
      <c r="AA65" s="194">
        <v>86700</v>
      </c>
      <c r="AB65" s="193"/>
      <c r="AC65" s="194"/>
      <c r="AD65" s="193"/>
      <c r="AE65" s="194">
        <v>190697.44</v>
      </c>
    </row>
    <row r="66" spans="1:31" x14ac:dyDescent="0.25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 t="s">
        <v>80</v>
      </c>
      <c r="L66" s="193"/>
      <c r="M66" s="204">
        <v>42420</v>
      </c>
      <c r="N66" s="193"/>
      <c r="O66" s="193" t="s">
        <v>223</v>
      </c>
      <c r="P66" s="193"/>
      <c r="Q66" s="193" t="s">
        <v>224</v>
      </c>
      <c r="R66" s="193"/>
      <c r="S66" s="193" t="s">
        <v>230</v>
      </c>
      <c r="T66" s="193"/>
      <c r="U66" s="193" t="s">
        <v>221</v>
      </c>
      <c r="V66" s="193"/>
      <c r="W66" s="369"/>
      <c r="X66" s="193"/>
      <c r="Y66" s="193" t="s">
        <v>222</v>
      </c>
      <c r="Z66" s="193"/>
      <c r="AA66" s="194">
        <v>54180</v>
      </c>
      <c r="AB66" s="193"/>
      <c r="AC66" s="194"/>
      <c r="AD66" s="193"/>
      <c r="AE66" s="194">
        <v>244877.44</v>
      </c>
    </row>
    <row r="67" spans="1:31" x14ac:dyDescent="0.25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 t="s">
        <v>80</v>
      </c>
      <c r="L67" s="193"/>
      <c r="M67" s="204">
        <v>42420</v>
      </c>
      <c r="N67" s="193"/>
      <c r="O67" s="193" t="s">
        <v>223</v>
      </c>
      <c r="P67" s="193"/>
      <c r="Q67" s="193" t="s">
        <v>224</v>
      </c>
      <c r="R67" s="193"/>
      <c r="S67" s="193" t="s">
        <v>231</v>
      </c>
      <c r="T67" s="193"/>
      <c r="U67" s="193" t="s">
        <v>221</v>
      </c>
      <c r="V67" s="193"/>
      <c r="W67" s="369"/>
      <c r="X67" s="193"/>
      <c r="Y67" s="193" t="s">
        <v>222</v>
      </c>
      <c r="Z67" s="193"/>
      <c r="AA67" s="194">
        <v>5922</v>
      </c>
      <c r="AB67" s="193"/>
      <c r="AC67" s="194"/>
      <c r="AD67" s="193"/>
      <c r="AE67" s="194">
        <v>250799.44</v>
      </c>
    </row>
    <row r="68" spans="1:31" x14ac:dyDescent="0.25">
      <c r="A68" s="193"/>
      <c r="B68" s="193"/>
      <c r="C68" s="193"/>
      <c r="D68" s="193"/>
      <c r="E68" s="193"/>
      <c r="F68" s="193"/>
      <c r="G68" s="193"/>
      <c r="H68" s="193"/>
      <c r="I68" s="193"/>
      <c r="J68" s="193"/>
      <c r="K68" s="193" t="s">
        <v>80</v>
      </c>
      <c r="L68" s="193"/>
      <c r="M68" s="204">
        <v>42420</v>
      </c>
      <c r="N68" s="193"/>
      <c r="O68" s="193" t="s">
        <v>223</v>
      </c>
      <c r="P68" s="193"/>
      <c r="Q68" s="193" t="s">
        <v>224</v>
      </c>
      <c r="R68" s="193"/>
      <c r="S68" s="193" t="s">
        <v>232</v>
      </c>
      <c r="T68" s="193"/>
      <c r="U68" s="193" t="s">
        <v>221</v>
      </c>
      <c r="V68" s="193"/>
      <c r="W68" s="369"/>
      <c r="X68" s="193"/>
      <c r="Y68" s="193" t="s">
        <v>222</v>
      </c>
      <c r="Z68" s="193"/>
      <c r="AA68" s="194">
        <v>13440</v>
      </c>
      <c r="AB68" s="193"/>
      <c r="AC68" s="194"/>
      <c r="AD68" s="193"/>
      <c r="AE68" s="194">
        <v>264239.44</v>
      </c>
    </row>
    <row r="69" spans="1:31" x14ac:dyDescent="0.25">
      <c r="A69" s="193"/>
      <c r="B69" s="193"/>
      <c r="C69" s="193"/>
      <c r="D69" s="193"/>
      <c r="E69" s="193"/>
      <c r="F69" s="193"/>
      <c r="G69" s="193"/>
      <c r="H69" s="193"/>
      <c r="I69" s="193"/>
      <c r="J69" s="193"/>
      <c r="K69" s="193" t="s">
        <v>80</v>
      </c>
      <c r="L69" s="193"/>
      <c r="M69" s="204">
        <v>42420</v>
      </c>
      <c r="N69" s="193"/>
      <c r="O69" s="193" t="s">
        <v>223</v>
      </c>
      <c r="P69" s="193"/>
      <c r="Q69" s="193" t="s">
        <v>224</v>
      </c>
      <c r="R69" s="193"/>
      <c r="S69" s="193" t="s">
        <v>233</v>
      </c>
      <c r="T69" s="193"/>
      <c r="U69" s="193" t="s">
        <v>221</v>
      </c>
      <c r="V69" s="193"/>
      <c r="W69" s="369"/>
      <c r="X69" s="193"/>
      <c r="Y69" s="193" t="s">
        <v>222</v>
      </c>
      <c r="Z69" s="193"/>
      <c r="AA69" s="194">
        <v>14480</v>
      </c>
      <c r="AB69" s="193"/>
      <c r="AC69" s="194"/>
      <c r="AD69" s="193"/>
      <c r="AE69" s="194">
        <v>278719.44</v>
      </c>
    </row>
    <row r="70" spans="1:31" x14ac:dyDescent="0.25">
      <c r="A70" s="193"/>
      <c r="B70" s="193"/>
      <c r="C70" s="193"/>
      <c r="D70" s="193"/>
      <c r="E70" s="193"/>
      <c r="F70" s="193"/>
      <c r="G70" s="193"/>
      <c r="H70" s="193"/>
      <c r="I70" s="193"/>
      <c r="J70" s="193"/>
      <c r="K70" s="193" t="s">
        <v>80</v>
      </c>
      <c r="L70" s="193"/>
      <c r="M70" s="204">
        <v>42420</v>
      </c>
      <c r="N70" s="193"/>
      <c r="O70" s="193" t="s">
        <v>223</v>
      </c>
      <c r="P70" s="193"/>
      <c r="Q70" s="193" t="s">
        <v>224</v>
      </c>
      <c r="R70" s="193"/>
      <c r="S70" s="193" t="s">
        <v>234</v>
      </c>
      <c r="T70" s="193"/>
      <c r="U70" s="193" t="s">
        <v>221</v>
      </c>
      <c r="V70" s="193"/>
      <c r="W70" s="369"/>
      <c r="X70" s="193"/>
      <c r="Y70" s="193" t="s">
        <v>222</v>
      </c>
      <c r="Z70" s="193"/>
      <c r="AA70" s="194">
        <v>3720</v>
      </c>
      <c r="AB70" s="193"/>
      <c r="AC70" s="194"/>
      <c r="AD70" s="193"/>
      <c r="AE70" s="194">
        <v>282439.44</v>
      </c>
    </row>
    <row r="71" spans="1:31" x14ac:dyDescent="0.25">
      <c r="A71" s="193"/>
      <c r="B71" s="193"/>
      <c r="C71" s="193"/>
      <c r="D71" s="193"/>
      <c r="E71" s="193"/>
      <c r="F71" s="193"/>
      <c r="G71" s="193"/>
      <c r="H71" s="193"/>
      <c r="I71" s="193"/>
      <c r="J71" s="193"/>
      <c r="K71" s="193" t="s">
        <v>80</v>
      </c>
      <c r="L71" s="193"/>
      <c r="M71" s="204">
        <v>42420</v>
      </c>
      <c r="N71" s="193"/>
      <c r="O71" s="193" t="s">
        <v>223</v>
      </c>
      <c r="P71" s="193"/>
      <c r="Q71" s="193" t="s">
        <v>224</v>
      </c>
      <c r="R71" s="193"/>
      <c r="S71" s="193" t="s">
        <v>235</v>
      </c>
      <c r="T71" s="193"/>
      <c r="U71" s="193" t="s">
        <v>221</v>
      </c>
      <c r="V71" s="193"/>
      <c r="W71" s="369"/>
      <c r="X71" s="193"/>
      <c r="Y71" s="193" t="s">
        <v>222</v>
      </c>
      <c r="Z71" s="193"/>
      <c r="AA71" s="194">
        <v>28368</v>
      </c>
      <c r="AB71" s="193"/>
      <c r="AC71" s="194"/>
      <c r="AD71" s="193"/>
      <c r="AE71" s="194">
        <v>310807.44</v>
      </c>
    </row>
    <row r="72" spans="1:31" x14ac:dyDescent="0.25">
      <c r="A72" s="193"/>
      <c r="B72" s="193"/>
      <c r="C72" s="193"/>
      <c r="D72" s="193"/>
      <c r="E72" s="193"/>
      <c r="F72" s="193"/>
      <c r="G72" s="193"/>
      <c r="H72" s="193"/>
      <c r="I72" s="193"/>
      <c r="J72" s="193"/>
      <c r="K72" s="193" t="s">
        <v>80</v>
      </c>
      <c r="L72" s="193"/>
      <c r="M72" s="204">
        <v>42420</v>
      </c>
      <c r="N72" s="193"/>
      <c r="O72" s="193" t="s">
        <v>223</v>
      </c>
      <c r="P72" s="193"/>
      <c r="Q72" s="193" t="s">
        <v>224</v>
      </c>
      <c r="R72" s="193"/>
      <c r="S72" s="193" t="s">
        <v>236</v>
      </c>
      <c r="T72" s="193"/>
      <c r="U72" s="193" t="s">
        <v>221</v>
      </c>
      <c r="V72" s="193"/>
      <c r="W72" s="369"/>
      <c r="X72" s="193"/>
      <c r="Y72" s="193" t="s">
        <v>222</v>
      </c>
      <c r="Z72" s="193"/>
      <c r="AA72" s="194">
        <v>16100</v>
      </c>
      <c r="AB72" s="193"/>
      <c r="AC72" s="194"/>
      <c r="AD72" s="193"/>
      <c r="AE72" s="194">
        <v>326907.44</v>
      </c>
    </row>
    <row r="73" spans="1:31" x14ac:dyDescent="0.25">
      <c r="A73" s="193"/>
      <c r="B73" s="193"/>
      <c r="C73" s="193"/>
      <c r="D73" s="193"/>
      <c r="E73" s="193"/>
      <c r="F73" s="193"/>
      <c r="G73" s="193"/>
      <c r="H73" s="193"/>
      <c r="I73" s="193"/>
      <c r="J73" s="193"/>
      <c r="K73" s="193" t="s">
        <v>80</v>
      </c>
      <c r="L73" s="193"/>
      <c r="M73" s="204">
        <v>42420</v>
      </c>
      <c r="N73" s="193"/>
      <c r="O73" s="193" t="s">
        <v>223</v>
      </c>
      <c r="P73" s="193"/>
      <c r="Q73" s="193" t="s">
        <v>224</v>
      </c>
      <c r="R73" s="193"/>
      <c r="S73" s="193" t="s">
        <v>237</v>
      </c>
      <c r="T73" s="193"/>
      <c r="U73" s="193" t="s">
        <v>221</v>
      </c>
      <c r="V73" s="193"/>
      <c r="W73" s="369"/>
      <c r="X73" s="193"/>
      <c r="Y73" s="193" t="s">
        <v>222</v>
      </c>
      <c r="Z73" s="193"/>
      <c r="AA73" s="194">
        <v>38400</v>
      </c>
      <c r="AB73" s="193"/>
      <c r="AC73" s="194"/>
      <c r="AD73" s="193"/>
      <c r="AE73" s="194">
        <v>365307.44</v>
      </c>
    </row>
    <row r="74" spans="1:31" x14ac:dyDescent="0.25">
      <c r="A74" s="193"/>
      <c r="B74" s="193"/>
      <c r="C74" s="193"/>
      <c r="D74" s="193"/>
      <c r="E74" s="193"/>
      <c r="F74" s="193"/>
      <c r="G74" s="193"/>
      <c r="H74" s="193"/>
      <c r="I74" s="193"/>
      <c r="J74" s="193"/>
      <c r="K74" s="193" t="s">
        <v>80</v>
      </c>
      <c r="L74" s="193"/>
      <c r="M74" s="204">
        <v>42420</v>
      </c>
      <c r="N74" s="193"/>
      <c r="O74" s="193" t="s">
        <v>223</v>
      </c>
      <c r="P74" s="193"/>
      <c r="Q74" s="193" t="s">
        <v>224</v>
      </c>
      <c r="R74" s="193"/>
      <c r="S74" s="193" t="s">
        <v>238</v>
      </c>
      <c r="T74" s="193"/>
      <c r="U74" s="193" t="s">
        <v>221</v>
      </c>
      <c r="V74" s="193"/>
      <c r="W74" s="369"/>
      <c r="X74" s="193"/>
      <c r="Y74" s="193" t="s">
        <v>222</v>
      </c>
      <c r="Z74" s="193"/>
      <c r="AA74" s="194">
        <v>22500</v>
      </c>
      <c r="AB74" s="193"/>
      <c r="AC74" s="194"/>
      <c r="AD74" s="193"/>
      <c r="AE74" s="194">
        <v>387807.44</v>
      </c>
    </row>
    <row r="75" spans="1:31" x14ac:dyDescent="0.25">
      <c r="A75" s="193"/>
      <c r="B75" s="193"/>
      <c r="C75" s="193"/>
      <c r="D75" s="193"/>
      <c r="E75" s="193"/>
      <c r="F75" s="193"/>
      <c r="G75" s="193"/>
      <c r="H75" s="193"/>
      <c r="I75" s="193"/>
      <c r="J75" s="193"/>
      <c r="K75" s="193" t="s">
        <v>80</v>
      </c>
      <c r="L75" s="193"/>
      <c r="M75" s="204">
        <v>42420</v>
      </c>
      <c r="N75" s="193"/>
      <c r="O75" s="193" t="s">
        <v>223</v>
      </c>
      <c r="P75" s="193"/>
      <c r="Q75" s="193" t="s">
        <v>224</v>
      </c>
      <c r="R75" s="193"/>
      <c r="S75" s="193" t="s">
        <v>239</v>
      </c>
      <c r="T75" s="193"/>
      <c r="U75" s="193" t="s">
        <v>221</v>
      </c>
      <c r="V75" s="193"/>
      <c r="W75" s="369"/>
      <c r="X75" s="193"/>
      <c r="Y75" s="193" t="s">
        <v>222</v>
      </c>
      <c r="Z75" s="193"/>
      <c r="AA75" s="194">
        <v>13980</v>
      </c>
      <c r="AB75" s="193"/>
      <c r="AC75" s="194"/>
      <c r="AD75" s="193"/>
      <c r="AE75" s="194">
        <v>401787.44</v>
      </c>
    </row>
    <row r="76" spans="1:31" x14ac:dyDescent="0.25">
      <c r="A76" s="193"/>
      <c r="B76" s="193"/>
      <c r="C76" s="193"/>
      <c r="D76" s="193"/>
      <c r="E76" s="193"/>
      <c r="F76" s="193"/>
      <c r="G76" s="193"/>
      <c r="H76" s="193"/>
      <c r="I76" s="193"/>
      <c r="J76" s="193"/>
      <c r="K76" s="193" t="s">
        <v>80</v>
      </c>
      <c r="L76" s="193"/>
      <c r="M76" s="204">
        <v>42420</v>
      </c>
      <c r="N76" s="193"/>
      <c r="O76" s="193" t="s">
        <v>223</v>
      </c>
      <c r="P76" s="193"/>
      <c r="Q76" s="193" t="s">
        <v>224</v>
      </c>
      <c r="R76" s="193"/>
      <c r="S76" s="193" t="s">
        <v>240</v>
      </c>
      <c r="T76" s="193"/>
      <c r="U76" s="193" t="s">
        <v>221</v>
      </c>
      <c r="V76" s="193"/>
      <c r="W76" s="369"/>
      <c r="X76" s="193"/>
      <c r="Y76" s="193" t="s">
        <v>222</v>
      </c>
      <c r="Z76" s="193"/>
      <c r="AA76" s="194">
        <v>37280</v>
      </c>
      <c r="AB76" s="193"/>
      <c r="AC76" s="194"/>
      <c r="AD76" s="193"/>
      <c r="AE76" s="194">
        <v>439067.44</v>
      </c>
    </row>
    <row r="77" spans="1:31" x14ac:dyDescent="0.25">
      <c r="A77" s="193"/>
      <c r="B77" s="193"/>
      <c r="C77" s="193"/>
      <c r="D77" s="193"/>
      <c r="E77" s="193"/>
      <c r="F77" s="193"/>
      <c r="G77" s="193"/>
      <c r="H77" s="193"/>
      <c r="I77" s="193"/>
      <c r="J77" s="193"/>
      <c r="K77" s="193" t="s">
        <v>80</v>
      </c>
      <c r="L77" s="193"/>
      <c r="M77" s="204">
        <v>42420</v>
      </c>
      <c r="N77" s="193"/>
      <c r="O77" s="193" t="s">
        <v>223</v>
      </c>
      <c r="P77" s="193"/>
      <c r="Q77" s="193" t="s">
        <v>224</v>
      </c>
      <c r="R77" s="193"/>
      <c r="S77" s="193" t="s">
        <v>241</v>
      </c>
      <c r="T77" s="193"/>
      <c r="U77" s="193" t="s">
        <v>221</v>
      </c>
      <c r="V77" s="193"/>
      <c r="W77" s="369"/>
      <c r="X77" s="193"/>
      <c r="Y77" s="193" t="s">
        <v>222</v>
      </c>
      <c r="Z77" s="193"/>
      <c r="AA77" s="194">
        <v>13260</v>
      </c>
      <c r="AB77" s="193"/>
      <c r="AC77" s="194"/>
      <c r="AD77" s="193"/>
      <c r="AE77" s="194">
        <v>452327.44</v>
      </c>
    </row>
    <row r="78" spans="1:31" x14ac:dyDescent="0.25">
      <c r="A78" s="193"/>
      <c r="B78" s="193"/>
      <c r="C78" s="193"/>
      <c r="D78" s="193"/>
      <c r="E78" s="193"/>
      <c r="F78" s="193"/>
      <c r="G78" s="193"/>
      <c r="H78" s="193"/>
      <c r="I78" s="193"/>
      <c r="J78" s="193"/>
      <c r="K78" s="193" t="s">
        <v>80</v>
      </c>
      <c r="L78" s="193"/>
      <c r="M78" s="204">
        <v>42420</v>
      </c>
      <c r="N78" s="193"/>
      <c r="O78" s="193" t="s">
        <v>223</v>
      </c>
      <c r="P78" s="193"/>
      <c r="Q78" s="193" t="s">
        <v>224</v>
      </c>
      <c r="R78" s="193"/>
      <c r="S78" s="193" t="s">
        <v>242</v>
      </c>
      <c r="T78" s="193"/>
      <c r="U78" s="193" t="s">
        <v>221</v>
      </c>
      <c r="V78" s="193"/>
      <c r="W78" s="369"/>
      <c r="X78" s="193"/>
      <c r="Y78" s="193" t="s">
        <v>222</v>
      </c>
      <c r="Z78" s="193"/>
      <c r="AA78" s="194">
        <v>35360</v>
      </c>
      <c r="AB78" s="193"/>
      <c r="AC78" s="194"/>
      <c r="AD78" s="193"/>
      <c r="AE78" s="194">
        <v>487687.44</v>
      </c>
    </row>
    <row r="79" spans="1:31" x14ac:dyDescent="0.25">
      <c r="A79" s="193"/>
      <c r="B79" s="193"/>
      <c r="C79" s="193"/>
      <c r="D79" s="193"/>
      <c r="E79" s="193"/>
      <c r="F79" s="193"/>
      <c r="G79" s="193"/>
      <c r="H79" s="193"/>
      <c r="I79" s="193"/>
      <c r="J79" s="193"/>
      <c r="K79" s="193" t="s">
        <v>80</v>
      </c>
      <c r="L79" s="193"/>
      <c r="M79" s="204">
        <v>42420</v>
      </c>
      <c r="N79" s="193"/>
      <c r="O79" s="193" t="s">
        <v>223</v>
      </c>
      <c r="P79" s="193"/>
      <c r="Q79" s="193" t="s">
        <v>224</v>
      </c>
      <c r="R79" s="193"/>
      <c r="S79" s="193" t="s">
        <v>243</v>
      </c>
      <c r="T79" s="193"/>
      <c r="U79" s="193" t="s">
        <v>221</v>
      </c>
      <c r="V79" s="193"/>
      <c r="W79" s="369"/>
      <c r="X79" s="193"/>
      <c r="Y79" s="193" t="s">
        <v>222</v>
      </c>
      <c r="Z79" s="193"/>
      <c r="AA79" s="194">
        <v>57600</v>
      </c>
      <c r="AB79" s="193"/>
      <c r="AC79" s="194"/>
      <c r="AD79" s="193"/>
      <c r="AE79" s="194">
        <v>545287.43999999994</v>
      </c>
    </row>
    <row r="80" spans="1:31" x14ac:dyDescent="0.25">
      <c r="A80" s="193"/>
      <c r="B80" s="193"/>
      <c r="C80" s="193"/>
      <c r="D80" s="193"/>
      <c r="E80" s="193"/>
      <c r="F80" s="193"/>
      <c r="G80" s="193"/>
      <c r="H80" s="193"/>
      <c r="I80" s="193"/>
      <c r="J80" s="193"/>
      <c r="K80" s="193" t="s">
        <v>80</v>
      </c>
      <c r="L80" s="193"/>
      <c r="M80" s="204">
        <v>42420</v>
      </c>
      <c r="N80" s="193"/>
      <c r="O80" s="193" t="s">
        <v>223</v>
      </c>
      <c r="P80" s="193"/>
      <c r="Q80" s="193" t="s">
        <v>224</v>
      </c>
      <c r="R80" s="193"/>
      <c r="S80" s="193" t="s">
        <v>244</v>
      </c>
      <c r="T80" s="193"/>
      <c r="U80" s="193" t="s">
        <v>221</v>
      </c>
      <c r="V80" s="193"/>
      <c r="W80" s="369"/>
      <c r="X80" s="193"/>
      <c r="Y80" s="193" t="s">
        <v>222</v>
      </c>
      <c r="Z80" s="193"/>
      <c r="AA80" s="194">
        <v>4750</v>
      </c>
      <c r="AB80" s="193"/>
      <c r="AC80" s="194"/>
      <c r="AD80" s="193"/>
      <c r="AE80" s="194">
        <v>550037.43999999994</v>
      </c>
    </row>
    <row r="81" spans="1:31" x14ac:dyDescent="0.25">
      <c r="A81" s="193"/>
      <c r="B81" s="193"/>
      <c r="C81" s="193"/>
      <c r="D81" s="193"/>
      <c r="E81" s="193"/>
      <c r="F81" s="193"/>
      <c r="G81" s="193"/>
      <c r="H81" s="193"/>
      <c r="I81" s="193"/>
      <c r="J81" s="193"/>
      <c r="K81" s="193" t="s">
        <v>80</v>
      </c>
      <c r="L81" s="193"/>
      <c r="M81" s="204">
        <v>42420</v>
      </c>
      <c r="N81" s="193"/>
      <c r="O81" s="193" t="s">
        <v>223</v>
      </c>
      <c r="P81" s="193"/>
      <c r="Q81" s="193" t="s">
        <v>224</v>
      </c>
      <c r="R81" s="193"/>
      <c r="S81" s="193" t="s">
        <v>245</v>
      </c>
      <c r="T81" s="193"/>
      <c r="U81" s="193" t="s">
        <v>221</v>
      </c>
      <c r="V81" s="193"/>
      <c r="W81" s="369"/>
      <c r="X81" s="193"/>
      <c r="Y81" s="193" t="s">
        <v>222</v>
      </c>
      <c r="Z81" s="193"/>
      <c r="AA81" s="194">
        <v>4750</v>
      </c>
      <c r="AB81" s="193"/>
      <c r="AC81" s="194"/>
      <c r="AD81" s="193"/>
      <c r="AE81" s="194">
        <v>554787.43999999994</v>
      </c>
    </row>
    <row r="82" spans="1:31" x14ac:dyDescent="0.25">
      <c r="A82" s="193"/>
      <c r="B82" s="193"/>
      <c r="C82" s="193"/>
      <c r="D82" s="193"/>
      <c r="E82" s="193"/>
      <c r="F82" s="193"/>
      <c r="G82" s="193"/>
      <c r="H82" s="193"/>
      <c r="I82" s="193"/>
      <c r="J82" s="193"/>
      <c r="K82" s="193" t="s">
        <v>80</v>
      </c>
      <c r="L82" s="193"/>
      <c r="M82" s="204">
        <v>42420</v>
      </c>
      <c r="N82" s="193"/>
      <c r="O82" s="193" t="s">
        <v>223</v>
      </c>
      <c r="P82" s="193"/>
      <c r="Q82" s="193" t="s">
        <v>224</v>
      </c>
      <c r="R82" s="193"/>
      <c r="S82" s="193" t="s">
        <v>246</v>
      </c>
      <c r="T82" s="193"/>
      <c r="U82" s="193" t="s">
        <v>221</v>
      </c>
      <c r="V82" s="193"/>
      <c r="W82" s="369"/>
      <c r="X82" s="193"/>
      <c r="Y82" s="193" t="s">
        <v>222</v>
      </c>
      <c r="Z82" s="193"/>
      <c r="AA82" s="194">
        <v>33000</v>
      </c>
      <c r="AB82" s="193"/>
      <c r="AC82" s="194"/>
      <c r="AD82" s="193"/>
      <c r="AE82" s="194">
        <v>587787.43999999994</v>
      </c>
    </row>
    <row r="83" spans="1:31" x14ac:dyDescent="0.25">
      <c r="A83" s="193"/>
      <c r="B83" s="193"/>
      <c r="C83" s="193"/>
      <c r="D83" s="193"/>
      <c r="E83" s="193"/>
      <c r="F83" s="193"/>
      <c r="G83" s="193"/>
      <c r="H83" s="193"/>
      <c r="I83" s="193"/>
      <c r="J83" s="193"/>
      <c r="K83" s="193" t="s">
        <v>80</v>
      </c>
      <c r="L83" s="193"/>
      <c r="M83" s="204">
        <v>42420</v>
      </c>
      <c r="N83" s="193"/>
      <c r="O83" s="193" t="s">
        <v>223</v>
      </c>
      <c r="P83" s="193"/>
      <c r="Q83" s="193" t="s">
        <v>224</v>
      </c>
      <c r="R83" s="193"/>
      <c r="S83" s="193" t="s">
        <v>247</v>
      </c>
      <c r="T83" s="193"/>
      <c r="U83" s="193" t="s">
        <v>221</v>
      </c>
      <c r="V83" s="193"/>
      <c r="W83" s="369"/>
      <c r="X83" s="193"/>
      <c r="Y83" s="193" t="s">
        <v>222</v>
      </c>
      <c r="Z83" s="193"/>
      <c r="AA83" s="194">
        <v>550</v>
      </c>
      <c r="AB83" s="193"/>
      <c r="AC83" s="194"/>
      <c r="AD83" s="193"/>
      <c r="AE83" s="194">
        <v>588337.43999999994</v>
      </c>
    </row>
    <row r="84" spans="1:31" x14ac:dyDescent="0.25">
      <c r="A84" s="193"/>
      <c r="B84" s="193"/>
      <c r="C84" s="193"/>
      <c r="D84" s="193"/>
      <c r="E84" s="193"/>
      <c r="F84" s="193"/>
      <c r="G84" s="193"/>
      <c r="H84" s="193"/>
      <c r="I84" s="193"/>
      <c r="J84" s="193"/>
      <c r="K84" s="193" t="s">
        <v>80</v>
      </c>
      <c r="L84" s="193"/>
      <c r="M84" s="204">
        <v>42420</v>
      </c>
      <c r="N84" s="193"/>
      <c r="O84" s="193" t="s">
        <v>223</v>
      </c>
      <c r="P84" s="193"/>
      <c r="Q84" s="193" t="s">
        <v>224</v>
      </c>
      <c r="R84" s="193"/>
      <c r="S84" s="193" t="s">
        <v>248</v>
      </c>
      <c r="T84" s="193"/>
      <c r="U84" s="193" t="s">
        <v>221</v>
      </c>
      <c r="V84" s="193"/>
      <c r="W84" s="369"/>
      <c r="X84" s="193"/>
      <c r="Y84" s="193" t="s">
        <v>222</v>
      </c>
      <c r="Z84" s="193"/>
      <c r="AA84" s="194">
        <v>1400</v>
      </c>
      <c r="AB84" s="193"/>
      <c r="AC84" s="194"/>
      <c r="AD84" s="193"/>
      <c r="AE84" s="194">
        <v>589737.43999999994</v>
      </c>
    </row>
    <row r="85" spans="1:31" x14ac:dyDescent="0.25">
      <c r="A85" s="193"/>
      <c r="B85" s="193"/>
      <c r="C85" s="193"/>
      <c r="D85" s="193"/>
      <c r="E85" s="193"/>
      <c r="F85" s="193"/>
      <c r="G85" s="193"/>
      <c r="H85" s="193"/>
      <c r="I85" s="193"/>
      <c r="J85" s="193"/>
      <c r="K85" s="193" t="s">
        <v>80</v>
      </c>
      <c r="L85" s="193"/>
      <c r="M85" s="204">
        <v>42420</v>
      </c>
      <c r="N85" s="193"/>
      <c r="O85" s="193" t="s">
        <v>223</v>
      </c>
      <c r="P85" s="193"/>
      <c r="Q85" s="193" t="s">
        <v>224</v>
      </c>
      <c r="R85" s="193"/>
      <c r="S85" s="193" t="s">
        <v>249</v>
      </c>
      <c r="T85" s="193"/>
      <c r="U85" s="193" t="s">
        <v>221</v>
      </c>
      <c r="V85" s="193"/>
      <c r="W85" s="369"/>
      <c r="X85" s="193"/>
      <c r="Y85" s="193" t="s">
        <v>222</v>
      </c>
      <c r="Z85" s="193"/>
      <c r="AA85" s="194">
        <v>850</v>
      </c>
      <c r="AB85" s="193"/>
      <c r="AC85" s="194"/>
      <c r="AD85" s="193"/>
      <c r="AE85" s="194">
        <v>590587.43999999994</v>
      </c>
    </row>
    <row r="86" spans="1:31" x14ac:dyDescent="0.25">
      <c r="A86" s="193"/>
      <c r="B86" s="193"/>
      <c r="C86" s="193"/>
      <c r="D86" s="193"/>
      <c r="E86" s="193"/>
      <c r="F86" s="193"/>
      <c r="G86" s="193"/>
      <c r="H86" s="193"/>
      <c r="I86" s="193"/>
      <c r="J86" s="193"/>
      <c r="K86" s="193" t="s">
        <v>80</v>
      </c>
      <c r="L86" s="193"/>
      <c r="M86" s="204">
        <v>42420</v>
      </c>
      <c r="N86" s="193"/>
      <c r="O86" s="193" t="s">
        <v>223</v>
      </c>
      <c r="P86" s="193"/>
      <c r="Q86" s="193" t="s">
        <v>224</v>
      </c>
      <c r="R86" s="193"/>
      <c r="S86" s="193" t="s">
        <v>250</v>
      </c>
      <c r="T86" s="193"/>
      <c r="U86" s="193" t="s">
        <v>221</v>
      </c>
      <c r="V86" s="193"/>
      <c r="W86" s="369"/>
      <c r="X86" s="193"/>
      <c r="Y86" s="193" t="s">
        <v>222</v>
      </c>
      <c r="Z86" s="193"/>
      <c r="AA86" s="194">
        <v>1440</v>
      </c>
      <c r="AB86" s="193"/>
      <c r="AC86" s="194"/>
      <c r="AD86" s="193"/>
      <c r="AE86" s="194">
        <v>592027.43999999994</v>
      </c>
    </row>
    <row r="87" spans="1:31" x14ac:dyDescent="0.25">
      <c r="A87" s="193"/>
      <c r="B87" s="193"/>
      <c r="C87" s="193"/>
      <c r="D87" s="193"/>
      <c r="E87" s="193"/>
      <c r="F87" s="193"/>
      <c r="G87" s="193"/>
      <c r="H87" s="193"/>
      <c r="I87" s="193"/>
      <c r="J87" s="193"/>
      <c r="K87" s="193" t="s">
        <v>80</v>
      </c>
      <c r="L87" s="193"/>
      <c r="M87" s="204">
        <v>42420</v>
      </c>
      <c r="N87" s="193"/>
      <c r="O87" s="193" t="s">
        <v>223</v>
      </c>
      <c r="P87" s="193"/>
      <c r="Q87" s="193" t="s">
        <v>224</v>
      </c>
      <c r="R87" s="193"/>
      <c r="S87" s="193" t="s">
        <v>251</v>
      </c>
      <c r="T87" s="193"/>
      <c r="U87" s="193" t="s">
        <v>221</v>
      </c>
      <c r="V87" s="193"/>
      <c r="W87" s="369"/>
      <c r="X87" s="193"/>
      <c r="Y87" s="193" t="s">
        <v>222</v>
      </c>
      <c r="Z87" s="193"/>
      <c r="AA87" s="194">
        <v>33408</v>
      </c>
      <c r="AB87" s="193"/>
      <c r="AC87" s="194"/>
      <c r="AD87" s="193"/>
      <c r="AE87" s="194">
        <v>625435.43999999994</v>
      </c>
    </row>
    <row r="88" spans="1:31" x14ac:dyDescent="0.25">
      <c r="A88" s="193"/>
      <c r="B88" s="193"/>
      <c r="C88" s="193"/>
      <c r="D88" s="193"/>
      <c r="E88" s="193"/>
      <c r="F88" s="193"/>
      <c r="G88" s="193"/>
      <c r="H88" s="193"/>
      <c r="I88" s="193"/>
      <c r="J88" s="193"/>
      <c r="K88" s="193" t="s">
        <v>80</v>
      </c>
      <c r="L88" s="193"/>
      <c r="M88" s="204">
        <v>42420</v>
      </c>
      <c r="N88" s="193"/>
      <c r="O88" s="193" t="s">
        <v>223</v>
      </c>
      <c r="P88" s="193"/>
      <c r="Q88" s="193" t="s">
        <v>224</v>
      </c>
      <c r="R88" s="193"/>
      <c r="S88" s="193" t="s">
        <v>252</v>
      </c>
      <c r="T88" s="193"/>
      <c r="U88" s="193" t="s">
        <v>221</v>
      </c>
      <c r="V88" s="193"/>
      <c r="W88" s="369"/>
      <c r="X88" s="193"/>
      <c r="Y88" s="193" t="s">
        <v>222</v>
      </c>
      <c r="Z88" s="193"/>
      <c r="AA88" s="194">
        <v>600</v>
      </c>
      <c r="AB88" s="193"/>
      <c r="AC88" s="194"/>
      <c r="AD88" s="193"/>
      <c r="AE88" s="194">
        <v>626035.43999999994</v>
      </c>
    </row>
    <row r="89" spans="1:31" x14ac:dyDescent="0.25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 t="s">
        <v>80</v>
      </c>
      <c r="L89" s="193"/>
      <c r="M89" s="204">
        <v>42420</v>
      </c>
      <c r="N89" s="193"/>
      <c r="O89" s="193" t="s">
        <v>223</v>
      </c>
      <c r="P89" s="193"/>
      <c r="Q89" s="193" t="s">
        <v>224</v>
      </c>
      <c r="R89" s="193"/>
      <c r="S89" s="193" t="s">
        <v>253</v>
      </c>
      <c r="T89" s="193"/>
      <c r="U89" s="193" t="s">
        <v>221</v>
      </c>
      <c r="V89" s="193"/>
      <c r="W89" s="369"/>
      <c r="X89" s="193"/>
      <c r="Y89" s="193" t="s">
        <v>222</v>
      </c>
      <c r="Z89" s="193"/>
      <c r="AA89" s="194">
        <v>1190</v>
      </c>
      <c r="AB89" s="193"/>
      <c r="AC89" s="194"/>
      <c r="AD89" s="193"/>
      <c r="AE89" s="194">
        <v>627225.43999999994</v>
      </c>
    </row>
    <row r="90" spans="1:31" ht="15.75" thickBot="1" x14ac:dyDescent="0.3">
      <c r="A90" s="193"/>
      <c r="B90" s="193"/>
      <c r="C90" s="193"/>
      <c r="D90" s="193"/>
      <c r="E90" s="193"/>
      <c r="F90" s="193"/>
      <c r="G90" s="193"/>
      <c r="H90" s="193"/>
      <c r="I90" s="193"/>
      <c r="J90" s="193"/>
      <c r="K90" s="193" t="s">
        <v>59</v>
      </c>
      <c r="L90" s="193"/>
      <c r="M90" s="204">
        <v>42425</v>
      </c>
      <c r="N90" s="193"/>
      <c r="O90" s="193" t="s">
        <v>266</v>
      </c>
      <c r="P90" s="193"/>
      <c r="Q90" s="193" t="s">
        <v>267</v>
      </c>
      <c r="R90" s="193"/>
      <c r="S90" s="193" t="s">
        <v>220</v>
      </c>
      <c r="T90" s="193"/>
      <c r="U90" s="193" t="s">
        <v>221</v>
      </c>
      <c r="V90" s="193"/>
      <c r="W90" s="369"/>
      <c r="X90" s="193"/>
      <c r="Y90" s="193" t="s">
        <v>60</v>
      </c>
      <c r="Z90" s="193"/>
      <c r="AA90" s="195">
        <v>5471.56</v>
      </c>
      <c r="AB90" s="193"/>
      <c r="AC90" s="195"/>
      <c r="AD90" s="193"/>
      <c r="AE90" s="195">
        <v>632697</v>
      </c>
    </row>
    <row r="91" spans="1:31" x14ac:dyDescent="0.25">
      <c r="A91" s="193"/>
      <c r="B91" s="193"/>
      <c r="C91" s="193"/>
      <c r="D91" s="193"/>
      <c r="E91" s="193"/>
      <c r="F91" s="193"/>
      <c r="G91" s="193" t="s">
        <v>268</v>
      </c>
      <c r="H91" s="193"/>
      <c r="I91" s="193"/>
      <c r="J91" s="193"/>
      <c r="K91" s="193"/>
      <c r="L91" s="193"/>
      <c r="M91" s="204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4">
        <f>ROUND(SUM(AA58:AA90),5)</f>
        <v>632697</v>
      </c>
      <c r="AB91" s="193"/>
      <c r="AC91" s="194">
        <f>ROUND(SUM(AC58:AC90),5)</f>
        <v>0</v>
      </c>
      <c r="AD91" s="193"/>
      <c r="AE91" s="194">
        <f>AE90</f>
        <v>632697</v>
      </c>
    </row>
    <row r="92" spans="1:31" ht="30" customHeight="1" x14ac:dyDescent="0.25">
      <c r="A92" s="191"/>
      <c r="B92" s="191"/>
      <c r="C92" s="191"/>
      <c r="D92" s="191"/>
      <c r="E92" s="191"/>
      <c r="F92" s="191"/>
      <c r="G92" s="191" t="s">
        <v>143</v>
      </c>
      <c r="H92" s="191"/>
      <c r="I92" s="191"/>
      <c r="J92" s="191"/>
      <c r="K92" s="191"/>
      <c r="L92" s="191"/>
      <c r="M92" s="203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2"/>
      <c r="AB92" s="191"/>
      <c r="AC92" s="192"/>
      <c r="AD92" s="191"/>
      <c r="AE92" s="192"/>
    </row>
    <row r="93" spans="1:31" x14ac:dyDescent="0.25">
      <c r="A93" s="191"/>
      <c r="B93" s="191"/>
      <c r="C93" s="191"/>
      <c r="D93" s="191"/>
      <c r="E93" s="191"/>
      <c r="F93" s="191"/>
      <c r="G93" s="191"/>
      <c r="H93" s="191" t="s">
        <v>269</v>
      </c>
      <c r="I93" s="191"/>
      <c r="J93" s="191"/>
      <c r="K93" s="191"/>
      <c r="L93" s="191"/>
      <c r="M93" s="203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2"/>
      <c r="AB93" s="191"/>
      <c r="AC93" s="192"/>
      <c r="AD93" s="191"/>
      <c r="AE93" s="192"/>
    </row>
    <row r="94" spans="1:31" ht="15.75" thickBot="1" x14ac:dyDescent="0.3">
      <c r="A94" s="196"/>
      <c r="B94" s="196"/>
      <c r="C94" s="196"/>
      <c r="D94" s="196"/>
      <c r="E94" s="196"/>
      <c r="F94" s="196"/>
      <c r="G94" s="196"/>
      <c r="H94" s="196"/>
      <c r="I94" s="193"/>
      <c r="J94" s="193"/>
      <c r="K94" s="193" t="s">
        <v>61</v>
      </c>
      <c r="L94" s="193"/>
      <c r="M94" s="204">
        <v>42420</v>
      </c>
      <c r="N94" s="193"/>
      <c r="O94" s="193" t="s">
        <v>270</v>
      </c>
      <c r="P94" s="193"/>
      <c r="Q94" s="193" t="s">
        <v>271</v>
      </c>
      <c r="R94" s="193"/>
      <c r="S94" s="193" t="s">
        <v>272</v>
      </c>
      <c r="T94" s="193"/>
      <c r="U94" s="193" t="s">
        <v>221</v>
      </c>
      <c r="V94" s="193"/>
      <c r="W94" s="369"/>
      <c r="X94" s="193"/>
      <c r="Y94" s="193" t="s">
        <v>273</v>
      </c>
      <c r="Z94" s="193"/>
      <c r="AA94" s="197">
        <v>300</v>
      </c>
      <c r="AB94" s="193"/>
      <c r="AC94" s="197"/>
      <c r="AD94" s="193"/>
      <c r="AE94" s="197">
        <v>300</v>
      </c>
    </row>
    <row r="95" spans="1:31" ht="15.75" thickBot="1" x14ac:dyDescent="0.3">
      <c r="A95" s="193"/>
      <c r="B95" s="193"/>
      <c r="C95" s="193"/>
      <c r="D95" s="193"/>
      <c r="E95" s="193"/>
      <c r="F95" s="193"/>
      <c r="G95" s="193"/>
      <c r="H95" s="193" t="s">
        <v>274</v>
      </c>
      <c r="I95" s="193"/>
      <c r="J95" s="193"/>
      <c r="K95" s="193"/>
      <c r="L95" s="193"/>
      <c r="M95" s="204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9">
        <f>ROUND(SUM(AA93:AA94),5)</f>
        <v>300</v>
      </c>
      <c r="AB95" s="193"/>
      <c r="AC95" s="199">
        <f>ROUND(SUM(AC93:AC94),5)</f>
        <v>0</v>
      </c>
      <c r="AD95" s="193"/>
      <c r="AE95" s="199">
        <f>AE94</f>
        <v>300</v>
      </c>
    </row>
    <row r="96" spans="1:31" ht="30" customHeight="1" x14ac:dyDescent="0.25">
      <c r="A96" s="193"/>
      <c r="B96" s="193"/>
      <c r="C96" s="193"/>
      <c r="D96" s="193"/>
      <c r="E96" s="193"/>
      <c r="F96" s="193"/>
      <c r="G96" s="193" t="s">
        <v>275</v>
      </c>
      <c r="H96" s="193"/>
      <c r="I96" s="193"/>
      <c r="J96" s="193"/>
      <c r="K96" s="193"/>
      <c r="L96" s="193"/>
      <c r="M96" s="204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4">
        <f>AA95</f>
        <v>300</v>
      </c>
      <c r="AB96" s="193"/>
      <c r="AC96" s="194">
        <f>AC95</f>
        <v>0</v>
      </c>
      <c r="AD96" s="193"/>
      <c r="AE96" s="194">
        <f>AE95</f>
        <v>300</v>
      </c>
    </row>
    <row r="97" spans="1:31" ht="30" customHeight="1" x14ac:dyDescent="0.25">
      <c r="A97" s="191"/>
      <c r="B97" s="191"/>
      <c r="C97" s="191"/>
      <c r="D97" s="191"/>
      <c r="E97" s="191"/>
      <c r="F97" s="191"/>
      <c r="G97" s="191" t="s">
        <v>144</v>
      </c>
      <c r="H97" s="191"/>
      <c r="I97" s="191"/>
      <c r="J97" s="191"/>
      <c r="K97" s="191"/>
      <c r="L97" s="191"/>
      <c r="M97" s="203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2"/>
      <c r="AB97" s="191"/>
      <c r="AC97" s="192"/>
      <c r="AD97" s="191"/>
      <c r="AE97" s="192"/>
    </row>
    <row r="98" spans="1:31" x14ac:dyDescent="0.25">
      <c r="A98" s="193"/>
      <c r="B98" s="193"/>
      <c r="C98" s="193"/>
      <c r="D98" s="193"/>
      <c r="E98" s="193"/>
      <c r="F98" s="193"/>
      <c r="G98" s="193"/>
      <c r="H98" s="193"/>
      <c r="I98" s="193"/>
      <c r="J98" s="193"/>
      <c r="K98" s="193" t="s">
        <v>59</v>
      </c>
      <c r="L98" s="193"/>
      <c r="M98" s="204">
        <v>42419</v>
      </c>
      <c r="N98" s="193"/>
      <c r="O98" s="193" t="s">
        <v>276</v>
      </c>
      <c r="P98" s="193"/>
      <c r="Q98" s="193" t="s">
        <v>277</v>
      </c>
      <c r="R98" s="193"/>
      <c r="S98" s="193" t="s">
        <v>278</v>
      </c>
      <c r="T98" s="193"/>
      <c r="U98" s="193" t="s">
        <v>221</v>
      </c>
      <c r="V98" s="193"/>
      <c r="W98" s="369"/>
      <c r="X98" s="193"/>
      <c r="Y98" s="193" t="s">
        <v>60</v>
      </c>
      <c r="Z98" s="193"/>
      <c r="AA98" s="194">
        <v>29870</v>
      </c>
      <c r="AB98" s="193"/>
      <c r="AC98" s="194"/>
      <c r="AD98" s="193"/>
      <c r="AE98" s="194">
        <v>29870</v>
      </c>
    </row>
    <row r="99" spans="1:31" ht="15.75" thickBot="1" x14ac:dyDescent="0.3">
      <c r="A99" s="193"/>
      <c r="B99" s="193"/>
      <c r="C99" s="193"/>
      <c r="D99" s="193"/>
      <c r="E99" s="193"/>
      <c r="F99" s="193"/>
      <c r="G99" s="193"/>
      <c r="H99" s="193"/>
      <c r="I99" s="193"/>
      <c r="J99" s="193"/>
      <c r="K99" s="193" t="s">
        <v>59</v>
      </c>
      <c r="L99" s="193"/>
      <c r="M99" s="204">
        <v>42423</v>
      </c>
      <c r="N99" s="193"/>
      <c r="O99" s="193" t="s">
        <v>279</v>
      </c>
      <c r="P99" s="193"/>
      <c r="Q99" s="193" t="s">
        <v>277</v>
      </c>
      <c r="R99" s="193"/>
      <c r="S99" s="193" t="s">
        <v>280</v>
      </c>
      <c r="T99" s="193"/>
      <c r="U99" s="193" t="s">
        <v>221</v>
      </c>
      <c r="V99" s="193"/>
      <c r="W99" s="369"/>
      <c r="X99" s="193"/>
      <c r="Y99" s="193" t="s">
        <v>60</v>
      </c>
      <c r="Z99" s="193"/>
      <c r="AA99" s="195">
        <v>201808</v>
      </c>
      <c r="AB99" s="193"/>
      <c r="AC99" s="195"/>
      <c r="AD99" s="193"/>
      <c r="AE99" s="195">
        <v>231678</v>
      </c>
    </row>
    <row r="100" spans="1:31" x14ac:dyDescent="0.25">
      <c r="A100" s="193"/>
      <c r="B100" s="193"/>
      <c r="C100" s="193"/>
      <c r="D100" s="193"/>
      <c r="E100" s="193"/>
      <c r="F100" s="193"/>
      <c r="G100" s="193" t="s">
        <v>281</v>
      </c>
      <c r="H100" s="193"/>
      <c r="I100" s="193"/>
      <c r="J100" s="193"/>
      <c r="K100" s="193"/>
      <c r="L100" s="193"/>
      <c r="M100" s="204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4">
        <f>ROUND(SUM(AA97:AA99),5)</f>
        <v>231678</v>
      </c>
      <c r="AB100" s="193"/>
      <c r="AC100" s="194">
        <f>ROUND(SUM(AC97:AC99),5)</f>
        <v>0</v>
      </c>
      <c r="AD100" s="193"/>
      <c r="AE100" s="194">
        <f>AE99</f>
        <v>231678</v>
      </c>
    </row>
    <row r="101" spans="1:31" ht="30" customHeight="1" x14ac:dyDescent="0.25">
      <c r="A101" s="191"/>
      <c r="B101" s="191"/>
      <c r="C101" s="191"/>
      <c r="D101" s="191"/>
      <c r="E101" s="191"/>
      <c r="F101" s="191"/>
      <c r="G101" s="191" t="s">
        <v>282</v>
      </c>
      <c r="H101" s="191"/>
      <c r="I101" s="191"/>
      <c r="J101" s="191"/>
      <c r="K101" s="191"/>
      <c r="L101" s="191"/>
      <c r="M101" s="203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2"/>
      <c r="AB101" s="191"/>
      <c r="AC101" s="192"/>
      <c r="AD101" s="191"/>
      <c r="AE101" s="192"/>
    </row>
    <row r="102" spans="1:31" x14ac:dyDescent="0.25">
      <c r="A102" s="193"/>
      <c r="B102" s="193"/>
      <c r="C102" s="193"/>
      <c r="D102" s="193"/>
      <c r="E102" s="193"/>
      <c r="F102" s="193"/>
      <c r="G102" s="193"/>
      <c r="H102" s="193"/>
      <c r="I102" s="193"/>
      <c r="J102" s="193"/>
      <c r="K102" s="193" t="s">
        <v>59</v>
      </c>
      <c r="L102" s="193"/>
      <c r="M102" s="204">
        <v>42420</v>
      </c>
      <c r="N102" s="193"/>
      <c r="O102" s="193" t="s">
        <v>283</v>
      </c>
      <c r="P102" s="193"/>
      <c r="Q102" s="193" t="s">
        <v>284</v>
      </c>
      <c r="R102" s="193"/>
      <c r="S102" s="193" t="s">
        <v>285</v>
      </c>
      <c r="T102" s="193"/>
      <c r="U102" s="193" t="s">
        <v>221</v>
      </c>
      <c r="V102" s="193"/>
      <c r="W102" s="369"/>
      <c r="X102" s="193"/>
      <c r="Y102" s="193" t="s">
        <v>60</v>
      </c>
      <c r="Z102" s="193"/>
      <c r="AA102" s="194">
        <v>200</v>
      </c>
      <c r="AB102" s="193"/>
      <c r="AC102" s="194"/>
      <c r="AD102" s="193"/>
      <c r="AE102" s="194">
        <v>200</v>
      </c>
    </row>
    <row r="103" spans="1:31" x14ac:dyDescent="0.25">
      <c r="A103" s="193"/>
      <c r="B103" s="193"/>
      <c r="C103" s="193"/>
      <c r="D103" s="193"/>
      <c r="E103" s="193"/>
      <c r="F103" s="193"/>
      <c r="G103" s="193"/>
      <c r="H103" s="193"/>
      <c r="I103" s="193"/>
      <c r="J103" s="193"/>
      <c r="K103" s="193" t="s">
        <v>59</v>
      </c>
      <c r="L103" s="193"/>
      <c r="M103" s="204">
        <v>42420</v>
      </c>
      <c r="N103" s="193"/>
      <c r="O103" s="193" t="s">
        <v>286</v>
      </c>
      <c r="P103" s="193"/>
      <c r="Q103" s="193" t="s">
        <v>287</v>
      </c>
      <c r="R103" s="193"/>
      <c r="S103" s="193" t="s">
        <v>285</v>
      </c>
      <c r="T103" s="193"/>
      <c r="U103" s="193" t="s">
        <v>221</v>
      </c>
      <c r="V103" s="193"/>
      <c r="W103" s="369"/>
      <c r="X103" s="193"/>
      <c r="Y103" s="193" t="s">
        <v>60</v>
      </c>
      <c r="Z103" s="193"/>
      <c r="AA103" s="194">
        <v>1000</v>
      </c>
      <c r="AB103" s="193"/>
      <c r="AC103" s="194"/>
      <c r="AD103" s="193"/>
      <c r="AE103" s="194">
        <v>1200</v>
      </c>
    </row>
    <row r="104" spans="1:31" x14ac:dyDescent="0.25">
      <c r="A104" s="193"/>
      <c r="B104" s="193"/>
      <c r="C104" s="193"/>
      <c r="D104" s="193"/>
      <c r="E104" s="193"/>
      <c r="F104" s="193"/>
      <c r="G104" s="193"/>
      <c r="H104" s="193"/>
      <c r="I104" s="193"/>
      <c r="J104" s="193"/>
      <c r="K104" s="193" t="s">
        <v>59</v>
      </c>
      <c r="L104" s="193"/>
      <c r="M104" s="204">
        <v>42420</v>
      </c>
      <c r="N104" s="193"/>
      <c r="O104" s="193" t="s">
        <v>288</v>
      </c>
      <c r="P104" s="193"/>
      <c r="Q104" s="193" t="s">
        <v>289</v>
      </c>
      <c r="R104" s="193"/>
      <c r="S104" s="193" t="s">
        <v>285</v>
      </c>
      <c r="T104" s="193"/>
      <c r="U104" s="193" t="s">
        <v>221</v>
      </c>
      <c r="V104" s="193"/>
      <c r="W104" s="369"/>
      <c r="X104" s="193"/>
      <c r="Y104" s="193" t="s">
        <v>60</v>
      </c>
      <c r="Z104" s="193"/>
      <c r="AA104" s="194">
        <v>1000</v>
      </c>
      <c r="AB104" s="193"/>
      <c r="AC104" s="194"/>
      <c r="AD104" s="193"/>
      <c r="AE104" s="194">
        <v>2200</v>
      </c>
    </row>
    <row r="105" spans="1:31" ht="15.75" thickBot="1" x14ac:dyDescent="0.3">
      <c r="A105" s="193"/>
      <c r="B105" s="193"/>
      <c r="C105" s="193"/>
      <c r="D105" s="193"/>
      <c r="E105" s="193"/>
      <c r="F105" s="193"/>
      <c r="G105" s="193"/>
      <c r="H105" s="193"/>
      <c r="I105" s="193"/>
      <c r="J105" s="193"/>
      <c r="K105" s="193" t="s">
        <v>59</v>
      </c>
      <c r="L105" s="193"/>
      <c r="M105" s="204">
        <v>42425</v>
      </c>
      <c r="N105" s="193"/>
      <c r="O105" s="193" t="s">
        <v>290</v>
      </c>
      <c r="P105" s="193"/>
      <c r="Q105" s="193" t="s">
        <v>287</v>
      </c>
      <c r="R105" s="193"/>
      <c r="S105" s="193" t="s">
        <v>285</v>
      </c>
      <c r="T105" s="193"/>
      <c r="U105" s="193" t="s">
        <v>221</v>
      </c>
      <c r="V105" s="193"/>
      <c r="W105" s="369"/>
      <c r="X105" s="193"/>
      <c r="Y105" s="193" t="s">
        <v>60</v>
      </c>
      <c r="Z105" s="193"/>
      <c r="AA105" s="195">
        <v>1000</v>
      </c>
      <c r="AB105" s="193"/>
      <c r="AC105" s="195"/>
      <c r="AD105" s="193"/>
      <c r="AE105" s="195">
        <v>3200</v>
      </c>
    </row>
    <row r="106" spans="1:31" x14ac:dyDescent="0.25">
      <c r="A106" s="193"/>
      <c r="B106" s="193"/>
      <c r="C106" s="193"/>
      <c r="D106" s="193"/>
      <c r="E106" s="193"/>
      <c r="F106" s="193"/>
      <c r="G106" s="193" t="s">
        <v>291</v>
      </c>
      <c r="H106" s="193"/>
      <c r="I106" s="193"/>
      <c r="J106" s="193"/>
      <c r="K106" s="193"/>
      <c r="L106" s="193"/>
      <c r="M106" s="204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4">
        <f>ROUND(SUM(AA101:AA105),5)</f>
        <v>3200</v>
      </c>
      <c r="AB106" s="193"/>
      <c r="AC106" s="194">
        <f>ROUND(SUM(AC101:AC105),5)</f>
        <v>0</v>
      </c>
      <c r="AD106" s="193"/>
      <c r="AE106" s="194">
        <f>AE105</f>
        <v>3200</v>
      </c>
    </row>
    <row r="107" spans="1:31" ht="30" customHeight="1" x14ac:dyDescent="0.25">
      <c r="A107" s="191"/>
      <c r="B107" s="191"/>
      <c r="C107" s="191"/>
      <c r="D107" s="191"/>
      <c r="E107" s="191"/>
      <c r="F107" s="191"/>
      <c r="G107" s="191" t="s">
        <v>148</v>
      </c>
      <c r="H107" s="191"/>
      <c r="I107" s="191"/>
      <c r="J107" s="191"/>
      <c r="K107" s="191"/>
      <c r="L107" s="191"/>
      <c r="M107" s="203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2"/>
      <c r="AB107" s="191"/>
      <c r="AC107" s="192"/>
      <c r="AD107" s="191"/>
      <c r="AE107" s="192"/>
    </row>
    <row r="108" spans="1:31" x14ac:dyDescent="0.25">
      <c r="A108" s="193"/>
      <c r="B108" s="193"/>
      <c r="C108" s="193"/>
      <c r="D108" s="193"/>
      <c r="E108" s="193"/>
      <c r="F108" s="193"/>
      <c r="G108" s="193"/>
      <c r="H108" s="193"/>
      <c r="I108" s="193"/>
      <c r="J108" s="193"/>
      <c r="K108" s="193" t="s">
        <v>61</v>
      </c>
      <c r="L108" s="193"/>
      <c r="M108" s="204">
        <v>42419</v>
      </c>
      <c r="N108" s="193"/>
      <c r="O108" s="193" t="s">
        <v>292</v>
      </c>
      <c r="P108" s="193"/>
      <c r="Q108" s="193" t="s">
        <v>293</v>
      </c>
      <c r="R108" s="193"/>
      <c r="S108" s="193" t="s">
        <v>294</v>
      </c>
      <c r="T108" s="193"/>
      <c r="U108" s="193" t="s">
        <v>221</v>
      </c>
      <c r="V108" s="193"/>
      <c r="W108" s="369"/>
      <c r="X108" s="193"/>
      <c r="Y108" s="193" t="s">
        <v>273</v>
      </c>
      <c r="Z108" s="193"/>
      <c r="AA108" s="194">
        <v>3010</v>
      </c>
      <c r="AB108" s="193"/>
      <c r="AC108" s="194"/>
      <c r="AD108" s="193"/>
      <c r="AE108" s="194">
        <v>3010</v>
      </c>
    </row>
    <row r="109" spans="1:31" x14ac:dyDescent="0.25">
      <c r="A109" s="193"/>
      <c r="B109" s="193"/>
      <c r="C109" s="193"/>
      <c r="D109" s="193"/>
      <c r="E109" s="193"/>
      <c r="F109" s="193"/>
      <c r="G109" s="193"/>
      <c r="H109" s="193"/>
      <c r="I109" s="193"/>
      <c r="J109" s="193"/>
      <c r="K109" s="193" t="s">
        <v>59</v>
      </c>
      <c r="L109" s="193"/>
      <c r="M109" s="204">
        <v>42420</v>
      </c>
      <c r="N109" s="193"/>
      <c r="O109" s="193" t="s">
        <v>288</v>
      </c>
      <c r="P109" s="193"/>
      <c r="Q109" s="193" t="s">
        <v>289</v>
      </c>
      <c r="R109" s="193"/>
      <c r="S109" s="193" t="s">
        <v>258</v>
      </c>
      <c r="T109" s="193"/>
      <c r="U109" s="193" t="s">
        <v>221</v>
      </c>
      <c r="V109" s="193"/>
      <c r="W109" s="369"/>
      <c r="X109" s="193"/>
      <c r="Y109" s="193" t="s">
        <v>60</v>
      </c>
      <c r="Z109" s="193"/>
      <c r="AA109" s="194">
        <v>1890</v>
      </c>
      <c r="AB109" s="193"/>
      <c r="AC109" s="194"/>
      <c r="AD109" s="193"/>
      <c r="AE109" s="194">
        <v>4900</v>
      </c>
    </row>
    <row r="110" spans="1:31" x14ac:dyDescent="0.25">
      <c r="A110" s="193"/>
      <c r="B110" s="193"/>
      <c r="C110" s="193"/>
      <c r="D110" s="193"/>
      <c r="E110" s="193"/>
      <c r="F110" s="193"/>
      <c r="G110" s="193"/>
      <c r="H110" s="193"/>
      <c r="I110" s="193"/>
      <c r="J110" s="193"/>
      <c r="K110" s="193" t="s">
        <v>59</v>
      </c>
      <c r="L110" s="193"/>
      <c r="M110" s="204">
        <v>42420</v>
      </c>
      <c r="N110" s="193"/>
      <c r="O110" s="193" t="s">
        <v>295</v>
      </c>
      <c r="P110" s="193"/>
      <c r="Q110" s="193" t="s">
        <v>296</v>
      </c>
      <c r="R110" s="193"/>
      <c r="S110" s="193" t="s">
        <v>258</v>
      </c>
      <c r="T110" s="193"/>
      <c r="U110" s="193" t="s">
        <v>221</v>
      </c>
      <c r="V110" s="193"/>
      <c r="W110" s="369"/>
      <c r="X110" s="193"/>
      <c r="Y110" s="193" t="s">
        <v>60</v>
      </c>
      <c r="Z110" s="193"/>
      <c r="AA110" s="194">
        <v>1728</v>
      </c>
      <c r="AB110" s="193"/>
      <c r="AC110" s="194"/>
      <c r="AD110" s="193"/>
      <c r="AE110" s="194">
        <v>6628</v>
      </c>
    </row>
    <row r="111" spans="1:31" ht="15.75" thickBot="1" x14ac:dyDescent="0.3">
      <c r="A111" s="193"/>
      <c r="B111" s="193"/>
      <c r="C111" s="193"/>
      <c r="D111" s="193"/>
      <c r="E111" s="193"/>
      <c r="F111" s="193"/>
      <c r="G111" s="193"/>
      <c r="H111" s="193"/>
      <c r="I111" s="193"/>
      <c r="J111" s="193"/>
      <c r="K111" s="193" t="s">
        <v>61</v>
      </c>
      <c r="L111" s="193"/>
      <c r="M111" s="204">
        <v>42425</v>
      </c>
      <c r="N111" s="193"/>
      <c r="O111" s="193" t="s">
        <v>297</v>
      </c>
      <c r="P111" s="193"/>
      <c r="Q111" s="193" t="s">
        <v>293</v>
      </c>
      <c r="R111" s="193"/>
      <c r="S111" s="193" t="s">
        <v>294</v>
      </c>
      <c r="T111" s="193"/>
      <c r="U111" s="193" t="s">
        <v>221</v>
      </c>
      <c r="V111" s="193"/>
      <c r="W111" s="369"/>
      <c r="X111" s="193"/>
      <c r="Y111" s="193" t="s">
        <v>273</v>
      </c>
      <c r="Z111" s="193"/>
      <c r="AA111" s="195">
        <v>1020</v>
      </c>
      <c r="AB111" s="193"/>
      <c r="AC111" s="195"/>
      <c r="AD111" s="193"/>
      <c r="AE111" s="195">
        <v>7648</v>
      </c>
    </row>
    <row r="112" spans="1:31" x14ac:dyDescent="0.25">
      <c r="A112" s="193"/>
      <c r="B112" s="193"/>
      <c r="C112" s="193"/>
      <c r="D112" s="193"/>
      <c r="E112" s="193"/>
      <c r="F112" s="193"/>
      <c r="G112" s="193" t="s">
        <v>298</v>
      </c>
      <c r="H112" s="193"/>
      <c r="I112" s="193"/>
      <c r="J112" s="193"/>
      <c r="K112" s="193"/>
      <c r="L112" s="193"/>
      <c r="M112" s="204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4">
        <f>ROUND(SUM(AA107:AA111),5)</f>
        <v>7648</v>
      </c>
      <c r="AB112" s="193"/>
      <c r="AC112" s="194">
        <f>ROUND(SUM(AC107:AC111),5)</f>
        <v>0</v>
      </c>
      <c r="AD112" s="193"/>
      <c r="AE112" s="194">
        <f>AE111</f>
        <v>7648</v>
      </c>
    </row>
    <row r="113" spans="1:31" ht="30" customHeight="1" x14ac:dyDescent="0.25">
      <c r="A113" s="191"/>
      <c r="B113" s="191"/>
      <c r="C113" s="191"/>
      <c r="D113" s="191"/>
      <c r="E113" s="191"/>
      <c r="F113" s="191"/>
      <c r="G113" s="191" t="s">
        <v>149</v>
      </c>
      <c r="H113" s="191"/>
      <c r="I113" s="191"/>
      <c r="J113" s="191"/>
      <c r="K113" s="191"/>
      <c r="L113" s="191"/>
      <c r="M113" s="203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2"/>
      <c r="AB113" s="191"/>
      <c r="AC113" s="192"/>
      <c r="AD113" s="191"/>
      <c r="AE113" s="192"/>
    </row>
    <row r="114" spans="1:31" x14ac:dyDescent="0.25">
      <c r="A114" s="193"/>
      <c r="B114" s="193"/>
      <c r="C114" s="193"/>
      <c r="D114" s="193"/>
      <c r="E114" s="193"/>
      <c r="F114" s="193"/>
      <c r="G114" s="193"/>
      <c r="H114" s="193"/>
      <c r="I114" s="193"/>
      <c r="J114" s="193"/>
      <c r="K114" s="193" t="s">
        <v>59</v>
      </c>
      <c r="L114" s="193"/>
      <c r="M114" s="204">
        <v>42420</v>
      </c>
      <c r="N114" s="193"/>
      <c r="O114" s="193"/>
      <c r="P114" s="193"/>
      <c r="Q114" s="193" t="s">
        <v>271</v>
      </c>
      <c r="R114" s="193"/>
      <c r="S114" s="193" t="s">
        <v>299</v>
      </c>
      <c r="T114" s="193"/>
      <c r="U114" s="193" t="s">
        <v>221</v>
      </c>
      <c r="V114" s="193"/>
      <c r="W114" s="369"/>
      <c r="X114" s="193"/>
      <c r="Y114" s="193" t="s">
        <v>60</v>
      </c>
      <c r="Z114" s="193"/>
      <c r="AA114" s="194">
        <v>7300</v>
      </c>
      <c r="AB114" s="193"/>
      <c r="AC114" s="194"/>
      <c r="AD114" s="193"/>
      <c r="AE114" s="194">
        <v>7300</v>
      </c>
    </row>
    <row r="115" spans="1:31" ht="15.75" thickBot="1" x14ac:dyDescent="0.3">
      <c r="A115" s="193"/>
      <c r="B115" s="193"/>
      <c r="C115" s="193"/>
      <c r="D115" s="193"/>
      <c r="E115" s="193"/>
      <c r="F115" s="193"/>
      <c r="G115" s="193"/>
      <c r="H115" s="193"/>
      <c r="I115" s="193"/>
      <c r="J115" s="193"/>
      <c r="K115" s="193" t="s">
        <v>59</v>
      </c>
      <c r="L115" s="193"/>
      <c r="M115" s="204">
        <v>42425</v>
      </c>
      <c r="N115" s="193"/>
      <c r="O115" s="193"/>
      <c r="P115" s="193"/>
      <c r="Q115" s="193" t="s">
        <v>271</v>
      </c>
      <c r="R115" s="193"/>
      <c r="S115" s="193" t="s">
        <v>300</v>
      </c>
      <c r="T115" s="193"/>
      <c r="U115" s="193" t="s">
        <v>221</v>
      </c>
      <c r="V115" s="193"/>
      <c r="W115" s="369"/>
      <c r="X115" s="193"/>
      <c r="Y115" s="193" t="s">
        <v>60</v>
      </c>
      <c r="Z115" s="193"/>
      <c r="AA115" s="197">
        <v>1800</v>
      </c>
      <c r="AB115" s="193"/>
      <c r="AC115" s="197"/>
      <c r="AD115" s="193"/>
      <c r="AE115" s="197">
        <v>9100</v>
      </c>
    </row>
    <row r="116" spans="1:31" ht="15.75" thickBot="1" x14ac:dyDescent="0.3">
      <c r="A116" s="193"/>
      <c r="B116" s="193"/>
      <c r="C116" s="193"/>
      <c r="D116" s="193"/>
      <c r="E116" s="193"/>
      <c r="F116" s="193"/>
      <c r="G116" s="193" t="s">
        <v>301</v>
      </c>
      <c r="H116" s="193"/>
      <c r="I116" s="193"/>
      <c r="J116" s="193"/>
      <c r="K116" s="193"/>
      <c r="L116" s="193"/>
      <c r="M116" s="204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8">
        <f>ROUND(SUM(AA113:AA115),5)</f>
        <v>9100</v>
      </c>
      <c r="AB116" s="193"/>
      <c r="AC116" s="198">
        <f>ROUND(SUM(AC113:AC115),5)</f>
        <v>0</v>
      </c>
      <c r="AD116" s="193"/>
      <c r="AE116" s="198">
        <f>AE115</f>
        <v>9100</v>
      </c>
    </row>
    <row r="117" spans="1:31" ht="30" customHeight="1" thickBot="1" x14ac:dyDescent="0.3">
      <c r="A117" s="193"/>
      <c r="B117" s="193"/>
      <c r="C117" s="193"/>
      <c r="D117" s="193"/>
      <c r="E117" s="193"/>
      <c r="F117" s="193" t="s">
        <v>302</v>
      </c>
      <c r="G117" s="193"/>
      <c r="H117" s="193"/>
      <c r="I117" s="193"/>
      <c r="J117" s="193"/>
      <c r="K117" s="193"/>
      <c r="L117" s="193"/>
      <c r="M117" s="204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8">
        <f>ROUND(AA91+AA96+AA100+AA106+AA112+AA116,5)</f>
        <v>884623</v>
      </c>
      <c r="AB117" s="193"/>
      <c r="AC117" s="198">
        <f>ROUND(AC91+AC96+AC100+AC106+AC112+AC116,5)</f>
        <v>0</v>
      </c>
      <c r="AD117" s="193"/>
      <c r="AE117" s="198">
        <f>ROUND(AE91+AE96+AE100+AE106+AE112+AE116,5)</f>
        <v>884623</v>
      </c>
    </row>
    <row r="118" spans="1:31" ht="30" customHeight="1" thickBot="1" x14ac:dyDescent="0.3">
      <c r="A118" s="193"/>
      <c r="B118" s="193"/>
      <c r="C118" s="193"/>
      <c r="D118" s="193"/>
      <c r="E118" s="193" t="s">
        <v>303</v>
      </c>
      <c r="F118" s="193"/>
      <c r="G118" s="193"/>
      <c r="H118" s="193"/>
      <c r="I118" s="193"/>
      <c r="J118" s="193"/>
      <c r="K118" s="193"/>
      <c r="L118" s="193"/>
      <c r="M118" s="204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8">
        <f>AA117</f>
        <v>884623</v>
      </c>
      <c r="AB118" s="193"/>
      <c r="AC118" s="198">
        <f>AC117</f>
        <v>0</v>
      </c>
      <c r="AD118" s="193"/>
      <c r="AE118" s="198">
        <f>AE117</f>
        <v>884623</v>
      </c>
    </row>
    <row r="119" spans="1:31" ht="30" customHeight="1" thickBot="1" x14ac:dyDescent="0.3">
      <c r="A119" s="193"/>
      <c r="B119" s="193"/>
      <c r="C119" s="193"/>
      <c r="D119" s="193" t="s">
        <v>16</v>
      </c>
      <c r="E119" s="193"/>
      <c r="F119" s="193"/>
      <c r="G119" s="193"/>
      <c r="H119" s="193"/>
      <c r="I119" s="193"/>
      <c r="J119" s="193"/>
      <c r="K119" s="193"/>
      <c r="L119" s="193"/>
      <c r="M119" s="204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9">
        <f>AA118</f>
        <v>884623</v>
      </c>
      <c r="AB119" s="193"/>
      <c r="AC119" s="199">
        <f>AC118</f>
        <v>0</v>
      </c>
      <c r="AD119" s="193"/>
      <c r="AE119" s="199">
        <f>AE118</f>
        <v>884623</v>
      </c>
    </row>
    <row r="120" spans="1:31" ht="30" customHeight="1" x14ac:dyDescent="0.25">
      <c r="A120" s="193"/>
      <c r="B120" s="193"/>
      <c r="C120" s="193" t="s">
        <v>17</v>
      </c>
      <c r="D120" s="193"/>
      <c r="E120" s="193"/>
      <c r="F120" s="193"/>
      <c r="G120" s="193"/>
      <c r="H120" s="193"/>
      <c r="I120" s="193"/>
      <c r="J120" s="193"/>
      <c r="K120" s="193"/>
      <c r="L120" s="193"/>
      <c r="M120" s="204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4">
        <f>ROUND(AA54+AA119,5)</f>
        <v>884623</v>
      </c>
      <c r="AB120" s="193"/>
      <c r="AC120" s="194">
        <f>ROUND(AC54+AC119,5)</f>
        <v>1106690</v>
      </c>
      <c r="AD120" s="193"/>
      <c r="AE120" s="194">
        <f>ROUND(AE54-AE119,5)</f>
        <v>222067</v>
      </c>
    </row>
    <row r="121" spans="1:31" ht="30" customHeight="1" x14ac:dyDescent="0.25">
      <c r="A121" s="191"/>
      <c r="B121" s="191"/>
      <c r="C121" s="191"/>
      <c r="D121" s="191" t="s">
        <v>62</v>
      </c>
      <c r="E121" s="191"/>
      <c r="F121" s="191"/>
      <c r="G121" s="191"/>
      <c r="H121" s="191"/>
      <c r="I121" s="191"/>
      <c r="J121" s="191"/>
      <c r="K121" s="191"/>
      <c r="L121" s="191"/>
      <c r="M121" s="203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2"/>
      <c r="AB121" s="191"/>
      <c r="AC121" s="192"/>
      <c r="AD121" s="191"/>
      <c r="AE121" s="192"/>
    </row>
    <row r="122" spans="1:31" x14ac:dyDescent="0.25">
      <c r="A122" s="191"/>
      <c r="B122" s="191"/>
      <c r="C122" s="191"/>
      <c r="D122" s="191"/>
      <c r="E122" s="191" t="s">
        <v>18</v>
      </c>
      <c r="F122" s="191"/>
      <c r="G122" s="191"/>
      <c r="H122" s="191"/>
      <c r="I122" s="191"/>
      <c r="J122" s="191"/>
      <c r="K122" s="191"/>
      <c r="L122" s="191"/>
      <c r="M122" s="203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2"/>
      <c r="AB122" s="191"/>
      <c r="AC122" s="192"/>
      <c r="AD122" s="191"/>
      <c r="AE122" s="192"/>
    </row>
    <row r="123" spans="1:31" x14ac:dyDescent="0.25">
      <c r="A123" s="191"/>
      <c r="B123" s="191"/>
      <c r="C123" s="191"/>
      <c r="D123" s="191"/>
      <c r="E123" s="191"/>
      <c r="F123" s="191" t="s">
        <v>152</v>
      </c>
      <c r="G123" s="191"/>
      <c r="H123" s="191"/>
      <c r="I123" s="191"/>
      <c r="J123" s="191"/>
      <c r="K123" s="191"/>
      <c r="L123" s="191"/>
      <c r="M123" s="203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92"/>
      <c r="AB123" s="191"/>
      <c r="AC123" s="192"/>
      <c r="AD123" s="191"/>
      <c r="AE123" s="192"/>
    </row>
    <row r="124" spans="1:31" x14ac:dyDescent="0.25">
      <c r="A124" s="191"/>
      <c r="B124" s="191"/>
      <c r="C124" s="191"/>
      <c r="D124" s="191"/>
      <c r="E124" s="191"/>
      <c r="F124" s="191"/>
      <c r="G124" s="191" t="s">
        <v>304</v>
      </c>
      <c r="H124" s="191"/>
      <c r="I124" s="191"/>
      <c r="J124" s="191"/>
      <c r="K124" s="191"/>
      <c r="L124" s="191"/>
      <c r="M124" s="203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92"/>
      <c r="AB124" s="191"/>
      <c r="AC124" s="192"/>
      <c r="AD124" s="191"/>
      <c r="AE124" s="192"/>
    </row>
    <row r="125" spans="1:31" x14ac:dyDescent="0.25">
      <c r="A125" s="191"/>
      <c r="B125" s="191"/>
      <c r="C125" s="191"/>
      <c r="D125" s="191"/>
      <c r="E125" s="191"/>
      <c r="F125" s="191"/>
      <c r="G125" s="191"/>
      <c r="H125" s="191" t="s">
        <v>305</v>
      </c>
      <c r="I125" s="191"/>
      <c r="J125" s="191"/>
      <c r="K125" s="191"/>
      <c r="L125" s="191"/>
      <c r="M125" s="203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2"/>
      <c r="AB125" s="191"/>
      <c r="AC125" s="192"/>
      <c r="AD125" s="191"/>
      <c r="AE125" s="192"/>
    </row>
    <row r="126" spans="1:31" ht="15.75" thickBot="1" x14ac:dyDescent="0.3">
      <c r="A126" s="196"/>
      <c r="B126" s="196"/>
      <c r="C126" s="196"/>
      <c r="D126" s="196"/>
      <c r="E126" s="196"/>
      <c r="F126" s="196"/>
      <c r="G126" s="196"/>
      <c r="H126" s="196"/>
      <c r="I126" s="193"/>
      <c r="J126" s="193"/>
      <c r="K126" s="193" t="s">
        <v>83</v>
      </c>
      <c r="L126" s="193"/>
      <c r="M126" s="204">
        <v>42425</v>
      </c>
      <c r="N126" s="193"/>
      <c r="O126" s="193" t="s">
        <v>306</v>
      </c>
      <c r="P126" s="193"/>
      <c r="Q126" s="193" t="s">
        <v>307</v>
      </c>
      <c r="R126" s="193"/>
      <c r="S126" s="193" t="s">
        <v>308</v>
      </c>
      <c r="T126" s="193"/>
      <c r="U126" s="193" t="s">
        <v>221</v>
      </c>
      <c r="V126" s="193"/>
      <c r="W126" s="369"/>
      <c r="X126" s="193"/>
      <c r="Y126" s="193" t="s">
        <v>60</v>
      </c>
      <c r="Z126" s="193"/>
      <c r="AA126" s="197">
        <v>224000</v>
      </c>
      <c r="AB126" s="193"/>
      <c r="AC126" s="197"/>
      <c r="AD126" s="193"/>
      <c r="AE126" s="197">
        <v>224000</v>
      </c>
    </row>
    <row r="127" spans="1:31" ht="15.75" thickBot="1" x14ac:dyDescent="0.3">
      <c r="A127" s="193"/>
      <c r="B127" s="193"/>
      <c r="C127" s="193"/>
      <c r="D127" s="193"/>
      <c r="E127" s="193"/>
      <c r="F127" s="193"/>
      <c r="G127" s="193"/>
      <c r="H127" s="193" t="s">
        <v>309</v>
      </c>
      <c r="I127" s="193"/>
      <c r="J127" s="193"/>
      <c r="K127" s="193"/>
      <c r="L127" s="193"/>
      <c r="M127" s="204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9">
        <f>ROUND(SUM(AA125:AA126),5)</f>
        <v>224000</v>
      </c>
      <c r="AB127" s="193"/>
      <c r="AC127" s="199">
        <f>ROUND(SUM(AC125:AC126),5)</f>
        <v>0</v>
      </c>
      <c r="AD127" s="193"/>
      <c r="AE127" s="199">
        <f>AE126</f>
        <v>224000</v>
      </c>
    </row>
    <row r="128" spans="1:31" ht="30" customHeight="1" x14ac:dyDescent="0.25">
      <c r="A128" s="193"/>
      <c r="B128" s="193"/>
      <c r="C128" s="193"/>
      <c r="D128" s="193"/>
      <c r="E128" s="193"/>
      <c r="F128" s="193"/>
      <c r="G128" s="193" t="s">
        <v>310</v>
      </c>
      <c r="H128" s="193"/>
      <c r="I128" s="193"/>
      <c r="J128" s="193"/>
      <c r="K128" s="193"/>
      <c r="L128" s="193"/>
      <c r="M128" s="204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4">
        <f>AA127</f>
        <v>224000</v>
      </c>
      <c r="AB128" s="193"/>
      <c r="AC128" s="194">
        <f>AC127</f>
        <v>0</v>
      </c>
      <c r="AD128" s="193"/>
      <c r="AE128" s="194">
        <f>AE127</f>
        <v>224000</v>
      </c>
    </row>
    <row r="129" spans="1:31" ht="30" customHeight="1" x14ac:dyDescent="0.25">
      <c r="A129" s="191"/>
      <c r="B129" s="191"/>
      <c r="C129" s="191"/>
      <c r="D129" s="191"/>
      <c r="E129" s="191"/>
      <c r="F129" s="191"/>
      <c r="G129" s="191" t="s">
        <v>99</v>
      </c>
      <c r="H129" s="191"/>
      <c r="I129" s="191"/>
      <c r="J129" s="191"/>
      <c r="K129" s="191"/>
      <c r="L129" s="191"/>
      <c r="M129" s="203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2"/>
      <c r="AB129" s="191"/>
      <c r="AC129" s="192"/>
      <c r="AD129" s="191"/>
      <c r="AE129" s="192"/>
    </row>
    <row r="130" spans="1:31" x14ac:dyDescent="0.25">
      <c r="A130" s="191"/>
      <c r="B130" s="191"/>
      <c r="C130" s="191"/>
      <c r="D130" s="191"/>
      <c r="E130" s="191"/>
      <c r="F130" s="191"/>
      <c r="G130" s="191"/>
      <c r="H130" s="191" t="s">
        <v>101</v>
      </c>
      <c r="I130" s="191"/>
      <c r="J130" s="191"/>
      <c r="K130" s="191"/>
      <c r="L130" s="191"/>
      <c r="M130" s="203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2"/>
      <c r="AB130" s="191"/>
      <c r="AC130" s="192"/>
      <c r="AD130" s="191"/>
      <c r="AE130" s="192"/>
    </row>
    <row r="131" spans="1:31" x14ac:dyDescent="0.25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 t="s">
        <v>59</v>
      </c>
      <c r="L131" s="193"/>
      <c r="M131" s="204">
        <v>42425</v>
      </c>
      <c r="N131" s="193"/>
      <c r="O131" s="193" t="s">
        <v>311</v>
      </c>
      <c r="P131" s="193"/>
      <c r="Q131" s="193" t="s">
        <v>312</v>
      </c>
      <c r="R131" s="193"/>
      <c r="S131" s="193" t="s">
        <v>313</v>
      </c>
      <c r="T131" s="193"/>
      <c r="U131" s="193" t="s">
        <v>221</v>
      </c>
      <c r="V131" s="193"/>
      <c r="W131" s="369"/>
      <c r="X131" s="193"/>
      <c r="Y131" s="193" t="s">
        <v>60</v>
      </c>
      <c r="Z131" s="193"/>
      <c r="AA131" s="194">
        <v>166</v>
      </c>
      <c r="AB131" s="193"/>
      <c r="AC131" s="194"/>
      <c r="AD131" s="193"/>
      <c r="AE131" s="194">
        <v>166</v>
      </c>
    </row>
    <row r="132" spans="1:31" x14ac:dyDescent="0.25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 t="s">
        <v>59</v>
      </c>
      <c r="L132" s="193"/>
      <c r="M132" s="204">
        <v>42425</v>
      </c>
      <c r="N132" s="193"/>
      <c r="O132" s="193" t="s">
        <v>311</v>
      </c>
      <c r="P132" s="193"/>
      <c r="Q132" s="193" t="s">
        <v>312</v>
      </c>
      <c r="R132" s="193"/>
      <c r="S132" s="193" t="s">
        <v>314</v>
      </c>
      <c r="T132" s="193"/>
      <c r="U132" s="193" t="s">
        <v>221</v>
      </c>
      <c r="V132" s="193"/>
      <c r="W132" s="369"/>
      <c r="X132" s="193"/>
      <c r="Y132" s="193" t="s">
        <v>60</v>
      </c>
      <c r="Z132" s="193"/>
      <c r="AA132" s="194">
        <v>115</v>
      </c>
      <c r="AB132" s="193"/>
      <c r="AC132" s="194"/>
      <c r="AD132" s="193"/>
      <c r="AE132" s="194">
        <v>281</v>
      </c>
    </row>
    <row r="133" spans="1:31" x14ac:dyDescent="0.25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 t="s">
        <v>59</v>
      </c>
      <c r="L133" s="193"/>
      <c r="M133" s="204">
        <v>42425</v>
      </c>
      <c r="N133" s="193"/>
      <c r="O133" s="193" t="s">
        <v>311</v>
      </c>
      <c r="P133" s="193"/>
      <c r="Q133" s="193" t="s">
        <v>312</v>
      </c>
      <c r="R133" s="193"/>
      <c r="S133" s="193" t="s">
        <v>315</v>
      </c>
      <c r="T133" s="193"/>
      <c r="U133" s="193" t="s">
        <v>221</v>
      </c>
      <c r="V133" s="193"/>
      <c r="W133" s="369"/>
      <c r="X133" s="193"/>
      <c r="Y133" s="193" t="s">
        <v>60</v>
      </c>
      <c r="Z133" s="193"/>
      <c r="AA133" s="194">
        <v>100</v>
      </c>
      <c r="AB133" s="193"/>
      <c r="AC133" s="194"/>
      <c r="AD133" s="193"/>
      <c r="AE133" s="194">
        <v>381</v>
      </c>
    </row>
    <row r="134" spans="1:31" ht="15.75" thickBot="1" x14ac:dyDescent="0.3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 t="s">
        <v>59</v>
      </c>
      <c r="L134" s="193"/>
      <c r="M134" s="204">
        <v>42425</v>
      </c>
      <c r="N134" s="193"/>
      <c r="O134" s="193" t="s">
        <v>311</v>
      </c>
      <c r="P134" s="193"/>
      <c r="Q134" s="193" t="s">
        <v>312</v>
      </c>
      <c r="R134" s="193"/>
      <c r="S134" s="193" t="s">
        <v>316</v>
      </c>
      <c r="T134" s="193"/>
      <c r="U134" s="193" t="s">
        <v>221</v>
      </c>
      <c r="V134" s="193"/>
      <c r="W134" s="369"/>
      <c r="X134" s="193"/>
      <c r="Y134" s="193" t="s">
        <v>60</v>
      </c>
      <c r="Z134" s="193"/>
      <c r="AA134" s="197">
        <v>100</v>
      </c>
      <c r="AB134" s="193"/>
      <c r="AC134" s="197"/>
      <c r="AD134" s="193"/>
      <c r="AE134" s="197">
        <v>481</v>
      </c>
    </row>
    <row r="135" spans="1:31" ht="15.75" thickBot="1" x14ac:dyDescent="0.3">
      <c r="A135" s="193"/>
      <c r="B135" s="193"/>
      <c r="C135" s="193"/>
      <c r="D135" s="193"/>
      <c r="E135" s="193"/>
      <c r="F135" s="193"/>
      <c r="G135" s="193"/>
      <c r="H135" s="193" t="s">
        <v>317</v>
      </c>
      <c r="I135" s="193"/>
      <c r="J135" s="193"/>
      <c r="K135" s="193"/>
      <c r="L135" s="193"/>
      <c r="M135" s="204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9">
        <f>ROUND(SUM(AA130:AA134),5)</f>
        <v>481</v>
      </c>
      <c r="AB135" s="193"/>
      <c r="AC135" s="199">
        <f>ROUND(SUM(AC130:AC134),5)</f>
        <v>0</v>
      </c>
      <c r="AD135" s="193"/>
      <c r="AE135" s="199">
        <f>AE134</f>
        <v>481</v>
      </c>
    </row>
    <row r="136" spans="1:31" ht="30" customHeight="1" x14ac:dyDescent="0.25">
      <c r="A136" s="193"/>
      <c r="B136" s="193"/>
      <c r="C136" s="193"/>
      <c r="D136" s="193"/>
      <c r="E136" s="193"/>
      <c r="F136" s="193"/>
      <c r="G136" s="193" t="s">
        <v>102</v>
      </c>
      <c r="H136" s="193"/>
      <c r="I136" s="193"/>
      <c r="J136" s="193"/>
      <c r="K136" s="193"/>
      <c r="L136" s="193"/>
      <c r="M136" s="204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4">
        <f>AA135</f>
        <v>481</v>
      </c>
      <c r="AB136" s="193"/>
      <c r="AC136" s="194">
        <f>AC135</f>
        <v>0</v>
      </c>
      <c r="AD136" s="193"/>
      <c r="AE136" s="194">
        <f>AE135</f>
        <v>481</v>
      </c>
    </row>
    <row r="137" spans="1:31" ht="30" customHeight="1" x14ac:dyDescent="0.25">
      <c r="A137" s="191"/>
      <c r="B137" s="191"/>
      <c r="C137" s="191"/>
      <c r="D137" s="191"/>
      <c r="E137" s="191"/>
      <c r="F137" s="191"/>
      <c r="G137" s="191" t="s">
        <v>318</v>
      </c>
      <c r="H137" s="191"/>
      <c r="I137" s="191"/>
      <c r="J137" s="191"/>
      <c r="K137" s="191"/>
      <c r="L137" s="191"/>
      <c r="M137" s="203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2"/>
      <c r="AB137" s="191"/>
      <c r="AC137" s="192"/>
      <c r="AD137" s="191"/>
      <c r="AE137" s="192"/>
    </row>
    <row r="138" spans="1:31" x14ac:dyDescent="0.25">
      <c r="A138" s="191"/>
      <c r="B138" s="191"/>
      <c r="C138" s="191"/>
      <c r="D138" s="191"/>
      <c r="E138" s="191"/>
      <c r="F138" s="191"/>
      <c r="G138" s="191"/>
      <c r="H138" s="191" t="s">
        <v>124</v>
      </c>
      <c r="I138" s="191"/>
      <c r="J138" s="191"/>
      <c r="K138" s="191"/>
      <c r="L138" s="191"/>
      <c r="M138" s="203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2"/>
      <c r="AB138" s="191"/>
      <c r="AC138" s="192"/>
      <c r="AD138" s="191"/>
      <c r="AE138" s="192"/>
    </row>
    <row r="139" spans="1:31" ht="15.75" thickBot="1" x14ac:dyDescent="0.3">
      <c r="A139" s="196"/>
      <c r="B139" s="196"/>
      <c r="C139" s="196"/>
      <c r="D139" s="196"/>
      <c r="E139" s="196"/>
      <c r="F139" s="196"/>
      <c r="G139" s="196"/>
      <c r="H139" s="196"/>
      <c r="I139" s="193"/>
      <c r="J139" s="193"/>
      <c r="K139" s="193" t="s">
        <v>59</v>
      </c>
      <c r="L139" s="193"/>
      <c r="M139" s="204">
        <v>42424</v>
      </c>
      <c r="N139" s="193"/>
      <c r="O139" s="193" t="s">
        <v>319</v>
      </c>
      <c r="P139" s="193"/>
      <c r="Q139" s="193" t="s">
        <v>320</v>
      </c>
      <c r="R139" s="193"/>
      <c r="S139" s="193" t="s">
        <v>321</v>
      </c>
      <c r="T139" s="193"/>
      <c r="U139" s="193" t="s">
        <v>221</v>
      </c>
      <c r="V139" s="193"/>
      <c r="W139" s="369"/>
      <c r="X139" s="193"/>
      <c r="Y139" s="193" t="s">
        <v>60</v>
      </c>
      <c r="Z139" s="193"/>
      <c r="AA139" s="197">
        <v>3192.31</v>
      </c>
      <c r="AB139" s="193"/>
      <c r="AC139" s="197"/>
      <c r="AD139" s="193"/>
      <c r="AE139" s="197">
        <v>3192.31</v>
      </c>
    </row>
    <row r="140" spans="1:31" ht="15.75" thickBot="1" x14ac:dyDescent="0.3">
      <c r="A140" s="193"/>
      <c r="B140" s="193"/>
      <c r="C140" s="193"/>
      <c r="D140" s="193"/>
      <c r="E140" s="193"/>
      <c r="F140" s="193"/>
      <c r="G140" s="193"/>
      <c r="H140" s="193" t="s">
        <v>322</v>
      </c>
      <c r="I140" s="193"/>
      <c r="J140" s="193"/>
      <c r="K140" s="193"/>
      <c r="L140" s="193"/>
      <c r="M140" s="204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9">
        <f>ROUND(SUM(AA138:AA139),5)</f>
        <v>3192.31</v>
      </c>
      <c r="AB140" s="193"/>
      <c r="AC140" s="199">
        <f>ROUND(SUM(AC138:AC139),5)</f>
        <v>0</v>
      </c>
      <c r="AD140" s="193"/>
      <c r="AE140" s="199">
        <f>AE139</f>
        <v>3192.31</v>
      </c>
    </row>
    <row r="141" spans="1:31" ht="30" customHeight="1" x14ac:dyDescent="0.25">
      <c r="A141" s="193"/>
      <c r="B141" s="193"/>
      <c r="C141" s="193"/>
      <c r="D141" s="193"/>
      <c r="E141" s="193"/>
      <c r="F141" s="193"/>
      <c r="G141" s="193" t="s">
        <v>129</v>
      </c>
      <c r="H141" s="193"/>
      <c r="I141" s="193"/>
      <c r="J141" s="193"/>
      <c r="K141" s="193"/>
      <c r="L141" s="193"/>
      <c r="M141" s="204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4">
        <f>AA140</f>
        <v>3192.31</v>
      </c>
      <c r="AB141" s="193"/>
      <c r="AC141" s="194">
        <f>AC140</f>
        <v>0</v>
      </c>
      <c r="AD141" s="193"/>
      <c r="AE141" s="194">
        <f>AE140</f>
        <v>3192.31</v>
      </c>
    </row>
    <row r="142" spans="1:31" ht="30" customHeight="1" x14ac:dyDescent="0.25">
      <c r="A142" s="191"/>
      <c r="B142" s="191"/>
      <c r="C142" s="191"/>
      <c r="D142" s="191"/>
      <c r="E142" s="191"/>
      <c r="F142" s="191"/>
      <c r="G142" s="191" t="s">
        <v>323</v>
      </c>
      <c r="H142" s="191"/>
      <c r="I142" s="191"/>
      <c r="J142" s="191"/>
      <c r="K142" s="191"/>
      <c r="L142" s="191"/>
      <c r="M142" s="203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2"/>
      <c r="AB142" s="191"/>
      <c r="AC142" s="192"/>
      <c r="AD142" s="191"/>
      <c r="AE142" s="192"/>
    </row>
    <row r="143" spans="1:31" x14ac:dyDescent="0.25">
      <c r="A143" s="191"/>
      <c r="B143" s="191"/>
      <c r="C143" s="191"/>
      <c r="D143" s="191"/>
      <c r="E143" s="191"/>
      <c r="F143" s="191"/>
      <c r="G143" s="191"/>
      <c r="H143" s="191" t="s">
        <v>131</v>
      </c>
      <c r="I143" s="191"/>
      <c r="J143" s="191"/>
      <c r="K143" s="191"/>
      <c r="L143" s="191"/>
      <c r="M143" s="203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2"/>
      <c r="AB143" s="191"/>
      <c r="AC143" s="192"/>
      <c r="AD143" s="191"/>
      <c r="AE143" s="192"/>
    </row>
    <row r="144" spans="1:31" x14ac:dyDescent="0.25">
      <c r="A144" s="193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 t="s">
        <v>61</v>
      </c>
      <c r="L144" s="193"/>
      <c r="M144" s="204">
        <v>42419</v>
      </c>
      <c r="N144" s="193"/>
      <c r="O144" s="193" t="s">
        <v>324</v>
      </c>
      <c r="P144" s="193"/>
      <c r="Q144" s="193" t="s">
        <v>293</v>
      </c>
      <c r="R144" s="193"/>
      <c r="S144" s="193" t="s">
        <v>325</v>
      </c>
      <c r="T144" s="193"/>
      <c r="U144" s="193" t="s">
        <v>221</v>
      </c>
      <c r="V144" s="193"/>
      <c r="W144" s="369"/>
      <c r="X144" s="193"/>
      <c r="Y144" s="193" t="s">
        <v>273</v>
      </c>
      <c r="Z144" s="193"/>
      <c r="AA144" s="194">
        <v>260</v>
      </c>
      <c r="AB144" s="193"/>
      <c r="AC144" s="194"/>
      <c r="AD144" s="193"/>
      <c r="AE144" s="194">
        <v>260</v>
      </c>
    </row>
    <row r="145" spans="1:31" ht="15.75" thickBot="1" x14ac:dyDescent="0.3">
      <c r="A145" s="193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 t="s">
        <v>61</v>
      </c>
      <c r="L145" s="193"/>
      <c r="M145" s="204">
        <v>42425</v>
      </c>
      <c r="N145" s="193"/>
      <c r="O145" s="193" t="s">
        <v>326</v>
      </c>
      <c r="P145" s="193"/>
      <c r="Q145" s="193" t="s">
        <v>293</v>
      </c>
      <c r="R145" s="193"/>
      <c r="S145" s="193" t="s">
        <v>325</v>
      </c>
      <c r="T145" s="193"/>
      <c r="U145" s="193" t="s">
        <v>221</v>
      </c>
      <c r="V145" s="193"/>
      <c r="W145" s="369"/>
      <c r="X145" s="193"/>
      <c r="Y145" s="193" t="s">
        <v>273</v>
      </c>
      <c r="Z145" s="193"/>
      <c r="AA145" s="197">
        <v>260</v>
      </c>
      <c r="AB145" s="193"/>
      <c r="AC145" s="197"/>
      <c r="AD145" s="193"/>
      <c r="AE145" s="197">
        <v>520</v>
      </c>
    </row>
    <row r="146" spans="1:31" ht="15.75" thickBot="1" x14ac:dyDescent="0.3">
      <c r="A146" s="193"/>
      <c r="B146" s="193"/>
      <c r="C146" s="193"/>
      <c r="D146" s="193"/>
      <c r="E146" s="193"/>
      <c r="F146" s="193"/>
      <c r="G146" s="193"/>
      <c r="H146" s="193" t="s">
        <v>327</v>
      </c>
      <c r="I146" s="193"/>
      <c r="J146" s="193"/>
      <c r="K146" s="193"/>
      <c r="L146" s="193"/>
      <c r="M146" s="204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9">
        <f>ROUND(SUM(AA143:AA145),5)</f>
        <v>520</v>
      </c>
      <c r="AB146" s="193"/>
      <c r="AC146" s="199">
        <f>ROUND(SUM(AC143:AC145),5)</f>
        <v>0</v>
      </c>
      <c r="AD146" s="193"/>
      <c r="AE146" s="199">
        <f>AE145</f>
        <v>520</v>
      </c>
    </row>
    <row r="147" spans="1:31" ht="30" customHeight="1" x14ac:dyDescent="0.25">
      <c r="A147" s="193"/>
      <c r="B147" s="193"/>
      <c r="C147" s="193"/>
      <c r="D147" s="193"/>
      <c r="E147" s="193"/>
      <c r="F147" s="193"/>
      <c r="G147" s="193" t="s">
        <v>328</v>
      </c>
      <c r="H147" s="193"/>
      <c r="I147" s="193"/>
      <c r="J147" s="193"/>
      <c r="K147" s="193"/>
      <c r="L147" s="193"/>
      <c r="M147" s="204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4">
        <f>AA146</f>
        <v>520</v>
      </c>
      <c r="AB147" s="193"/>
      <c r="AC147" s="194">
        <f>AC146</f>
        <v>0</v>
      </c>
      <c r="AD147" s="193"/>
      <c r="AE147" s="194">
        <f>AE146</f>
        <v>520</v>
      </c>
    </row>
    <row r="148" spans="1:31" ht="30" customHeight="1" x14ac:dyDescent="0.25">
      <c r="A148" s="191"/>
      <c r="B148" s="191"/>
      <c r="C148" s="191"/>
      <c r="D148" s="191"/>
      <c r="E148" s="191"/>
      <c r="F148" s="191"/>
      <c r="G148" s="191" t="s">
        <v>329</v>
      </c>
      <c r="H148" s="191"/>
      <c r="I148" s="191"/>
      <c r="J148" s="191"/>
      <c r="K148" s="191"/>
      <c r="L148" s="191"/>
      <c r="M148" s="203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2"/>
      <c r="AB148" s="191"/>
      <c r="AC148" s="192"/>
      <c r="AD148" s="191"/>
      <c r="AE148" s="192"/>
    </row>
    <row r="149" spans="1:31" x14ac:dyDescent="0.25">
      <c r="A149" s="191"/>
      <c r="B149" s="191"/>
      <c r="C149" s="191"/>
      <c r="D149" s="191"/>
      <c r="E149" s="191"/>
      <c r="F149" s="191"/>
      <c r="G149" s="191"/>
      <c r="H149" s="191" t="s">
        <v>178</v>
      </c>
      <c r="I149" s="191"/>
      <c r="J149" s="191"/>
      <c r="K149" s="191"/>
      <c r="L149" s="191"/>
      <c r="M149" s="203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2"/>
      <c r="AB149" s="191"/>
      <c r="AC149" s="192"/>
      <c r="AD149" s="191"/>
      <c r="AE149" s="192"/>
    </row>
    <row r="150" spans="1:31" ht="15.75" thickBot="1" x14ac:dyDescent="0.3">
      <c r="A150" s="196"/>
      <c r="B150" s="196"/>
      <c r="C150" s="196"/>
      <c r="D150" s="196"/>
      <c r="E150" s="196"/>
      <c r="F150" s="196"/>
      <c r="G150" s="196"/>
      <c r="H150" s="196"/>
      <c r="I150" s="193"/>
      <c r="J150" s="193"/>
      <c r="K150" s="193" t="s">
        <v>61</v>
      </c>
      <c r="L150" s="193"/>
      <c r="M150" s="204">
        <v>42420</v>
      </c>
      <c r="N150" s="193"/>
      <c r="O150" s="193" t="s">
        <v>330</v>
      </c>
      <c r="P150" s="193"/>
      <c r="Q150" s="193" t="s">
        <v>271</v>
      </c>
      <c r="R150" s="193"/>
      <c r="S150" s="193" t="s">
        <v>331</v>
      </c>
      <c r="T150" s="193"/>
      <c r="U150" s="193" t="s">
        <v>221</v>
      </c>
      <c r="V150" s="193"/>
      <c r="W150" s="369"/>
      <c r="X150" s="193"/>
      <c r="Y150" s="193" t="s">
        <v>273</v>
      </c>
      <c r="Z150" s="193"/>
      <c r="AA150" s="197">
        <v>200</v>
      </c>
      <c r="AB150" s="193"/>
      <c r="AC150" s="197"/>
      <c r="AD150" s="193"/>
      <c r="AE150" s="197">
        <v>200</v>
      </c>
    </row>
    <row r="151" spans="1:31" ht="15.75" thickBot="1" x14ac:dyDescent="0.3">
      <c r="A151" s="193"/>
      <c r="B151" s="193"/>
      <c r="C151" s="193"/>
      <c r="D151" s="193"/>
      <c r="E151" s="193"/>
      <c r="F151" s="193"/>
      <c r="G151" s="193"/>
      <c r="H151" s="193" t="s">
        <v>332</v>
      </c>
      <c r="I151" s="193"/>
      <c r="J151" s="193"/>
      <c r="K151" s="193"/>
      <c r="L151" s="193"/>
      <c r="M151" s="204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8">
        <f>ROUND(SUM(AA149:AA150),5)</f>
        <v>200</v>
      </c>
      <c r="AB151" s="193"/>
      <c r="AC151" s="198">
        <f>ROUND(SUM(AC149:AC150),5)</f>
        <v>0</v>
      </c>
      <c r="AD151" s="193"/>
      <c r="AE151" s="198">
        <f>AE150</f>
        <v>200</v>
      </c>
    </row>
    <row r="152" spans="1:31" ht="30" customHeight="1" thickBot="1" x14ac:dyDescent="0.3">
      <c r="A152" s="193"/>
      <c r="B152" s="193"/>
      <c r="C152" s="193"/>
      <c r="D152" s="193"/>
      <c r="E152" s="193"/>
      <c r="F152" s="193"/>
      <c r="G152" s="193" t="s">
        <v>333</v>
      </c>
      <c r="H152" s="193"/>
      <c r="I152" s="193"/>
      <c r="J152" s="193"/>
      <c r="K152" s="193"/>
      <c r="L152" s="193"/>
      <c r="M152" s="204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9">
        <f>AA151</f>
        <v>200</v>
      </c>
      <c r="AB152" s="193"/>
      <c r="AC152" s="199">
        <f>AC151</f>
        <v>0</v>
      </c>
      <c r="AD152" s="193"/>
      <c r="AE152" s="199">
        <f>AE151</f>
        <v>200</v>
      </c>
    </row>
    <row r="153" spans="1:31" ht="30" customHeight="1" x14ac:dyDescent="0.25">
      <c r="A153" s="193"/>
      <c r="B153" s="193"/>
      <c r="C153" s="193"/>
      <c r="D153" s="193"/>
      <c r="E153" s="193"/>
      <c r="F153" s="193" t="s">
        <v>194</v>
      </c>
      <c r="G153" s="193"/>
      <c r="H153" s="193"/>
      <c r="I153" s="193"/>
      <c r="J153" s="193"/>
      <c r="K153" s="193"/>
      <c r="L153" s="193"/>
      <c r="M153" s="204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4">
        <f>ROUND(AA128+AA136+AA141+AA147+AA152,5)</f>
        <v>228393.31</v>
      </c>
      <c r="AB153" s="193"/>
      <c r="AC153" s="194">
        <f>ROUND(AC128+AC136+AC141+AC147+AC152,5)</f>
        <v>0</v>
      </c>
      <c r="AD153" s="193"/>
      <c r="AE153" s="194">
        <f>ROUND(AE128+AE136+AE141+AE147+AE152,5)</f>
        <v>228393.31</v>
      </c>
    </row>
    <row r="154" spans="1:31" ht="30" customHeight="1" x14ac:dyDescent="0.25">
      <c r="A154" s="191"/>
      <c r="B154" s="191"/>
      <c r="C154" s="191"/>
      <c r="D154" s="191"/>
      <c r="E154" s="191"/>
      <c r="F154" s="191" t="s">
        <v>203</v>
      </c>
      <c r="G154" s="191"/>
      <c r="H154" s="191"/>
      <c r="I154" s="191"/>
      <c r="J154" s="191"/>
      <c r="K154" s="191"/>
      <c r="L154" s="191"/>
      <c r="M154" s="203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2"/>
      <c r="AB154" s="191"/>
      <c r="AC154" s="192"/>
      <c r="AD154" s="191"/>
      <c r="AE154" s="192"/>
    </row>
    <row r="155" spans="1:31" x14ac:dyDescent="0.25">
      <c r="A155" s="191"/>
      <c r="B155" s="191"/>
      <c r="C155" s="191"/>
      <c r="D155" s="191"/>
      <c r="E155" s="191"/>
      <c r="F155" s="191"/>
      <c r="G155" s="191" t="s">
        <v>204</v>
      </c>
      <c r="H155" s="191"/>
      <c r="I155" s="191"/>
      <c r="J155" s="191"/>
      <c r="K155" s="191"/>
      <c r="L155" s="191"/>
      <c r="M155" s="203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2"/>
      <c r="AB155" s="191"/>
      <c r="AC155" s="192"/>
      <c r="AD155" s="191"/>
      <c r="AE155" s="192"/>
    </row>
    <row r="156" spans="1:31" x14ac:dyDescent="0.25">
      <c r="A156" s="193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 t="s">
        <v>61</v>
      </c>
      <c r="L156" s="193"/>
      <c r="M156" s="204">
        <v>42424</v>
      </c>
      <c r="N156" s="193"/>
      <c r="O156" s="193" t="s">
        <v>334</v>
      </c>
      <c r="P156" s="193"/>
      <c r="Q156" s="193" t="s">
        <v>82</v>
      </c>
      <c r="R156" s="193"/>
      <c r="S156" s="193" t="s">
        <v>335</v>
      </c>
      <c r="T156" s="193"/>
      <c r="U156" s="193" t="s">
        <v>221</v>
      </c>
      <c r="V156" s="193"/>
      <c r="W156" s="369"/>
      <c r="X156" s="193"/>
      <c r="Y156" s="193" t="s">
        <v>336</v>
      </c>
      <c r="Z156" s="193"/>
      <c r="AA156" s="194">
        <v>10</v>
      </c>
      <c r="AB156" s="193"/>
      <c r="AC156" s="194"/>
      <c r="AD156" s="193"/>
      <c r="AE156" s="194">
        <v>10</v>
      </c>
    </row>
    <row r="157" spans="1:31" x14ac:dyDescent="0.25">
      <c r="A157" s="193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 t="s">
        <v>61</v>
      </c>
      <c r="L157" s="193"/>
      <c r="M157" s="204">
        <v>42424</v>
      </c>
      <c r="N157" s="193"/>
      <c r="O157" s="193" t="s">
        <v>337</v>
      </c>
      <c r="P157" s="193"/>
      <c r="Q157" s="193" t="s">
        <v>338</v>
      </c>
      <c r="R157" s="193"/>
      <c r="S157" s="193" t="s">
        <v>339</v>
      </c>
      <c r="T157" s="193"/>
      <c r="U157" s="193" t="s">
        <v>221</v>
      </c>
      <c r="V157" s="193"/>
      <c r="W157" s="369"/>
      <c r="X157" s="193"/>
      <c r="Y157" s="193" t="s">
        <v>336</v>
      </c>
      <c r="Z157" s="193"/>
      <c r="AA157" s="194">
        <v>10</v>
      </c>
      <c r="AB157" s="193"/>
      <c r="AC157" s="194"/>
      <c r="AD157" s="193"/>
      <c r="AE157" s="194">
        <v>20</v>
      </c>
    </row>
    <row r="158" spans="1:31" x14ac:dyDescent="0.25">
      <c r="A158" s="193"/>
      <c r="B158" s="193"/>
      <c r="C158" s="193"/>
      <c r="D158" s="193"/>
      <c r="E158" s="193"/>
      <c r="F158" s="193"/>
      <c r="G158" s="193"/>
      <c r="H158" s="193"/>
      <c r="I158" s="193"/>
      <c r="J158" s="193"/>
      <c r="K158" s="193" t="s">
        <v>340</v>
      </c>
      <c r="L158" s="193"/>
      <c r="M158" s="204">
        <v>42425</v>
      </c>
      <c r="N158" s="193"/>
      <c r="O158" s="193" t="s">
        <v>341</v>
      </c>
      <c r="P158" s="193"/>
      <c r="Q158" s="193" t="s">
        <v>224</v>
      </c>
      <c r="R158" s="193"/>
      <c r="S158" s="193" t="s">
        <v>342</v>
      </c>
      <c r="T158" s="193"/>
      <c r="U158" s="193" t="s">
        <v>221</v>
      </c>
      <c r="V158" s="193"/>
      <c r="W158" s="369"/>
      <c r="X158" s="193"/>
      <c r="Y158" s="193" t="s">
        <v>343</v>
      </c>
      <c r="Z158" s="193"/>
      <c r="AA158" s="194">
        <v>500</v>
      </c>
      <c r="AB158" s="193"/>
      <c r="AC158" s="194"/>
      <c r="AD158" s="193"/>
      <c r="AE158" s="194">
        <v>520</v>
      </c>
    </row>
    <row r="159" spans="1:31" x14ac:dyDescent="0.25">
      <c r="A159" s="193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 t="s">
        <v>61</v>
      </c>
      <c r="L159" s="193"/>
      <c r="M159" s="204">
        <v>42425</v>
      </c>
      <c r="N159" s="193"/>
      <c r="O159" s="193" t="s">
        <v>344</v>
      </c>
      <c r="P159" s="193"/>
      <c r="Q159" s="193" t="s">
        <v>338</v>
      </c>
      <c r="R159" s="193"/>
      <c r="S159" s="193" t="s">
        <v>339</v>
      </c>
      <c r="T159" s="193"/>
      <c r="U159" s="193" t="s">
        <v>221</v>
      </c>
      <c r="V159" s="193"/>
      <c r="W159" s="369"/>
      <c r="X159" s="193"/>
      <c r="Y159" s="193" t="s">
        <v>336</v>
      </c>
      <c r="Z159" s="193"/>
      <c r="AA159" s="194">
        <v>10</v>
      </c>
      <c r="AB159" s="193"/>
      <c r="AC159" s="194"/>
      <c r="AD159" s="193"/>
      <c r="AE159" s="194">
        <v>530</v>
      </c>
    </row>
    <row r="160" spans="1:31" ht="15.75" thickBot="1" x14ac:dyDescent="0.3">
      <c r="A160" s="193"/>
      <c r="B160" s="193"/>
      <c r="C160" s="193"/>
      <c r="D160" s="193"/>
      <c r="E160" s="193"/>
      <c r="F160" s="193"/>
      <c r="G160" s="193"/>
      <c r="H160" s="193"/>
      <c r="I160" s="193"/>
      <c r="J160" s="193"/>
      <c r="K160" s="193" t="s">
        <v>61</v>
      </c>
      <c r="L160" s="193"/>
      <c r="M160" s="204">
        <v>42425</v>
      </c>
      <c r="N160" s="193"/>
      <c r="O160" s="193" t="s">
        <v>345</v>
      </c>
      <c r="P160" s="193"/>
      <c r="Q160" s="193" t="s">
        <v>82</v>
      </c>
      <c r="R160" s="193"/>
      <c r="S160" s="193" t="s">
        <v>339</v>
      </c>
      <c r="T160" s="193"/>
      <c r="U160" s="193" t="s">
        <v>221</v>
      </c>
      <c r="V160" s="193"/>
      <c r="W160" s="369"/>
      <c r="X160" s="193"/>
      <c r="Y160" s="193" t="s">
        <v>336</v>
      </c>
      <c r="Z160" s="193"/>
      <c r="AA160" s="197">
        <v>216</v>
      </c>
      <c r="AB160" s="193"/>
      <c r="AC160" s="197"/>
      <c r="AD160" s="193"/>
      <c r="AE160" s="197">
        <v>746</v>
      </c>
    </row>
    <row r="161" spans="1:31" ht="15.75" thickBot="1" x14ac:dyDescent="0.3">
      <c r="A161" s="193"/>
      <c r="B161" s="193"/>
      <c r="C161" s="193"/>
      <c r="D161" s="193"/>
      <c r="E161" s="193"/>
      <c r="F161" s="193"/>
      <c r="G161" s="193" t="s">
        <v>346</v>
      </c>
      <c r="H161" s="193"/>
      <c r="I161" s="193"/>
      <c r="J161" s="193"/>
      <c r="K161" s="193"/>
      <c r="L161" s="193"/>
      <c r="M161" s="204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8">
        <f>ROUND(SUM(AA155:AA160),5)</f>
        <v>746</v>
      </c>
      <c r="AB161" s="193"/>
      <c r="AC161" s="198">
        <f>ROUND(SUM(AC155:AC160),5)</f>
        <v>0</v>
      </c>
      <c r="AD161" s="193"/>
      <c r="AE161" s="198">
        <f>AE160</f>
        <v>746</v>
      </c>
    </row>
    <row r="162" spans="1:31" ht="30" customHeight="1" thickBot="1" x14ac:dyDescent="0.3">
      <c r="A162" s="193"/>
      <c r="B162" s="193"/>
      <c r="C162" s="193"/>
      <c r="D162" s="193"/>
      <c r="E162" s="193"/>
      <c r="F162" s="193" t="s">
        <v>207</v>
      </c>
      <c r="G162" s="193"/>
      <c r="H162" s="193"/>
      <c r="I162" s="193"/>
      <c r="J162" s="193"/>
      <c r="K162" s="193"/>
      <c r="L162" s="193"/>
      <c r="M162" s="204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8">
        <f>AA161</f>
        <v>746</v>
      </c>
      <c r="AB162" s="193"/>
      <c r="AC162" s="198">
        <f>AC161</f>
        <v>0</v>
      </c>
      <c r="AD162" s="193"/>
      <c r="AE162" s="198">
        <f>AE161</f>
        <v>746</v>
      </c>
    </row>
    <row r="163" spans="1:31" ht="30" customHeight="1" thickBot="1" x14ac:dyDescent="0.3">
      <c r="A163" s="193"/>
      <c r="B163" s="193"/>
      <c r="C163" s="193"/>
      <c r="D163" s="193"/>
      <c r="E163" s="193" t="s">
        <v>22</v>
      </c>
      <c r="F163" s="193"/>
      <c r="G163" s="193"/>
      <c r="H163" s="193"/>
      <c r="I163" s="193"/>
      <c r="J163" s="193"/>
      <c r="K163" s="193"/>
      <c r="L163" s="193"/>
      <c r="M163" s="204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8">
        <f>ROUND(AA153+AA162,5)</f>
        <v>229139.31</v>
      </c>
      <c r="AB163" s="193"/>
      <c r="AC163" s="198">
        <f>ROUND(AC153+AC162,5)</f>
        <v>0</v>
      </c>
      <c r="AD163" s="193"/>
      <c r="AE163" s="198">
        <f>ROUND(AE153+AE162,5)</f>
        <v>229139.31</v>
      </c>
    </row>
    <row r="164" spans="1:31" ht="30" customHeight="1" thickBot="1" x14ac:dyDescent="0.3">
      <c r="A164" s="193"/>
      <c r="B164" s="193"/>
      <c r="C164" s="193"/>
      <c r="D164" s="193" t="s">
        <v>64</v>
      </c>
      <c r="E164" s="193"/>
      <c r="F164" s="193"/>
      <c r="G164" s="193"/>
      <c r="H164" s="193"/>
      <c r="I164" s="193"/>
      <c r="J164" s="193"/>
      <c r="K164" s="193"/>
      <c r="L164" s="193"/>
      <c r="M164" s="204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8">
        <f>AA163</f>
        <v>229139.31</v>
      </c>
      <c r="AB164" s="193"/>
      <c r="AC164" s="198">
        <f>AC163</f>
        <v>0</v>
      </c>
      <c r="AD164" s="193"/>
      <c r="AE164" s="198">
        <f>AE163</f>
        <v>229139.31</v>
      </c>
    </row>
    <row r="165" spans="1:31" ht="30" customHeight="1" thickBot="1" x14ac:dyDescent="0.3">
      <c r="A165" s="193"/>
      <c r="B165" s="193" t="s">
        <v>23</v>
      </c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204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  <c r="AA165" s="198">
        <f>ROUND(AA120+AA164,5)</f>
        <v>1113762.31</v>
      </c>
      <c r="AB165" s="193"/>
      <c r="AC165" s="198">
        <f>ROUND(AC120+AC164,5)</f>
        <v>1106690</v>
      </c>
      <c r="AD165" s="193"/>
      <c r="AE165" s="198">
        <f>ROUND(AE120-AE164,5)</f>
        <v>-7072.31</v>
      </c>
    </row>
    <row r="166" spans="1:31" s="370" customFormat="1" ht="30" customHeight="1" thickBot="1" x14ac:dyDescent="0.25">
      <c r="A166" s="191" t="s">
        <v>25</v>
      </c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203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334">
        <f>AA165</f>
        <v>1113762.31</v>
      </c>
      <c r="AB166" s="191"/>
      <c r="AC166" s="334">
        <f>AC165</f>
        <v>1106690</v>
      </c>
      <c r="AD166" s="191"/>
      <c r="AE166" s="334">
        <f>AE165</f>
        <v>-7072.31</v>
      </c>
    </row>
    <row r="167" spans="1:31" ht="15.75" thickTop="1" x14ac:dyDescent="0.25"/>
    <row r="169" spans="1:31" x14ac:dyDescent="0.25">
      <c r="H169" s="378"/>
      <c r="I169" s="378"/>
      <c r="J169" s="6"/>
      <c r="K169" s="8"/>
      <c r="Q169" s="378" t="s">
        <v>26</v>
      </c>
      <c r="R169" s="378"/>
      <c r="S169" s="6" t="s">
        <v>27</v>
      </c>
      <c r="T169" s="8" t="s">
        <v>63</v>
      </c>
    </row>
    <row r="170" spans="1:31" x14ac:dyDescent="0.25">
      <c r="H170" s="4"/>
      <c r="I170" s="4"/>
      <c r="J170" s="9"/>
      <c r="K170" s="7"/>
      <c r="Q170" s="4" t="s">
        <v>29</v>
      </c>
      <c r="R170" s="4"/>
      <c r="S170" s="9" t="s">
        <v>27</v>
      </c>
      <c r="T170" s="7" t="s">
        <v>369</v>
      </c>
    </row>
    <row r="171" spans="1:31" x14ac:dyDescent="0.25">
      <c r="H171" s="5"/>
      <c r="I171" s="5"/>
      <c r="J171" s="9"/>
      <c r="K171" s="7"/>
      <c r="Q171" s="5" t="s">
        <v>30</v>
      </c>
      <c r="R171" s="5"/>
      <c r="S171" s="9" t="s">
        <v>27</v>
      </c>
      <c r="T171" s="7" t="s">
        <v>46</v>
      </c>
    </row>
    <row r="181" spans="1:3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2" spans="1:3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</sheetData>
  <mergeCells count="5">
    <mergeCell ref="H169:I169"/>
    <mergeCell ref="A1:AE1"/>
    <mergeCell ref="A2:AE2"/>
    <mergeCell ref="A3:AE3"/>
    <mergeCell ref="Q169:R169"/>
  </mergeCells>
  <pageMargins left="0.7" right="0.7" top="0.75" bottom="0.75" header="0.3" footer="0.3"/>
  <pageSetup scale="45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2"/>
  <sheetViews>
    <sheetView view="pageBreakPreview" topLeftCell="A51" zoomScaleNormal="100" zoomScaleSheetLayoutView="100" workbookViewId="0">
      <selection activeCell="R57" sqref="R57"/>
    </sheetView>
  </sheetViews>
  <sheetFormatPr defaultRowHeight="15" x14ac:dyDescent="0.25"/>
  <cols>
    <col min="1" max="7" width="2.140625" style="200" customWidth="1"/>
    <col min="8" max="8" width="3" style="200" customWidth="1"/>
    <col min="9" max="10" width="2.28515625" style="200" customWidth="1"/>
    <col min="11" max="11" width="11.85546875" style="200" bestFit="1" customWidth="1"/>
    <col min="12" max="12" width="2.28515625" style="200" customWidth="1"/>
    <col min="13" max="13" width="8.7109375" style="200" bestFit="1" customWidth="1"/>
    <col min="14" max="14" width="2.28515625" style="200" customWidth="1"/>
    <col min="15" max="15" width="16.140625" style="200" bestFit="1" customWidth="1"/>
    <col min="16" max="16" width="2.28515625" style="200" customWidth="1"/>
    <col min="17" max="17" width="20.140625" style="200" bestFit="1" customWidth="1"/>
    <col min="18" max="18" width="2.28515625" style="200" customWidth="1"/>
    <col min="19" max="19" width="27.28515625" style="200" customWidth="1"/>
    <col min="20" max="20" width="2.28515625" style="200" customWidth="1"/>
    <col min="21" max="21" width="15.140625" style="200" bestFit="1" customWidth="1"/>
    <col min="22" max="22" width="2.28515625" style="200" customWidth="1"/>
    <col min="23" max="23" width="22.42578125" style="200" customWidth="1"/>
    <col min="24" max="24" width="2.28515625" style="200" customWidth="1"/>
    <col min="25" max="25" width="11.7109375" style="200" bestFit="1" customWidth="1"/>
    <col min="26" max="26" width="2.28515625" style="200" customWidth="1"/>
    <col min="27" max="27" width="11.7109375" style="200" bestFit="1" customWidth="1"/>
    <col min="28" max="16384" width="9.140625" style="1"/>
  </cols>
  <sheetData>
    <row r="1" spans="1:27" ht="22.5" x14ac:dyDescent="0.25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</row>
    <row r="2" spans="1:27" ht="18.75" x14ac:dyDescent="0.25">
      <c r="A2" s="380" t="s">
        <v>216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</row>
    <row r="3" spans="1:27" ht="18.75" x14ac:dyDescent="0.25">
      <c r="A3" s="395" t="s">
        <v>66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</row>
    <row r="5" spans="1:27" s="190" customFormat="1" ht="15.75" thickBot="1" x14ac:dyDescent="0.3">
      <c r="A5" s="188"/>
      <c r="B5" s="188"/>
      <c r="C5" s="188"/>
      <c r="D5" s="188"/>
      <c r="E5" s="188"/>
      <c r="F5" s="188"/>
      <c r="G5" s="188"/>
      <c r="H5" s="188"/>
      <c r="I5" s="188"/>
      <c r="J5" s="188"/>
      <c r="K5" s="189" t="s">
        <v>47</v>
      </c>
      <c r="L5" s="188"/>
      <c r="M5" s="189" t="s">
        <v>48</v>
      </c>
      <c r="N5" s="188"/>
      <c r="O5" s="189" t="s">
        <v>49</v>
      </c>
      <c r="P5" s="188"/>
      <c r="Q5" s="189" t="s">
        <v>50</v>
      </c>
      <c r="R5" s="188"/>
      <c r="S5" s="189" t="s">
        <v>51</v>
      </c>
      <c r="T5" s="188"/>
      <c r="U5" s="189" t="s">
        <v>52</v>
      </c>
      <c r="V5" s="188"/>
      <c r="W5" s="189" t="s">
        <v>54</v>
      </c>
      <c r="X5" s="188"/>
      <c r="Y5" s="189" t="s">
        <v>56</v>
      </c>
      <c r="Z5" s="188"/>
      <c r="AA5" s="189" t="s">
        <v>57</v>
      </c>
    </row>
    <row r="6" spans="1:27" ht="15.75" thickTop="1" x14ac:dyDescent="0.25">
      <c r="A6" s="191"/>
      <c r="B6" s="191" t="s">
        <v>58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203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2"/>
      <c r="Z6" s="191"/>
      <c r="AA6" s="192"/>
    </row>
    <row r="7" spans="1:27" x14ac:dyDescent="0.25">
      <c r="A7" s="191"/>
      <c r="B7" s="191"/>
      <c r="C7" s="191"/>
      <c r="D7" s="191" t="s">
        <v>10</v>
      </c>
      <c r="E7" s="191"/>
      <c r="F7" s="191"/>
      <c r="G7" s="191"/>
      <c r="H7" s="191"/>
      <c r="I7" s="191"/>
      <c r="J7" s="191"/>
      <c r="K7" s="191"/>
      <c r="L7" s="191"/>
      <c r="M7" s="203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2"/>
      <c r="Z7" s="191"/>
      <c r="AA7" s="192"/>
    </row>
    <row r="8" spans="1:27" x14ac:dyDescent="0.25">
      <c r="A8" s="191"/>
      <c r="B8" s="191"/>
      <c r="C8" s="191"/>
      <c r="D8" s="191"/>
      <c r="E8" s="191" t="s">
        <v>217</v>
      </c>
      <c r="F8" s="191"/>
      <c r="G8" s="191"/>
      <c r="H8" s="191"/>
      <c r="I8" s="191"/>
      <c r="J8" s="191"/>
      <c r="K8" s="191"/>
      <c r="L8" s="191"/>
      <c r="M8" s="203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2"/>
      <c r="Z8" s="191"/>
      <c r="AA8" s="192"/>
    </row>
    <row r="9" spans="1:27" x14ac:dyDescent="0.25">
      <c r="A9" s="191"/>
      <c r="B9" s="191"/>
      <c r="C9" s="191"/>
      <c r="D9" s="191"/>
      <c r="E9" s="191"/>
      <c r="F9" s="191" t="s">
        <v>85</v>
      </c>
      <c r="G9" s="191"/>
      <c r="H9" s="191"/>
      <c r="I9" s="191"/>
      <c r="J9" s="191"/>
      <c r="K9" s="191"/>
      <c r="L9" s="191"/>
      <c r="M9" s="203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2"/>
      <c r="Z9" s="191"/>
      <c r="AA9" s="192"/>
    </row>
    <row r="10" spans="1:27" x14ac:dyDescent="0.25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 t="s">
        <v>80</v>
      </c>
      <c r="L10" s="193"/>
      <c r="M10" s="204">
        <v>42419</v>
      </c>
      <c r="N10" s="193"/>
      <c r="O10" s="193" t="s">
        <v>218</v>
      </c>
      <c r="P10" s="193"/>
      <c r="Q10" s="193" t="s">
        <v>219</v>
      </c>
      <c r="R10" s="193"/>
      <c r="S10" s="193" t="s">
        <v>220</v>
      </c>
      <c r="T10" s="193"/>
      <c r="U10" s="193" t="s">
        <v>221</v>
      </c>
      <c r="V10" s="193"/>
      <c r="W10" s="193" t="s">
        <v>222</v>
      </c>
      <c r="X10" s="193"/>
      <c r="Y10" s="194">
        <v>17050</v>
      </c>
      <c r="Z10" s="193"/>
      <c r="AA10" s="194">
        <v>17050</v>
      </c>
    </row>
    <row r="11" spans="1:27" x14ac:dyDescent="0.25">
      <c r="A11" s="193"/>
      <c r="B11" s="193"/>
      <c r="C11" s="193"/>
      <c r="D11" s="193"/>
      <c r="E11" s="193"/>
      <c r="F11" s="193"/>
      <c r="G11" s="193"/>
      <c r="H11" s="193"/>
      <c r="I11" s="193"/>
      <c r="J11" s="193"/>
      <c r="K11" s="193" t="s">
        <v>80</v>
      </c>
      <c r="L11" s="193"/>
      <c r="M11" s="204">
        <v>42420</v>
      </c>
      <c r="N11" s="193"/>
      <c r="O11" s="193" t="s">
        <v>223</v>
      </c>
      <c r="P11" s="193"/>
      <c r="Q11" s="193" t="s">
        <v>224</v>
      </c>
      <c r="R11" s="193"/>
      <c r="S11" s="193" t="s">
        <v>225</v>
      </c>
      <c r="T11" s="193"/>
      <c r="U11" s="193" t="s">
        <v>221</v>
      </c>
      <c r="V11" s="193"/>
      <c r="W11" s="193" t="s">
        <v>222</v>
      </c>
      <c r="X11" s="193"/>
      <c r="Y11" s="194">
        <v>8099</v>
      </c>
      <c r="Z11" s="193"/>
      <c r="AA11" s="194">
        <v>25149</v>
      </c>
    </row>
    <row r="12" spans="1:27" x14ac:dyDescent="0.25">
      <c r="A12" s="193"/>
      <c r="B12" s="193"/>
      <c r="C12" s="193"/>
      <c r="D12" s="193"/>
      <c r="E12" s="193"/>
      <c r="F12" s="193"/>
      <c r="G12" s="193"/>
      <c r="H12" s="193"/>
      <c r="I12" s="193"/>
      <c r="J12" s="193"/>
      <c r="K12" s="193" t="s">
        <v>80</v>
      </c>
      <c r="L12" s="193"/>
      <c r="M12" s="204">
        <v>42420</v>
      </c>
      <c r="N12" s="193"/>
      <c r="O12" s="193" t="s">
        <v>223</v>
      </c>
      <c r="P12" s="193"/>
      <c r="Q12" s="193" t="s">
        <v>224</v>
      </c>
      <c r="R12" s="193"/>
      <c r="S12" s="193" t="s">
        <v>226</v>
      </c>
      <c r="T12" s="193"/>
      <c r="U12" s="193" t="s">
        <v>221</v>
      </c>
      <c r="V12" s="193"/>
      <c r="W12" s="193" t="s">
        <v>222</v>
      </c>
      <c r="X12" s="193"/>
      <c r="Y12" s="194">
        <v>17818</v>
      </c>
      <c r="Z12" s="193"/>
      <c r="AA12" s="194">
        <v>42967</v>
      </c>
    </row>
    <row r="13" spans="1:27" x14ac:dyDescent="0.25">
      <c r="A13" s="193"/>
      <c r="B13" s="193"/>
      <c r="C13" s="193"/>
      <c r="D13" s="193"/>
      <c r="E13" s="193"/>
      <c r="F13" s="193"/>
      <c r="G13" s="193"/>
      <c r="H13" s="193"/>
      <c r="I13" s="193"/>
      <c r="J13" s="193"/>
      <c r="K13" s="193" t="s">
        <v>80</v>
      </c>
      <c r="L13" s="193"/>
      <c r="M13" s="204">
        <v>42420</v>
      </c>
      <c r="N13" s="193"/>
      <c r="O13" s="193" t="s">
        <v>223</v>
      </c>
      <c r="P13" s="193"/>
      <c r="Q13" s="193" t="s">
        <v>224</v>
      </c>
      <c r="R13" s="193"/>
      <c r="S13" s="193" t="s">
        <v>227</v>
      </c>
      <c r="T13" s="193"/>
      <c r="U13" s="193" t="s">
        <v>221</v>
      </c>
      <c r="V13" s="193"/>
      <c r="W13" s="193" t="s">
        <v>222</v>
      </c>
      <c r="X13" s="193"/>
      <c r="Y13" s="194">
        <v>30987</v>
      </c>
      <c r="Z13" s="193"/>
      <c r="AA13" s="194">
        <v>73954</v>
      </c>
    </row>
    <row r="14" spans="1:27" x14ac:dyDescent="0.25">
      <c r="A14" s="193"/>
      <c r="B14" s="193"/>
      <c r="C14" s="193"/>
      <c r="D14" s="193"/>
      <c r="E14" s="193"/>
      <c r="F14" s="193"/>
      <c r="G14" s="193"/>
      <c r="H14" s="193"/>
      <c r="I14" s="193"/>
      <c r="J14" s="193"/>
      <c r="K14" s="193" t="s">
        <v>80</v>
      </c>
      <c r="L14" s="193"/>
      <c r="M14" s="204">
        <v>42420</v>
      </c>
      <c r="N14" s="193"/>
      <c r="O14" s="193" t="s">
        <v>223</v>
      </c>
      <c r="P14" s="193"/>
      <c r="Q14" s="193" t="s">
        <v>224</v>
      </c>
      <c r="R14" s="193"/>
      <c r="S14" s="193" t="s">
        <v>228</v>
      </c>
      <c r="T14" s="193"/>
      <c r="U14" s="193" t="s">
        <v>221</v>
      </c>
      <c r="V14" s="193"/>
      <c r="W14" s="193" t="s">
        <v>222</v>
      </c>
      <c r="X14" s="193"/>
      <c r="Y14" s="194">
        <v>74670</v>
      </c>
      <c r="Z14" s="193"/>
      <c r="AA14" s="194">
        <v>148624</v>
      </c>
    </row>
    <row r="15" spans="1:27" x14ac:dyDescent="0.25">
      <c r="A15" s="193"/>
      <c r="B15" s="193"/>
      <c r="C15" s="193"/>
      <c r="D15" s="193"/>
      <c r="E15" s="193"/>
      <c r="F15" s="193"/>
      <c r="G15" s="193"/>
      <c r="H15" s="193"/>
      <c r="I15" s="193"/>
      <c r="J15" s="193"/>
      <c r="K15" s="193" t="s">
        <v>80</v>
      </c>
      <c r="L15" s="193"/>
      <c r="M15" s="204">
        <v>42420</v>
      </c>
      <c r="N15" s="193"/>
      <c r="O15" s="193" t="s">
        <v>223</v>
      </c>
      <c r="P15" s="193"/>
      <c r="Q15" s="193" t="s">
        <v>224</v>
      </c>
      <c r="R15" s="193"/>
      <c r="S15" s="193" t="s">
        <v>229</v>
      </c>
      <c r="T15" s="193"/>
      <c r="U15" s="193" t="s">
        <v>221</v>
      </c>
      <c r="V15" s="193"/>
      <c r="W15" s="193" t="s">
        <v>222</v>
      </c>
      <c r="X15" s="193"/>
      <c r="Y15" s="194">
        <v>108332</v>
      </c>
      <c r="Z15" s="193"/>
      <c r="AA15" s="194">
        <v>256956</v>
      </c>
    </row>
    <row r="16" spans="1:27" x14ac:dyDescent="0.25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 t="s">
        <v>80</v>
      </c>
      <c r="L16" s="193"/>
      <c r="M16" s="204">
        <v>42420</v>
      </c>
      <c r="N16" s="193"/>
      <c r="O16" s="193" t="s">
        <v>223</v>
      </c>
      <c r="P16" s="193"/>
      <c r="Q16" s="193" t="s">
        <v>224</v>
      </c>
      <c r="R16" s="193"/>
      <c r="S16" s="193" t="s">
        <v>230</v>
      </c>
      <c r="T16" s="193"/>
      <c r="U16" s="193" t="s">
        <v>221</v>
      </c>
      <c r="V16" s="193"/>
      <c r="W16" s="193" t="s">
        <v>222</v>
      </c>
      <c r="X16" s="193"/>
      <c r="Y16" s="194">
        <v>69079</v>
      </c>
      <c r="Z16" s="193"/>
      <c r="AA16" s="194">
        <v>326035</v>
      </c>
    </row>
    <row r="17" spans="1:27" x14ac:dyDescent="0.25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 t="s">
        <v>80</v>
      </c>
      <c r="L17" s="193"/>
      <c r="M17" s="204">
        <v>42420</v>
      </c>
      <c r="N17" s="193"/>
      <c r="O17" s="193" t="s">
        <v>223</v>
      </c>
      <c r="P17" s="193"/>
      <c r="Q17" s="193" t="s">
        <v>224</v>
      </c>
      <c r="R17" s="193"/>
      <c r="S17" s="193" t="s">
        <v>231</v>
      </c>
      <c r="T17" s="193"/>
      <c r="U17" s="193" t="s">
        <v>221</v>
      </c>
      <c r="V17" s="193"/>
      <c r="W17" s="193" t="s">
        <v>222</v>
      </c>
      <c r="X17" s="193"/>
      <c r="Y17" s="194">
        <v>9061</v>
      </c>
      <c r="Z17" s="193"/>
      <c r="AA17" s="194">
        <v>335096</v>
      </c>
    </row>
    <row r="18" spans="1:27" x14ac:dyDescent="0.25">
      <c r="A18" s="193"/>
      <c r="B18" s="193"/>
      <c r="C18" s="193"/>
      <c r="D18" s="193"/>
      <c r="E18" s="193"/>
      <c r="F18" s="193"/>
      <c r="G18" s="193"/>
      <c r="H18" s="193"/>
      <c r="I18" s="193"/>
      <c r="J18" s="193"/>
      <c r="K18" s="193" t="s">
        <v>80</v>
      </c>
      <c r="L18" s="193"/>
      <c r="M18" s="204">
        <v>42420</v>
      </c>
      <c r="N18" s="193"/>
      <c r="O18" s="193" t="s">
        <v>223</v>
      </c>
      <c r="P18" s="193"/>
      <c r="Q18" s="193" t="s">
        <v>224</v>
      </c>
      <c r="R18" s="193"/>
      <c r="S18" s="193" t="s">
        <v>232</v>
      </c>
      <c r="T18" s="193"/>
      <c r="U18" s="193" t="s">
        <v>221</v>
      </c>
      <c r="V18" s="193"/>
      <c r="W18" s="193" t="s">
        <v>222</v>
      </c>
      <c r="X18" s="193"/>
      <c r="Y18" s="194">
        <v>20992</v>
      </c>
      <c r="Z18" s="193"/>
      <c r="AA18" s="194">
        <v>356088</v>
      </c>
    </row>
    <row r="19" spans="1:27" x14ac:dyDescent="0.25">
      <c r="A19" s="193"/>
      <c r="B19" s="193"/>
      <c r="C19" s="193"/>
      <c r="D19" s="193"/>
      <c r="E19" s="193"/>
      <c r="F19" s="193"/>
      <c r="G19" s="193"/>
      <c r="H19" s="193"/>
      <c r="I19" s="193"/>
      <c r="J19" s="193"/>
      <c r="K19" s="193" t="s">
        <v>80</v>
      </c>
      <c r="L19" s="193"/>
      <c r="M19" s="204">
        <v>42420</v>
      </c>
      <c r="N19" s="193"/>
      <c r="O19" s="193" t="s">
        <v>223</v>
      </c>
      <c r="P19" s="193"/>
      <c r="Q19" s="193" t="s">
        <v>224</v>
      </c>
      <c r="R19" s="193"/>
      <c r="S19" s="193" t="s">
        <v>233</v>
      </c>
      <c r="T19" s="193"/>
      <c r="U19" s="193" t="s">
        <v>221</v>
      </c>
      <c r="V19" s="193"/>
      <c r="W19" s="193" t="s">
        <v>222</v>
      </c>
      <c r="X19" s="193"/>
      <c r="Y19" s="194">
        <v>22616</v>
      </c>
      <c r="Z19" s="193"/>
      <c r="AA19" s="194">
        <v>378704</v>
      </c>
    </row>
    <row r="20" spans="1:27" x14ac:dyDescent="0.25">
      <c r="A20" s="193"/>
      <c r="B20" s="193"/>
      <c r="C20" s="193"/>
      <c r="D20" s="193"/>
      <c r="E20" s="193"/>
      <c r="F20" s="193"/>
      <c r="G20" s="193"/>
      <c r="H20" s="193"/>
      <c r="I20" s="193"/>
      <c r="J20" s="193"/>
      <c r="K20" s="193" t="s">
        <v>80</v>
      </c>
      <c r="L20" s="193"/>
      <c r="M20" s="204">
        <v>42420</v>
      </c>
      <c r="N20" s="193"/>
      <c r="O20" s="193" t="s">
        <v>223</v>
      </c>
      <c r="P20" s="193"/>
      <c r="Q20" s="193" t="s">
        <v>224</v>
      </c>
      <c r="R20" s="193"/>
      <c r="S20" s="193" t="s">
        <v>234</v>
      </c>
      <c r="T20" s="193"/>
      <c r="U20" s="193" t="s">
        <v>221</v>
      </c>
      <c r="V20" s="193"/>
      <c r="W20" s="193" t="s">
        <v>222</v>
      </c>
      <c r="X20" s="193"/>
      <c r="Y20" s="194">
        <v>4980</v>
      </c>
      <c r="Z20" s="193"/>
      <c r="AA20" s="194">
        <v>383684</v>
      </c>
    </row>
    <row r="21" spans="1:27" x14ac:dyDescent="0.25">
      <c r="A21" s="193"/>
      <c r="B21" s="193"/>
      <c r="C21" s="193"/>
      <c r="D21" s="193"/>
      <c r="E21" s="193"/>
      <c r="F21" s="193"/>
      <c r="G21" s="193"/>
      <c r="H21" s="193"/>
      <c r="I21" s="193"/>
      <c r="J21" s="193"/>
      <c r="K21" s="193" t="s">
        <v>80</v>
      </c>
      <c r="L21" s="193"/>
      <c r="M21" s="204">
        <v>42420</v>
      </c>
      <c r="N21" s="193"/>
      <c r="O21" s="193" t="s">
        <v>223</v>
      </c>
      <c r="P21" s="193"/>
      <c r="Q21" s="193" t="s">
        <v>224</v>
      </c>
      <c r="R21" s="193"/>
      <c r="S21" s="193" t="s">
        <v>235</v>
      </c>
      <c r="T21" s="193"/>
      <c r="U21" s="193" t="s">
        <v>221</v>
      </c>
      <c r="V21" s="193"/>
      <c r="W21" s="193" t="s">
        <v>222</v>
      </c>
      <c r="X21" s="193"/>
      <c r="Y21" s="194">
        <v>31648</v>
      </c>
      <c r="Z21" s="193"/>
      <c r="AA21" s="194">
        <v>415332</v>
      </c>
    </row>
    <row r="22" spans="1:27" x14ac:dyDescent="0.25">
      <c r="A22" s="193"/>
      <c r="B22" s="193"/>
      <c r="C22" s="193"/>
      <c r="D22" s="193"/>
      <c r="E22" s="193"/>
      <c r="F22" s="193"/>
      <c r="G22" s="193"/>
      <c r="H22" s="193"/>
      <c r="I22" s="193"/>
      <c r="J22" s="193"/>
      <c r="K22" s="193" t="s">
        <v>80</v>
      </c>
      <c r="L22" s="193"/>
      <c r="M22" s="204">
        <v>42420</v>
      </c>
      <c r="N22" s="193"/>
      <c r="O22" s="193" t="s">
        <v>223</v>
      </c>
      <c r="P22" s="193"/>
      <c r="Q22" s="193" t="s">
        <v>224</v>
      </c>
      <c r="R22" s="193"/>
      <c r="S22" s="193" t="s">
        <v>236</v>
      </c>
      <c r="T22" s="193"/>
      <c r="U22" s="193" t="s">
        <v>221</v>
      </c>
      <c r="V22" s="193"/>
      <c r="W22" s="193" t="s">
        <v>222</v>
      </c>
      <c r="X22" s="193"/>
      <c r="Y22" s="194">
        <v>21554</v>
      </c>
      <c r="Z22" s="193"/>
      <c r="AA22" s="194">
        <v>436886</v>
      </c>
    </row>
    <row r="23" spans="1:27" x14ac:dyDescent="0.25">
      <c r="A23" s="193"/>
      <c r="B23" s="193"/>
      <c r="C23" s="193"/>
      <c r="D23" s="193"/>
      <c r="E23" s="193"/>
      <c r="F23" s="193"/>
      <c r="G23" s="193"/>
      <c r="H23" s="193"/>
      <c r="I23" s="193"/>
      <c r="J23" s="193"/>
      <c r="K23" s="193" t="s">
        <v>80</v>
      </c>
      <c r="L23" s="193"/>
      <c r="M23" s="204">
        <v>42420</v>
      </c>
      <c r="N23" s="193"/>
      <c r="O23" s="193" t="s">
        <v>223</v>
      </c>
      <c r="P23" s="193"/>
      <c r="Q23" s="193" t="s">
        <v>224</v>
      </c>
      <c r="R23" s="193"/>
      <c r="S23" s="193" t="s">
        <v>237</v>
      </c>
      <c r="T23" s="193"/>
      <c r="U23" s="193" t="s">
        <v>221</v>
      </c>
      <c r="V23" s="193"/>
      <c r="W23" s="193" t="s">
        <v>222</v>
      </c>
      <c r="X23" s="193"/>
      <c r="Y23" s="194">
        <v>49980</v>
      </c>
      <c r="Z23" s="193"/>
      <c r="AA23" s="194">
        <v>486866</v>
      </c>
    </row>
    <row r="24" spans="1:27" x14ac:dyDescent="0.25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 t="s">
        <v>80</v>
      </c>
      <c r="L24" s="193"/>
      <c r="M24" s="204">
        <v>42420</v>
      </c>
      <c r="N24" s="193"/>
      <c r="O24" s="193" t="s">
        <v>223</v>
      </c>
      <c r="P24" s="193"/>
      <c r="Q24" s="193" t="s">
        <v>224</v>
      </c>
      <c r="R24" s="193"/>
      <c r="S24" s="193" t="s">
        <v>238</v>
      </c>
      <c r="T24" s="193"/>
      <c r="U24" s="193" t="s">
        <v>221</v>
      </c>
      <c r="V24" s="193"/>
      <c r="W24" s="193" t="s">
        <v>222</v>
      </c>
      <c r="X24" s="193"/>
      <c r="Y24" s="194">
        <v>26775</v>
      </c>
      <c r="Z24" s="193"/>
      <c r="AA24" s="194">
        <v>513641</v>
      </c>
    </row>
    <row r="25" spans="1:27" x14ac:dyDescent="0.25">
      <c r="A25" s="193"/>
      <c r="B25" s="193"/>
      <c r="C25" s="193"/>
      <c r="D25" s="193"/>
      <c r="E25" s="193"/>
      <c r="F25" s="193"/>
      <c r="G25" s="193"/>
      <c r="H25" s="193"/>
      <c r="I25" s="193"/>
      <c r="J25" s="193"/>
      <c r="K25" s="193" t="s">
        <v>80</v>
      </c>
      <c r="L25" s="193"/>
      <c r="M25" s="204">
        <v>42420</v>
      </c>
      <c r="N25" s="193"/>
      <c r="O25" s="193" t="s">
        <v>223</v>
      </c>
      <c r="P25" s="193"/>
      <c r="Q25" s="193" t="s">
        <v>224</v>
      </c>
      <c r="R25" s="193"/>
      <c r="S25" s="193" t="s">
        <v>239</v>
      </c>
      <c r="T25" s="193"/>
      <c r="U25" s="193" t="s">
        <v>221</v>
      </c>
      <c r="V25" s="193"/>
      <c r="W25" s="193" t="s">
        <v>222</v>
      </c>
      <c r="X25" s="193"/>
      <c r="Y25" s="194">
        <v>18920</v>
      </c>
      <c r="Z25" s="193"/>
      <c r="AA25" s="194">
        <v>532561</v>
      </c>
    </row>
    <row r="26" spans="1:27" x14ac:dyDescent="0.25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 t="s">
        <v>80</v>
      </c>
      <c r="L26" s="193"/>
      <c r="M26" s="204">
        <v>42420</v>
      </c>
      <c r="N26" s="193"/>
      <c r="O26" s="193" t="s">
        <v>223</v>
      </c>
      <c r="P26" s="193"/>
      <c r="Q26" s="193" t="s">
        <v>224</v>
      </c>
      <c r="R26" s="193"/>
      <c r="S26" s="193" t="s">
        <v>240</v>
      </c>
      <c r="T26" s="193"/>
      <c r="U26" s="193" t="s">
        <v>221</v>
      </c>
      <c r="V26" s="193"/>
      <c r="W26" s="193" t="s">
        <v>222</v>
      </c>
      <c r="X26" s="193"/>
      <c r="Y26" s="194">
        <v>50887</v>
      </c>
      <c r="Z26" s="193"/>
      <c r="AA26" s="194">
        <v>583448</v>
      </c>
    </row>
    <row r="27" spans="1:27" x14ac:dyDescent="0.25">
      <c r="A27" s="193"/>
      <c r="B27" s="193"/>
      <c r="C27" s="193"/>
      <c r="D27" s="193"/>
      <c r="E27" s="193"/>
      <c r="F27" s="193"/>
      <c r="G27" s="193"/>
      <c r="H27" s="193"/>
      <c r="I27" s="193"/>
      <c r="J27" s="193"/>
      <c r="K27" s="193" t="s">
        <v>80</v>
      </c>
      <c r="L27" s="193"/>
      <c r="M27" s="204">
        <v>42420</v>
      </c>
      <c r="N27" s="193"/>
      <c r="O27" s="193" t="s">
        <v>223</v>
      </c>
      <c r="P27" s="193"/>
      <c r="Q27" s="193" t="s">
        <v>224</v>
      </c>
      <c r="R27" s="193"/>
      <c r="S27" s="193" t="s">
        <v>241</v>
      </c>
      <c r="T27" s="193"/>
      <c r="U27" s="193" t="s">
        <v>221</v>
      </c>
      <c r="V27" s="193"/>
      <c r="W27" s="193" t="s">
        <v>222</v>
      </c>
      <c r="X27" s="193"/>
      <c r="Y27" s="194">
        <v>17945</v>
      </c>
      <c r="Z27" s="193"/>
      <c r="AA27" s="194">
        <v>601393</v>
      </c>
    </row>
    <row r="28" spans="1:27" x14ac:dyDescent="0.25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 t="s">
        <v>80</v>
      </c>
      <c r="L28" s="193"/>
      <c r="M28" s="204">
        <v>42420</v>
      </c>
      <c r="N28" s="193"/>
      <c r="O28" s="193" t="s">
        <v>223</v>
      </c>
      <c r="P28" s="193"/>
      <c r="Q28" s="193" t="s">
        <v>224</v>
      </c>
      <c r="R28" s="193"/>
      <c r="S28" s="193" t="s">
        <v>242</v>
      </c>
      <c r="T28" s="193"/>
      <c r="U28" s="193" t="s">
        <v>221</v>
      </c>
      <c r="V28" s="193"/>
      <c r="W28" s="193" t="s">
        <v>222</v>
      </c>
      <c r="X28" s="193"/>
      <c r="Y28" s="194">
        <v>48266</v>
      </c>
      <c r="Z28" s="193"/>
      <c r="AA28" s="194">
        <v>649659</v>
      </c>
    </row>
    <row r="29" spans="1:27" x14ac:dyDescent="0.25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 t="s">
        <v>80</v>
      </c>
      <c r="L29" s="193"/>
      <c r="M29" s="204">
        <v>42420</v>
      </c>
      <c r="N29" s="193"/>
      <c r="O29" s="193" t="s">
        <v>223</v>
      </c>
      <c r="P29" s="193"/>
      <c r="Q29" s="193" t="s">
        <v>224</v>
      </c>
      <c r="R29" s="193"/>
      <c r="S29" s="193" t="s">
        <v>243</v>
      </c>
      <c r="T29" s="193"/>
      <c r="U29" s="193" t="s">
        <v>221</v>
      </c>
      <c r="V29" s="193"/>
      <c r="W29" s="193" t="s">
        <v>222</v>
      </c>
      <c r="X29" s="193"/>
      <c r="Y29" s="194">
        <v>78624</v>
      </c>
      <c r="Z29" s="193"/>
      <c r="AA29" s="194">
        <v>728283</v>
      </c>
    </row>
    <row r="30" spans="1:27" x14ac:dyDescent="0.25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 t="s">
        <v>80</v>
      </c>
      <c r="L30" s="193"/>
      <c r="M30" s="204">
        <v>42420</v>
      </c>
      <c r="N30" s="193"/>
      <c r="O30" s="193" t="s">
        <v>223</v>
      </c>
      <c r="P30" s="193"/>
      <c r="Q30" s="193" t="s">
        <v>224</v>
      </c>
      <c r="R30" s="193"/>
      <c r="S30" s="193" t="s">
        <v>244</v>
      </c>
      <c r="T30" s="193"/>
      <c r="U30" s="193" t="s">
        <v>221</v>
      </c>
      <c r="V30" s="193"/>
      <c r="W30" s="193" t="s">
        <v>222</v>
      </c>
      <c r="X30" s="193"/>
      <c r="Y30" s="194">
        <v>8555</v>
      </c>
      <c r="Z30" s="193"/>
      <c r="AA30" s="194">
        <v>736838</v>
      </c>
    </row>
    <row r="31" spans="1:27" x14ac:dyDescent="0.25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 t="s">
        <v>80</v>
      </c>
      <c r="L31" s="193"/>
      <c r="M31" s="204">
        <v>42420</v>
      </c>
      <c r="N31" s="193"/>
      <c r="O31" s="193" t="s">
        <v>223</v>
      </c>
      <c r="P31" s="193"/>
      <c r="Q31" s="193" t="s">
        <v>224</v>
      </c>
      <c r="R31" s="193"/>
      <c r="S31" s="193" t="s">
        <v>245</v>
      </c>
      <c r="T31" s="193"/>
      <c r="U31" s="193" t="s">
        <v>221</v>
      </c>
      <c r="V31" s="193"/>
      <c r="W31" s="193" t="s">
        <v>222</v>
      </c>
      <c r="X31" s="193"/>
      <c r="Y31" s="194">
        <v>8555</v>
      </c>
      <c r="Z31" s="193"/>
      <c r="AA31" s="194">
        <v>745393</v>
      </c>
    </row>
    <row r="32" spans="1:27" x14ac:dyDescent="0.25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 t="s">
        <v>80</v>
      </c>
      <c r="L32" s="193"/>
      <c r="M32" s="204">
        <v>42420</v>
      </c>
      <c r="N32" s="193"/>
      <c r="O32" s="193" t="s">
        <v>223</v>
      </c>
      <c r="P32" s="193"/>
      <c r="Q32" s="193" t="s">
        <v>224</v>
      </c>
      <c r="R32" s="193"/>
      <c r="S32" s="193" t="s">
        <v>246</v>
      </c>
      <c r="T32" s="193"/>
      <c r="U32" s="193" t="s">
        <v>221</v>
      </c>
      <c r="V32" s="193"/>
      <c r="W32" s="193" t="s">
        <v>222</v>
      </c>
      <c r="X32" s="193"/>
      <c r="Y32" s="194">
        <v>42350</v>
      </c>
      <c r="Z32" s="193"/>
      <c r="AA32" s="194">
        <v>787743</v>
      </c>
    </row>
    <row r="33" spans="1:27" x14ac:dyDescent="0.25">
      <c r="A33" s="193"/>
      <c r="B33" s="193"/>
      <c r="C33" s="193"/>
      <c r="D33" s="193"/>
      <c r="E33" s="193"/>
      <c r="F33" s="193"/>
      <c r="G33" s="193"/>
      <c r="H33" s="193"/>
      <c r="I33" s="193"/>
      <c r="J33" s="193"/>
      <c r="K33" s="193" t="s">
        <v>80</v>
      </c>
      <c r="L33" s="193"/>
      <c r="M33" s="204">
        <v>42420</v>
      </c>
      <c r="N33" s="193"/>
      <c r="O33" s="193" t="s">
        <v>223</v>
      </c>
      <c r="P33" s="193"/>
      <c r="Q33" s="193" t="s">
        <v>224</v>
      </c>
      <c r="R33" s="193"/>
      <c r="S33" s="193" t="s">
        <v>247</v>
      </c>
      <c r="T33" s="193"/>
      <c r="U33" s="193" t="s">
        <v>221</v>
      </c>
      <c r="V33" s="193"/>
      <c r="W33" s="193" t="s">
        <v>222</v>
      </c>
      <c r="X33" s="193"/>
      <c r="Y33" s="194">
        <v>665</v>
      </c>
      <c r="Z33" s="193"/>
      <c r="AA33" s="194">
        <v>788408</v>
      </c>
    </row>
    <row r="34" spans="1:27" x14ac:dyDescent="0.25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 t="s">
        <v>80</v>
      </c>
      <c r="L34" s="193"/>
      <c r="M34" s="204">
        <v>42420</v>
      </c>
      <c r="N34" s="193"/>
      <c r="O34" s="193" t="s">
        <v>223</v>
      </c>
      <c r="P34" s="193"/>
      <c r="Q34" s="193" t="s">
        <v>224</v>
      </c>
      <c r="R34" s="193"/>
      <c r="S34" s="193" t="s">
        <v>248</v>
      </c>
      <c r="T34" s="193"/>
      <c r="U34" s="193" t="s">
        <v>221</v>
      </c>
      <c r="V34" s="193"/>
      <c r="W34" s="193" t="s">
        <v>222</v>
      </c>
      <c r="X34" s="193"/>
      <c r="Y34" s="194">
        <v>1715</v>
      </c>
      <c r="Z34" s="193"/>
      <c r="AA34" s="194">
        <v>790123</v>
      </c>
    </row>
    <row r="35" spans="1:27" x14ac:dyDescent="0.25">
      <c r="A35" s="193"/>
      <c r="B35" s="193"/>
      <c r="C35" s="193"/>
      <c r="D35" s="193"/>
      <c r="E35" s="193"/>
      <c r="F35" s="193"/>
      <c r="G35" s="193"/>
      <c r="H35" s="193"/>
      <c r="I35" s="193"/>
      <c r="J35" s="193"/>
      <c r="K35" s="193" t="s">
        <v>80</v>
      </c>
      <c r="L35" s="193"/>
      <c r="M35" s="204">
        <v>42420</v>
      </c>
      <c r="N35" s="193"/>
      <c r="O35" s="193" t="s">
        <v>223</v>
      </c>
      <c r="P35" s="193"/>
      <c r="Q35" s="193" t="s">
        <v>224</v>
      </c>
      <c r="R35" s="193"/>
      <c r="S35" s="193" t="s">
        <v>249</v>
      </c>
      <c r="T35" s="193"/>
      <c r="U35" s="193" t="s">
        <v>221</v>
      </c>
      <c r="V35" s="193"/>
      <c r="W35" s="193" t="s">
        <v>222</v>
      </c>
      <c r="X35" s="193"/>
      <c r="Y35" s="194">
        <v>1050</v>
      </c>
      <c r="Z35" s="193"/>
      <c r="AA35" s="194">
        <v>791173</v>
      </c>
    </row>
    <row r="36" spans="1:27" x14ac:dyDescent="0.25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93" t="s">
        <v>80</v>
      </c>
      <c r="L36" s="193"/>
      <c r="M36" s="204">
        <v>42420</v>
      </c>
      <c r="N36" s="193"/>
      <c r="O36" s="193" t="s">
        <v>223</v>
      </c>
      <c r="P36" s="193"/>
      <c r="Q36" s="193" t="s">
        <v>224</v>
      </c>
      <c r="R36" s="193"/>
      <c r="S36" s="193" t="s">
        <v>250</v>
      </c>
      <c r="T36" s="193"/>
      <c r="U36" s="193" t="s">
        <v>221</v>
      </c>
      <c r="V36" s="193"/>
      <c r="W36" s="193" t="s">
        <v>222</v>
      </c>
      <c r="X36" s="193"/>
      <c r="Y36" s="194">
        <v>1747</v>
      </c>
      <c r="Z36" s="193"/>
      <c r="AA36" s="194">
        <v>792920</v>
      </c>
    </row>
    <row r="37" spans="1:27" x14ac:dyDescent="0.25">
      <c r="A37" s="193"/>
      <c r="B37" s="193"/>
      <c r="C37" s="193"/>
      <c r="D37" s="193"/>
      <c r="E37" s="193"/>
      <c r="F37" s="193"/>
      <c r="G37" s="193"/>
      <c r="H37" s="193"/>
      <c r="I37" s="193"/>
      <c r="J37" s="193"/>
      <c r="K37" s="193" t="s">
        <v>80</v>
      </c>
      <c r="L37" s="193"/>
      <c r="M37" s="204">
        <v>42420</v>
      </c>
      <c r="N37" s="193"/>
      <c r="O37" s="193" t="s">
        <v>223</v>
      </c>
      <c r="P37" s="193"/>
      <c r="Q37" s="193" t="s">
        <v>224</v>
      </c>
      <c r="R37" s="193"/>
      <c r="S37" s="193" t="s">
        <v>251</v>
      </c>
      <c r="T37" s="193"/>
      <c r="U37" s="193" t="s">
        <v>221</v>
      </c>
      <c r="V37" s="193"/>
      <c r="W37" s="193" t="s">
        <v>222</v>
      </c>
      <c r="X37" s="193"/>
      <c r="Y37" s="194">
        <v>40320</v>
      </c>
      <c r="Z37" s="193"/>
      <c r="AA37" s="194">
        <v>833240</v>
      </c>
    </row>
    <row r="38" spans="1:27" x14ac:dyDescent="0.25">
      <c r="A38" s="193"/>
      <c r="B38" s="193"/>
      <c r="C38" s="193"/>
      <c r="D38" s="193"/>
      <c r="E38" s="193"/>
      <c r="F38" s="193"/>
      <c r="G38" s="193"/>
      <c r="H38" s="193"/>
      <c r="I38" s="193"/>
      <c r="J38" s="193"/>
      <c r="K38" s="193" t="s">
        <v>80</v>
      </c>
      <c r="L38" s="193"/>
      <c r="M38" s="204">
        <v>42420</v>
      </c>
      <c r="N38" s="193"/>
      <c r="O38" s="193" t="s">
        <v>223</v>
      </c>
      <c r="P38" s="193"/>
      <c r="Q38" s="193" t="s">
        <v>224</v>
      </c>
      <c r="R38" s="193"/>
      <c r="S38" s="193" t="s">
        <v>252</v>
      </c>
      <c r="T38" s="193"/>
      <c r="U38" s="193" t="s">
        <v>221</v>
      </c>
      <c r="V38" s="193"/>
      <c r="W38" s="193" t="s">
        <v>222</v>
      </c>
      <c r="X38" s="193"/>
      <c r="Y38" s="194">
        <v>1075</v>
      </c>
      <c r="Z38" s="193"/>
      <c r="AA38" s="194">
        <v>834315</v>
      </c>
    </row>
    <row r="39" spans="1:27" ht="15.75" thickBot="1" x14ac:dyDescent="0.3">
      <c r="A39" s="193"/>
      <c r="B39" s="193"/>
      <c r="C39" s="193"/>
      <c r="D39" s="193"/>
      <c r="E39" s="193"/>
      <c r="F39" s="193"/>
      <c r="G39" s="193"/>
      <c r="H39" s="193"/>
      <c r="I39" s="193"/>
      <c r="J39" s="193"/>
      <c r="K39" s="193" t="s">
        <v>80</v>
      </c>
      <c r="L39" s="193"/>
      <c r="M39" s="204">
        <v>42420</v>
      </c>
      <c r="N39" s="193"/>
      <c r="O39" s="193" t="s">
        <v>223</v>
      </c>
      <c r="P39" s="193"/>
      <c r="Q39" s="193" t="s">
        <v>224</v>
      </c>
      <c r="R39" s="193"/>
      <c r="S39" s="193" t="s">
        <v>253</v>
      </c>
      <c r="T39" s="193"/>
      <c r="U39" s="193" t="s">
        <v>221</v>
      </c>
      <c r="V39" s="193"/>
      <c r="W39" s="193" t="s">
        <v>222</v>
      </c>
      <c r="X39" s="193"/>
      <c r="Y39" s="195">
        <v>2133</v>
      </c>
      <c r="Z39" s="193"/>
      <c r="AA39" s="195">
        <v>836448</v>
      </c>
    </row>
    <row r="40" spans="1:27" x14ac:dyDescent="0.25">
      <c r="A40" s="193"/>
      <c r="B40" s="193"/>
      <c r="C40" s="193"/>
      <c r="D40" s="193"/>
      <c r="E40" s="193"/>
      <c r="F40" s="193" t="s">
        <v>254</v>
      </c>
      <c r="G40" s="193"/>
      <c r="H40" s="193"/>
      <c r="I40" s="193"/>
      <c r="J40" s="193"/>
      <c r="K40" s="193"/>
      <c r="L40" s="193"/>
      <c r="M40" s="204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4">
        <f>ROUND(SUM(Y9:Y39),5)</f>
        <v>836448</v>
      </c>
      <c r="Z40" s="193"/>
      <c r="AA40" s="194">
        <f>AA39</f>
        <v>836448</v>
      </c>
    </row>
    <row r="41" spans="1:27" ht="30" customHeight="1" x14ac:dyDescent="0.25">
      <c r="A41" s="191"/>
      <c r="B41" s="191"/>
      <c r="C41" s="191"/>
      <c r="D41" s="191"/>
      <c r="E41" s="191"/>
      <c r="F41" s="191" t="s">
        <v>87</v>
      </c>
      <c r="G41" s="191"/>
      <c r="H41" s="191"/>
      <c r="I41" s="191"/>
      <c r="J41" s="191"/>
      <c r="K41" s="191"/>
      <c r="L41" s="191"/>
      <c r="M41" s="203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2"/>
      <c r="Z41" s="191"/>
      <c r="AA41" s="192"/>
    </row>
    <row r="42" spans="1:27" x14ac:dyDescent="0.25">
      <c r="A42" s="193"/>
      <c r="B42" s="193"/>
      <c r="C42" s="193"/>
      <c r="D42" s="193"/>
      <c r="E42" s="193"/>
      <c r="F42" s="193"/>
      <c r="G42" s="193"/>
      <c r="H42" s="193"/>
      <c r="I42" s="193"/>
      <c r="J42" s="193"/>
      <c r="K42" s="193" t="s">
        <v>80</v>
      </c>
      <c r="L42" s="193"/>
      <c r="M42" s="204">
        <v>42419</v>
      </c>
      <c r="N42" s="193"/>
      <c r="O42" s="193" t="s">
        <v>218</v>
      </c>
      <c r="P42" s="193"/>
      <c r="Q42" s="193" t="s">
        <v>219</v>
      </c>
      <c r="R42" s="193"/>
      <c r="S42" s="193" t="s">
        <v>255</v>
      </c>
      <c r="T42" s="193"/>
      <c r="U42" s="193" t="s">
        <v>221</v>
      </c>
      <c r="V42" s="193"/>
      <c r="W42" s="193" t="s">
        <v>222</v>
      </c>
      <c r="X42" s="193"/>
      <c r="Y42" s="194">
        <v>36652</v>
      </c>
      <c r="Z42" s="193"/>
      <c r="AA42" s="194">
        <v>36652</v>
      </c>
    </row>
    <row r="43" spans="1:27" ht="15.75" thickBot="1" x14ac:dyDescent="0.3">
      <c r="A43" s="193"/>
      <c r="B43" s="193"/>
      <c r="C43" s="193"/>
      <c r="D43" s="193"/>
      <c r="E43" s="193"/>
      <c r="F43" s="193"/>
      <c r="G43" s="193"/>
      <c r="H43" s="193"/>
      <c r="I43" s="193"/>
      <c r="J43" s="193"/>
      <c r="K43" s="193" t="s">
        <v>80</v>
      </c>
      <c r="L43" s="193"/>
      <c r="M43" s="204">
        <v>42420</v>
      </c>
      <c r="N43" s="193"/>
      <c r="O43" s="193" t="s">
        <v>223</v>
      </c>
      <c r="P43" s="193"/>
      <c r="Q43" s="193" t="s">
        <v>224</v>
      </c>
      <c r="R43" s="193"/>
      <c r="S43" s="193" t="s">
        <v>256</v>
      </c>
      <c r="T43" s="193"/>
      <c r="U43" s="193" t="s">
        <v>221</v>
      </c>
      <c r="V43" s="193"/>
      <c r="W43" s="193" t="s">
        <v>222</v>
      </c>
      <c r="X43" s="193"/>
      <c r="Y43" s="195">
        <v>202440</v>
      </c>
      <c r="Z43" s="193"/>
      <c r="AA43" s="195">
        <v>239092</v>
      </c>
    </row>
    <row r="44" spans="1:27" x14ac:dyDescent="0.25">
      <c r="A44" s="193"/>
      <c r="B44" s="193"/>
      <c r="C44" s="193"/>
      <c r="D44" s="193"/>
      <c r="E44" s="193"/>
      <c r="F44" s="193" t="s">
        <v>257</v>
      </c>
      <c r="G44" s="193"/>
      <c r="H44" s="193"/>
      <c r="I44" s="193"/>
      <c r="J44" s="193"/>
      <c r="K44" s="193"/>
      <c r="L44" s="193"/>
      <c r="M44" s="204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4">
        <f>ROUND(SUM(Y41:Y43),5)</f>
        <v>239092</v>
      </c>
      <c r="Z44" s="193"/>
      <c r="AA44" s="194">
        <f>AA43</f>
        <v>239092</v>
      </c>
    </row>
    <row r="45" spans="1:27" ht="30" customHeight="1" x14ac:dyDescent="0.25">
      <c r="A45" s="191"/>
      <c r="B45" s="191"/>
      <c r="C45" s="191"/>
      <c r="D45" s="191"/>
      <c r="E45" s="191"/>
      <c r="F45" s="191" t="s">
        <v>88</v>
      </c>
      <c r="G45" s="191"/>
      <c r="H45" s="191"/>
      <c r="I45" s="191"/>
      <c r="J45" s="191"/>
      <c r="K45" s="191"/>
      <c r="L45" s="191"/>
      <c r="M45" s="203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2"/>
      <c r="Z45" s="191"/>
      <c r="AA45" s="192"/>
    </row>
    <row r="46" spans="1:27" x14ac:dyDescent="0.25">
      <c r="A46" s="193"/>
      <c r="B46" s="193"/>
      <c r="C46" s="193"/>
      <c r="D46" s="193"/>
      <c r="E46" s="193"/>
      <c r="F46" s="193"/>
      <c r="G46" s="193"/>
      <c r="H46" s="193"/>
      <c r="I46" s="193"/>
      <c r="J46" s="193"/>
      <c r="K46" s="193" t="s">
        <v>80</v>
      </c>
      <c r="L46" s="193"/>
      <c r="M46" s="204">
        <v>42419</v>
      </c>
      <c r="N46" s="193"/>
      <c r="O46" s="193" t="s">
        <v>218</v>
      </c>
      <c r="P46" s="193"/>
      <c r="Q46" s="193" t="s">
        <v>219</v>
      </c>
      <c r="R46" s="193"/>
      <c r="S46" s="193" t="s">
        <v>258</v>
      </c>
      <c r="T46" s="193"/>
      <c r="U46" s="193" t="s">
        <v>221</v>
      </c>
      <c r="V46" s="193"/>
      <c r="W46" s="193" t="s">
        <v>222</v>
      </c>
      <c r="X46" s="193"/>
      <c r="Y46" s="194">
        <v>2800</v>
      </c>
      <c r="Z46" s="193"/>
      <c r="AA46" s="194">
        <v>2800</v>
      </c>
    </row>
    <row r="47" spans="1:27" ht="15.75" thickBot="1" x14ac:dyDescent="0.3">
      <c r="A47" s="193"/>
      <c r="B47" s="193"/>
      <c r="C47" s="193"/>
      <c r="D47" s="193"/>
      <c r="E47" s="193"/>
      <c r="F47" s="193"/>
      <c r="G47" s="193"/>
      <c r="H47" s="193"/>
      <c r="I47" s="193"/>
      <c r="J47" s="193"/>
      <c r="K47" s="193" t="s">
        <v>80</v>
      </c>
      <c r="L47" s="193"/>
      <c r="M47" s="204">
        <v>42420</v>
      </c>
      <c r="N47" s="193"/>
      <c r="O47" s="193" t="s">
        <v>223</v>
      </c>
      <c r="P47" s="193"/>
      <c r="Q47" s="193" t="s">
        <v>224</v>
      </c>
      <c r="R47" s="193"/>
      <c r="S47" s="193" t="s">
        <v>258</v>
      </c>
      <c r="T47" s="193"/>
      <c r="U47" s="193" t="s">
        <v>221</v>
      </c>
      <c r="V47" s="193"/>
      <c r="W47" s="193" t="s">
        <v>222</v>
      </c>
      <c r="X47" s="193"/>
      <c r="Y47" s="195">
        <v>19950</v>
      </c>
      <c r="Z47" s="193"/>
      <c r="AA47" s="195">
        <v>22750</v>
      </c>
    </row>
    <row r="48" spans="1:27" x14ac:dyDescent="0.25">
      <c r="A48" s="193"/>
      <c r="B48" s="193"/>
      <c r="C48" s="193"/>
      <c r="D48" s="193"/>
      <c r="E48" s="193"/>
      <c r="F48" s="193" t="s">
        <v>259</v>
      </c>
      <c r="G48" s="193"/>
      <c r="H48" s="193"/>
      <c r="I48" s="193"/>
      <c r="J48" s="193"/>
      <c r="K48" s="193"/>
      <c r="L48" s="193"/>
      <c r="M48" s="204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4">
        <f>ROUND(SUM(Y45:Y47),5)</f>
        <v>22750</v>
      </c>
      <c r="Z48" s="193"/>
      <c r="AA48" s="194">
        <f>AA47</f>
        <v>22750</v>
      </c>
    </row>
    <row r="49" spans="1:27" ht="30" customHeight="1" x14ac:dyDescent="0.25">
      <c r="A49" s="191"/>
      <c r="B49" s="191"/>
      <c r="C49" s="191"/>
      <c r="D49" s="191"/>
      <c r="E49" s="191"/>
      <c r="F49" s="191" t="s">
        <v>89</v>
      </c>
      <c r="G49" s="191"/>
      <c r="H49" s="191"/>
      <c r="I49" s="191"/>
      <c r="J49" s="191"/>
      <c r="K49" s="191"/>
      <c r="L49" s="191"/>
      <c r="M49" s="203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2"/>
      <c r="Z49" s="191"/>
      <c r="AA49" s="192"/>
    </row>
    <row r="50" spans="1:27" x14ac:dyDescent="0.25">
      <c r="A50" s="193"/>
      <c r="B50" s="193"/>
      <c r="C50" s="193"/>
      <c r="D50" s="193"/>
      <c r="E50" s="193"/>
      <c r="F50" s="193"/>
      <c r="G50" s="193"/>
      <c r="H50" s="193"/>
      <c r="I50" s="193"/>
      <c r="J50" s="193"/>
      <c r="K50" s="193" t="s">
        <v>80</v>
      </c>
      <c r="L50" s="193"/>
      <c r="M50" s="204">
        <v>42419</v>
      </c>
      <c r="N50" s="193"/>
      <c r="O50" s="193" t="s">
        <v>218</v>
      </c>
      <c r="P50" s="193"/>
      <c r="Q50" s="193" t="s">
        <v>219</v>
      </c>
      <c r="R50" s="193"/>
      <c r="S50" s="193" t="s">
        <v>260</v>
      </c>
      <c r="T50" s="193"/>
      <c r="U50" s="193" t="s">
        <v>221</v>
      </c>
      <c r="V50" s="193"/>
      <c r="W50" s="193" t="s">
        <v>222</v>
      </c>
      <c r="X50" s="193"/>
      <c r="Y50" s="194">
        <v>4200</v>
      </c>
      <c r="Z50" s="193"/>
      <c r="AA50" s="194">
        <v>4200</v>
      </c>
    </row>
    <row r="51" spans="1:27" ht="15.75" thickBot="1" x14ac:dyDescent="0.3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 t="s">
        <v>80</v>
      </c>
      <c r="L51" s="193"/>
      <c r="M51" s="204">
        <v>42420</v>
      </c>
      <c r="N51" s="193"/>
      <c r="O51" s="193" t="s">
        <v>223</v>
      </c>
      <c r="P51" s="193"/>
      <c r="Q51" s="193" t="s">
        <v>224</v>
      </c>
      <c r="R51" s="193"/>
      <c r="S51" s="193" t="s">
        <v>260</v>
      </c>
      <c r="T51" s="193"/>
      <c r="U51" s="193" t="s">
        <v>221</v>
      </c>
      <c r="V51" s="193"/>
      <c r="W51" s="193" t="s">
        <v>222</v>
      </c>
      <c r="X51" s="193"/>
      <c r="Y51" s="197">
        <v>4200</v>
      </c>
      <c r="Z51" s="193"/>
      <c r="AA51" s="197">
        <v>8400</v>
      </c>
    </row>
    <row r="52" spans="1:27" ht="15.75" thickBot="1" x14ac:dyDescent="0.3">
      <c r="A52" s="193"/>
      <c r="B52" s="193"/>
      <c r="C52" s="193"/>
      <c r="D52" s="193"/>
      <c r="E52" s="193"/>
      <c r="F52" s="193" t="s">
        <v>261</v>
      </c>
      <c r="G52" s="193"/>
      <c r="H52" s="193"/>
      <c r="I52" s="193"/>
      <c r="J52" s="193"/>
      <c r="K52" s="193"/>
      <c r="L52" s="193"/>
      <c r="M52" s="204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8">
        <f>ROUND(SUM(Y49:Y51),5)</f>
        <v>8400</v>
      </c>
      <c r="Z52" s="193"/>
      <c r="AA52" s="198">
        <f>AA51</f>
        <v>8400</v>
      </c>
    </row>
    <row r="53" spans="1:27" ht="30" customHeight="1" thickBot="1" x14ac:dyDescent="0.3">
      <c r="A53" s="193"/>
      <c r="B53" s="193"/>
      <c r="C53" s="193"/>
      <c r="D53" s="193"/>
      <c r="E53" s="193" t="s">
        <v>262</v>
      </c>
      <c r="F53" s="193"/>
      <c r="G53" s="193"/>
      <c r="H53" s="193"/>
      <c r="I53" s="193"/>
      <c r="J53" s="193"/>
      <c r="K53" s="193"/>
      <c r="L53" s="193"/>
      <c r="M53" s="204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9">
        <f>ROUND(Y40+Y44+Y48+Y52,5)</f>
        <v>1106690</v>
      </c>
      <c r="Z53" s="193"/>
      <c r="AA53" s="199">
        <f>ROUND(AA40+AA44+AA48+AA52,5)</f>
        <v>1106690</v>
      </c>
    </row>
    <row r="54" spans="1:27" s="169" customFormat="1" ht="30" customHeight="1" thickBot="1" x14ac:dyDescent="0.25">
      <c r="A54" s="217"/>
      <c r="B54" s="217"/>
      <c r="C54" s="217"/>
      <c r="D54" s="217" t="s">
        <v>13</v>
      </c>
      <c r="E54" s="217"/>
      <c r="F54" s="217"/>
      <c r="G54" s="217"/>
      <c r="H54" s="217"/>
      <c r="I54" s="217"/>
      <c r="J54" s="217"/>
      <c r="K54" s="217"/>
      <c r="L54" s="217"/>
      <c r="M54" s="218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373"/>
      <c r="Y54" s="372">
        <f>Y53</f>
        <v>1106690</v>
      </c>
      <c r="Z54" s="373"/>
      <c r="AA54" s="372">
        <f>AA53</f>
        <v>1106690</v>
      </c>
    </row>
    <row r="55" spans="1:27" ht="15.75" thickTop="1" x14ac:dyDescent="0.25"/>
    <row r="56" spans="1:27" x14ac:dyDescent="0.25">
      <c r="O56" s="378" t="s">
        <v>26</v>
      </c>
      <c r="P56" s="378"/>
      <c r="Q56" s="6" t="s">
        <v>27</v>
      </c>
      <c r="R56" s="8" t="s">
        <v>63</v>
      </c>
    </row>
    <row r="57" spans="1:27" x14ac:dyDescent="0.25">
      <c r="O57" s="4" t="s">
        <v>29</v>
      </c>
      <c r="P57" s="4"/>
      <c r="Q57" s="9" t="s">
        <v>27</v>
      </c>
      <c r="R57" s="7" t="s">
        <v>369</v>
      </c>
    </row>
    <row r="58" spans="1:27" x14ac:dyDescent="0.25">
      <c r="O58" s="5" t="s">
        <v>30</v>
      </c>
      <c r="P58" s="5"/>
      <c r="Q58" s="9" t="s">
        <v>27</v>
      </c>
      <c r="R58" s="7" t="s">
        <v>46</v>
      </c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</sheetData>
  <mergeCells count="4">
    <mergeCell ref="A1:AA1"/>
    <mergeCell ref="A2:AA2"/>
    <mergeCell ref="A3:AA3"/>
    <mergeCell ref="O56:P56"/>
  </mergeCells>
  <pageMargins left="0.7" right="0.7" top="0.75" bottom="0.75" header="0.3" footer="0.3"/>
  <pageSetup scale="48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view="pageBreakPreview" topLeftCell="A19" zoomScaleNormal="100" zoomScaleSheetLayoutView="100" workbookViewId="0">
      <selection activeCell="D42" sqref="D42"/>
    </sheetView>
  </sheetViews>
  <sheetFormatPr defaultRowHeight="15" x14ac:dyDescent="0.25"/>
  <cols>
    <col min="1" max="1" width="39.140625" style="190" customWidth="1"/>
    <col min="2" max="2" width="2.42578125" style="190" customWidth="1"/>
    <col min="3" max="3" width="24.28515625" style="1" customWidth="1"/>
    <col min="4" max="4" width="2.140625" style="1" customWidth="1"/>
    <col min="5" max="5" width="13.28515625" style="1" customWidth="1"/>
    <col min="6" max="6" width="2.5703125" style="1" customWidth="1"/>
    <col min="7" max="7" width="26.28515625" style="1" customWidth="1"/>
    <col min="8" max="8" width="4.42578125" style="1" customWidth="1"/>
    <col min="9" max="9" width="14.5703125" style="1" customWidth="1"/>
    <col min="10" max="10" width="3" style="1" customWidth="1"/>
    <col min="11" max="11" width="9.5703125" style="1" customWidth="1"/>
    <col min="12" max="12" width="2.42578125" style="1" customWidth="1"/>
    <col min="13" max="13" width="13.5703125" style="1" customWidth="1"/>
    <col min="14" max="16384" width="9.140625" style="1"/>
  </cols>
  <sheetData>
    <row r="1" spans="1:20" ht="26.25" customHeight="1" x14ac:dyDescent="0.25">
      <c r="A1" s="379" t="s">
        <v>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0" ht="18" customHeight="1" x14ac:dyDescent="0.25">
      <c r="A2" s="380" t="s">
        <v>216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27"/>
      <c r="O2" s="327"/>
      <c r="P2" s="327"/>
      <c r="Q2" s="327"/>
      <c r="R2" s="327"/>
      <c r="S2" s="327"/>
      <c r="T2" s="327"/>
    </row>
    <row r="3" spans="1:20" ht="21" customHeight="1" x14ac:dyDescent="0.25">
      <c r="A3" s="395" t="s">
        <v>68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</row>
    <row r="4" spans="1:20" ht="15.75" thickBot="1" x14ac:dyDescent="0.3">
      <c r="A4" s="189" t="s">
        <v>51</v>
      </c>
      <c r="B4" s="188"/>
      <c r="C4" s="189" t="s">
        <v>52</v>
      </c>
      <c r="D4" s="188"/>
      <c r="E4" s="189" t="s">
        <v>53</v>
      </c>
      <c r="F4" s="188"/>
      <c r="G4" s="189" t="s">
        <v>54</v>
      </c>
      <c r="H4" s="188"/>
      <c r="I4" s="189" t="s">
        <v>55</v>
      </c>
      <c r="J4" s="188"/>
      <c r="K4" s="189" t="s">
        <v>56</v>
      </c>
      <c r="L4" s="188"/>
      <c r="M4" s="189" t="s">
        <v>57</v>
      </c>
    </row>
    <row r="5" spans="1:20" s="219" customFormat="1" ht="13.5" thickTop="1" x14ac:dyDescent="0.2">
      <c r="A5" s="191" t="s">
        <v>140</v>
      </c>
      <c r="B5" s="191"/>
      <c r="C5" s="191"/>
      <c r="D5" s="191"/>
      <c r="E5" s="191"/>
      <c r="F5" s="191"/>
      <c r="G5" s="191"/>
      <c r="H5" s="191"/>
      <c r="I5" s="192"/>
      <c r="J5" s="191"/>
      <c r="K5" s="192"/>
      <c r="L5" s="191"/>
      <c r="M5" s="192"/>
    </row>
    <row r="6" spans="1:20" x14ac:dyDescent="0.25">
      <c r="A6" s="193" t="s">
        <v>220</v>
      </c>
      <c r="B6" s="193"/>
      <c r="C6" s="193" t="s">
        <v>221</v>
      </c>
      <c r="D6" s="193"/>
      <c r="E6" s="369"/>
      <c r="F6" s="193"/>
      <c r="G6" s="193" t="s">
        <v>60</v>
      </c>
      <c r="H6" s="193"/>
      <c r="I6" s="194">
        <v>298.45</v>
      </c>
      <c r="J6" s="193"/>
      <c r="K6" s="194"/>
      <c r="L6" s="193"/>
      <c r="M6" s="194">
        <v>298.45</v>
      </c>
    </row>
    <row r="7" spans="1:20" x14ac:dyDescent="0.25">
      <c r="A7" s="193" t="s">
        <v>220</v>
      </c>
      <c r="B7" s="193"/>
      <c r="C7" s="193" t="s">
        <v>221</v>
      </c>
      <c r="D7" s="193"/>
      <c r="E7" s="369"/>
      <c r="F7" s="193"/>
      <c r="G7" s="193" t="s">
        <v>222</v>
      </c>
      <c r="H7" s="193"/>
      <c r="I7" s="194">
        <v>9084.99</v>
      </c>
      <c r="J7" s="193"/>
      <c r="K7" s="194"/>
      <c r="L7" s="193"/>
      <c r="M7" s="194">
        <v>9383.44</v>
      </c>
    </row>
    <row r="8" spans="1:20" x14ac:dyDescent="0.25">
      <c r="A8" s="193" t="s">
        <v>225</v>
      </c>
      <c r="B8" s="193"/>
      <c r="C8" s="193" t="s">
        <v>221</v>
      </c>
      <c r="D8" s="193"/>
      <c r="E8" s="369"/>
      <c r="F8" s="193"/>
      <c r="G8" s="193" t="s">
        <v>222</v>
      </c>
      <c r="H8" s="193"/>
      <c r="I8" s="194">
        <v>4188</v>
      </c>
      <c r="J8" s="193"/>
      <c r="K8" s="194"/>
      <c r="L8" s="193"/>
      <c r="M8" s="194">
        <v>13571.44</v>
      </c>
    </row>
    <row r="9" spans="1:20" s="169" customFormat="1" ht="12.75" x14ac:dyDescent="0.2">
      <c r="A9" s="193" t="s">
        <v>226</v>
      </c>
      <c r="B9" s="193"/>
      <c r="C9" s="193" t="s">
        <v>221</v>
      </c>
      <c r="D9" s="193"/>
      <c r="E9" s="369"/>
      <c r="F9" s="193"/>
      <c r="G9" s="193" t="s">
        <v>222</v>
      </c>
      <c r="H9" s="193"/>
      <c r="I9" s="194">
        <v>14322</v>
      </c>
      <c r="J9" s="193"/>
      <c r="K9" s="194"/>
      <c r="L9" s="193"/>
      <c r="M9" s="194">
        <v>27893.439999999999</v>
      </c>
    </row>
    <row r="10" spans="1:20" x14ac:dyDescent="0.25">
      <c r="A10" s="193" t="s">
        <v>227</v>
      </c>
      <c r="B10" s="193"/>
      <c r="C10" s="193" t="s">
        <v>221</v>
      </c>
      <c r="D10" s="193"/>
      <c r="E10" s="369"/>
      <c r="F10" s="193"/>
      <c r="G10" s="193" t="s">
        <v>222</v>
      </c>
      <c r="H10" s="193"/>
      <c r="I10" s="194">
        <v>22320</v>
      </c>
      <c r="J10" s="193"/>
      <c r="K10" s="194"/>
      <c r="L10" s="193"/>
      <c r="M10" s="194">
        <v>50213.440000000002</v>
      </c>
    </row>
    <row r="11" spans="1:20" x14ac:dyDescent="0.25">
      <c r="A11" s="193" t="s">
        <v>228</v>
      </c>
      <c r="B11" s="193"/>
      <c r="C11" s="193" t="s">
        <v>221</v>
      </c>
      <c r="D11" s="193"/>
      <c r="E11" s="369"/>
      <c r="F11" s="193"/>
      <c r="G11" s="193" t="s">
        <v>222</v>
      </c>
      <c r="H11" s="193"/>
      <c r="I11" s="194">
        <v>53784</v>
      </c>
      <c r="J11" s="193"/>
      <c r="K11" s="194"/>
      <c r="L11" s="193"/>
      <c r="M11" s="194">
        <v>103997.44</v>
      </c>
    </row>
    <row r="12" spans="1:20" x14ac:dyDescent="0.25">
      <c r="A12" s="193" t="s">
        <v>229</v>
      </c>
      <c r="B12" s="193"/>
      <c r="C12" s="193" t="s">
        <v>221</v>
      </c>
      <c r="D12" s="193"/>
      <c r="E12" s="369"/>
      <c r="F12" s="193"/>
      <c r="G12" s="193" t="s">
        <v>222</v>
      </c>
      <c r="H12" s="193"/>
      <c r="I12" s="194">
        <v>86700</v>
      </c>
      <c r="J12" s="193"/>
      <c r="K12" s="194"/>
      <c r="L12" s="193"/>
      <c r="M12" s="194">
        <v>190697.44</v>
      </c>
    </row>
    <row r="13" spans="1:20" x14ac:dyDescent="0.25">
      <c r="A13" s="193" t="s">
        <v>230</v>
      </c>
      <c r="B13" s="193"/>
      <c r="C13" s="193" t="s">
        <v>221</v>
      </c>
      <c r="D13" s="193"/>
      <c r="E13" s="369"/>
      <c r="F13" s="193"/>
      <c r="G13" s="193" t="s">
        <v>222</v>
      </c>
      <c r="H13" s="193"/>
      <c r="I13" s="194">
        <v>54180</v>
      </c>
      <c r="J13" s="193"/>
      <c r="K13" s="194"/>
      <c r="L13" s="193"/>
      <c r="M13" s="194">
        <v>244877.44</v>
      </c>
    </row>
    <row r="14" spans="1:20" x14ac:dyDescent="0.25">
      <c r="A14" s="193" t="s">
        <v>231</v>
      </c>
      <c r="B14" s="193"/>
      <c r="C14" s="193" t="s">
        <v>221</v>
      </c>
      <c r="D14" s="193"/>
      <c r="E14" s="369"/>
      <c r="F14" s="193"/>
      <c r="G14" s="193" t="s">
        <v>222</v>
      </c>
      <c r="H14" s="193"/>
      <c r="I14" s="194">
        <v>5922</v>
      </c>
      <c r="J14" s="193"/>
      <c r="K14" s="194"/>
      <c r="L14" s="193"/>
      <c r="M14" s="194">
        <v>250799.44</v>
      </c>
    </row>
    <row r="15" spans="1:20" x14ac:dyDescent="0.25">
      <c r="A15" s="193" t="s">
        <v>232</v>
      </c>
      <c r="B15" s="193"/>
      <c r="C15" s="193" t="s">
        <v>221</v>
      </c>
      <c r="D15" s="193"/>
      <c r="E15" s="369"/>
      <c r="F15" s="193"/>
      <c r="G15" s="193" t="s">
        <v>222</v>
      </c>
      <c r="H15" s="193"/>
      <c r="I15" s="194">
        <v>13440</v>
      </c>
      <c r="J15" s="193"/>
      <c r="K15" s="194"/>
      <c r="L15" s="193"/>
      <c r="M15" s="194">
        <v>264239.44</v>
      </c>
    </row>
    <row r="16" spans="1:20" x14ac:dyDescent="0.25">
      <c r="A16" s="193" t="s">
        <v>233</v>
      </c>
      <c r="B16" s="193"/>
      <c r="C16" s="193" t="s">
        <v>221</v>
      </c>
      <c r="D16" s="193"/>
      <c r="E16" s="369"/>
      <c r="F16" s="193"/>
      <c r="G16" s="193" t="s">
        <v>222</v>
      </c>
      <c r="H16" s="193"/>
      <c r="I16" s="194">
        <v>14480</v>
      </c>
      <c r="J16" s="193"/>
      <c r="K16" s="194"/>
      <c r="L16" s="193"/>
      <c r="M16" s="194">
        <v>278719.44</v>
      </c>
    </row>
    <row r="17" spans="1:13" x14ac:dyDescent="0.25">
      <c r="A17" s="193" t="s">
        <v>234</v>
      </c>
      <c r="B17" s="193"/>
      <c r="C17" s="193" t="s">
        <v>221</v>
      </c>
      <c r="D17" s="193"/>
      <c r="E17" s="369"/>
      <c r="F17" s="193"/>
      <c r="G17" s="193" t="s">
        <v>222</v>
      </c>
      <c r="H17" s="193"/>
      <c r="I17" s="194">
        <v>3720</v>
      </c>
      <c r="J17" s="193"/>
      <c r="K17" s="194"/>
      <c r="L17" s="193"/>
      <c r="M17" s="194">
        <v>282439.44</v>
      </c>
    </row>
    <row r="18" spans="1:13" x14ac:dyDescent="0.25">
      <c r="A18" s="193" t="s">
        <v>235</v>
      </c>
      <c r="B18" s="193"/>
      <c r="C18" s="193" t="s">
        <v>221</v>
      </c>
      <c r="D18" s="193"/>
      <c r="E18" s="369"/>
      <c r="F18" s="193"/>
      <c r="G18" s="193" t="s">
        <v>222</v>
      </c>
      <c r="H18" s="193"/>
      <c r="I18" s="194">
        <v>28368</v>
      </c>
      <c r="J18" s="193"/>
      <c r="K18" s="194"/>
      <c r="L18" s="193"/>
      <c r="M18" s="194">
        <v>310807.44</v>
      </c>
    </row>
    <row r="19" spans="1:13" x14ac:dyDescent="0.25">
      <c r="A19" s="193" t="s">
        <v>236</v>
      </c>
      <c r="B19" s="193"/>
      <c r="C19" s="193" t="s">
        <v>221</v>
      </c>
      <c r="D19" s="193"/>
      <c r="E19" s="369"/>
      <c r="F19" s="193"/>
      <c r="G19" s="193" t="s">
        <v>222</v>
      </c>
      <c r="H19" s="193"/>
      <c r="I19" s="194">
        <v>16100</v>
      </c>
      <c r="J19" s="193"/>
      <c r="K19" s="194"/>
      <c r="L19" s="193"/>
      <c r="M19" s="194">
        <v>326907.44</v>
      </c>
    </row>
    <row r="20" spans="1:13" x14ac:dyDescent="0.25">
      <c r="A20" s="193" t="s">
        <v>237</v>
      </c>
      <c r="B20" s="193"/>
      <c r="C20" s="193" t="s">
        <v>221</v>
      </c>
      <c r="D20" s="193"/>
      <c r="E20" s="369"/>
      <c r="F20" s="193"/>
      <c r="G20" s="193" t="s">
        <v>222</v>
      </c>
      <c r="H20" s="193"/>
      <c r="I20" s="194">
        <v>38400</v>
      </c>
      <c r="J20" s="193"/>
      <c r="K20" s="194"/>
      <c r="L20" s="193"/>
      <c r="M20" s="194">
        <v>365307.44</v>
      </c>
    </row>
    <row r="21" spans="1:13" x14ac:dyDescent="0.25">
      <c r="A21" s="193" t="s">
        <v>238</v>
      </c>
      <c r="B21" s="193"/>
      <c r="C21" s="193" t="s">
        <v>221</v>
      </c>
      <c r="D21" s="193"/>
      <c r="E21" s="369"/>
      <c r="F21" s="193"/>
      <c r="G21" s="193" t="s">
        <v>222</v>
      </c>
      <c r="H21" s="193"/>
      <c r="I21" s="194">
        <v>22500</v>
      </c>
      <c r="J21" s="193"/>
      <c r="K21" s="194"/>
      <c r="L21" s="193"/>
      <c r="M21" s="194">
        <v>387807.44</v>
      </c>
    </row>
    <row r="22" spans="1:13" x14ac:dyDescent="0.25">
      <c r="A22" s="193" t="s">
        <v>239</v>
      </c>
      <c r="B22" s="193"/>
      <c r="C22" s="193" t="s">
        <v>221</v>
      </c>
      <c r="D22" s="193"/>
      <c r="E22" s="369"/>
      <c r="F22" s="193"/>
      <c r="G22" s="193" t="s">
        <v>222</v>
      </c>
      <c r="H22" s="193"/>
      <c r="I22" s="194">
        <v>13980</v>
      </c>
      <c r="J22" s="193"/>
      <c r="K22" s="194"/>
      <c r="L22" s="193"/>
      <c r="M22" s="194">
        <v>401787.44</v>
      </c>
    </row>
    <row r="23" spans="1:13" x14ac:dyDescent="0.25">
      <c r="A23" s="193" t="s">
        <v>240</v>
      </c>
      <c r="B23" s="193"/>
      <c r="C23" s="193" t="s">
        <v>221</v>
      </c>
      <c r="D23" s="193"/>
      <c r="E23" s="369"/>
      <c r="F23" s="193"/>
      <c r="G23" s="193" t="s">
        <v>222</v>
      </c>
      <c r="H23" s="193"/>
      <c r="I23" s="194">
        <v>37280</v>
      </c>
      <c r="J23" s="193"/>
      <c r="K23" s="194"/>
      <c r="L23" s="193"/>
      <c r="M23" s="194">
        <v>439067.44</v>
      </c>
    </row>
    <row r="24" spans="1:13" x14ac:dyDescent="0.25">
      <c r="A24" s="193" t="s">
        <v>241</v>
      </c>
      <c r="B24" s="193"/>
      <c r="C24" s="193" t="s">
        <v>221</v>
      </c>
      <c r="D24" s="193"/>
      <c r="E24" s="369"/>
      <c r="F24" s="193"/>
      <c r="G24" s="193" t="s">
        <v>222</v>
      </c>
      <c r="H24" s="193"/>
      <c r="I24" s="194">
        <v>13260</v>
      </c>
      <c r="J24" s="193"/>
      <c r="K24" s="194"/>
      <c r="L24" s="193"/>
      <c r="M24" s="194">
        <v>452327.44</v>
      </c>
    </row>
    <row r="25" spans="1:13" x14ac:dyDescent="0.25">
      <c r="A25" s="193" t="s">
        <v>242</v>
      </c>
      <c r="B25" s="193"/>
      <c r="C25" s="193" t="s">
        <v>221</v>
      </c>
      <c r="D25" s="193"/>
      <c r="E25" s="369"/>
      <c r="F25" s="193"/>
      <c r="G25" s="193" t="s">
        <v>222</v>
      </c>
      <c r="H25" s="193"/>
      <c r="I25" s="194">
        <v>35360</v>
      </c>
      <c r="J25" s="193"/>
      <c r="K25" s="194"/>
      <c r="L25" s="193"/>
      <c r="M25" s="194">
        <v>487687.44</v>
      </c>
    </row>
    <row r="26" spans="1:13" x14ac:dyDescent="0.25">
      <c r="A26" s="193" t="s">
        <v>243</v>
      </c>
      <c r="B26" s="193"/>
      <c r="C26" s="193" t="s">
        <v>221</v>
      </c>
      <c r="D26" s="193"/>
      <c r="E26" s="369"/>
      <c r="F26" s="193"/>
      <c r="G26" s="193" t="s">
        <v>222</v>
      </c>
      <c r="H26" s="193"/>
      <c r="I26" s="194">
        <v>57600</v>
      </c>
      <c r="J26" s="193"/>
      <c r="K26" s="194"/>
      <c r="L26" s="193"/>
      <c r="M26" s="194">
        <v>545287.43999999994</v>
      </c>
    </row>
    <row r="27" spans="1:13" x14ac:dyDescent="0.25">
      <c r="A27" s="193" t="s">
        <v>244</v>
      </c>
      <c r="B27" s="193"/>
      <c r="C27" s="193" t="s">
        <v>221</v>
      </c>
      <c r="D27" s="193"/>
      <c r="E27" s="369"/>
      <c r="F27" s="193"/>
      <c r="G27" s="193" t="s">
        <v>222</v>
      </c>
      <c r="H27" s="193"/>
      <c r="I27" s="194">
        <v>4750</v>
      </c>
      <c r="J27" s="193"/>
      <c r="K27" s="194"/>
      <c r="L27" s="193"/>
      <c r="M27" s="194">
        <v>550037.43999999994</v>
      </c>
    </row>
    <row r="28" spans="1:13" x14ac:dyDescent="0.25">
      <c r="A28" s="193" t="s">
        <v>245</v>
      </c>
      <c r="B28" s="193"/>
      <c r="C28" s="193" t="s">
        <v>221</v>
      </c>
      <c r="D28" s="193"/>
      <c r="E28" s="369"/>
      <c r="F28" s="193"/>
      <c r="G28" s="193" t="s">
        <v>222</v>
      </c>
      <c r="H28" s="193"/>
      <c r="I28" s="194">
        <v>4750</v>
      </c>
      <c r="J28" s="193"/>
      <c r="K28" s="194"/>
      <c r="L28" s="193"/>
      <c r="M28" s="194">
        <v>554787.43999999994</v>
      </c>
    </row>
    <row r="29" spans="1:13" s="169" customFormat="1" ht="12.75" x14ac:dyDescent="0.2">
      <c r="A29" s="193" t="s">
        <v>246</v>
      </c>
      <c r="B29" s="193"/>
      <c r="C29" s="193" t="s">
        <v>221</v>
      </c>
      <c r="D29" s="193"/>
      <c r="E29" s="369"/>
      <c r="F29" s="193"/>
      <c r="G29" s="193" t="s">
        <v>222</v>
      </c>
      <c r="H29" s="193"/>
      <c r="I29" s="194">
        <v>33000</v>
      </c>
      <c r="J29" s="193"/>
      <c r="K29" s="194"/>
      <c r="L29" s="193"/>
      <c r="M29" s="194">
        <v>587787.43999999994</v>
      </c>
    </row>
    <row r="30" spans="1:13" x14ac:dyDescent="0.25">
      <c r="A30" s="193" t="s">
        <v>247</v>
      </c>
      <c r="B30" s="193"/>
      <c r="C30" s="193" t="s">
        <v>221</v>
      </c>
      <c r="D30" s="193"/>
      <c r="E30" s="369"/>
      <c r="F30" s="193"/>
      <c r="G30" s="193" t="s">
        <v>222</v>
      </c>
      <c r="H30" s="193"/>
      <c r="I30" s="194">
        <v>550</v>
      </c>
      <c r="J30" s="193"/>
      <c r="K30" s="194"/>
      <c r="L30" s="193"/>
      <c r="M30" s="194">
        <v>588337.43999999994</v>
      </c>
    </row>
    <row r="31" spans="1:13" x14ac:dyDescent="0.25">
      <c r="A31" s="193" t="s">
        <v>248</v>
      </c>
      <c r="B31" s="193"/>
      <c r="C31" s="193" t="s">
        <v>221</v>
      </c>
      <c r="D31" s="193"/>
      <c r="E31" s="369"/>
      <c r="F31" s="193"/>
      <c r="G31" s="193" t="s">
        <v>222</v>
      </c>
      <c r="H31" s="193"/>
      <c r="I31" s="194">
        <v>1400</v>
      </c>
      <c r="J31" s="193"/>
      <c r="K31" s="194"/>
      <c r="L31" s="193"/>
      <c r="M31" s="194">
        <v>589737.43999999994</v>
      </c>
    </row>
    <row r="32" spans="1:13" x14ac:dyDescent="0.25">
      <c r="A32" s="193" t="s">
        <v>249</v>
      </c>
      <c r="B32" s="193"/>
      <c r="C32" s="193" t="s">
        <v>221</v>
      </c>
      <c r="D32" s="193"/>
      <c r="E32" s="369"/>
      <c r="F32" s="193"/>
      <c r="G32" s="193" t="s">
        <v>222</v>
      </c>
      <c r="H32" s="193"/>
      <c r="I32" s="194">
        <v>850</v>
      </c>
      <c r="J32" s="193"/>
      <c r="K32" s="194"/>
      <c r="L32" s="193"/>
      <c r="M32" s="194">
        <v>590587.43999999994</v>
      </c>
    </row>
    <row r="33" spans="1:13" x14ac:dyDescent="0.25">
      <c r="A33" s="193" t="s">
        <v>250</v>
      </c>
      <c r="B33" s="193"/>
      <c r="C33" s="193" t="s">
        <v>221</v>
      </c>
      <c r="D33" s="193"/>
      <c r="E33" s="369"/>
      <c r="F33" s="193"/>
      <c r="G33" s="193" t="s">
        <v>222</v>
      </c>
      <c r="H33" s="193"/>
      <c r="I33" s="194">
        <v>1440</v>
      </c>
      <c r="J33" s="193"/>
      <c r="K33" s="194"/>
      <c r="L33" s="193"/>
      <c r="M33" s="194">
        <v>592027.43999999994</v>
      </c>
    </row>
    <row r="34" spans="1:13" x14ac:dyDescent="0.25">
      <c r="A34" s="193" t="s">
        <v>251</v>
      </c>
      <c r="B34" s="193"/>
      <c r="C34" s="193" t="s">
        <v>221</v>
      </c>
      <c r="D34" s="193"/>
      <c r="E34" s="369"/>
      <c r="F34" s="193"/>
      <c r="G34" s="193" t="s">
        <v>222</v>
      </c>
      <c r="H34" s="193"/>
      <c r="I34" s="194">
        <v>33408</v>
      </c>
      <c r="J34" s="193"/>
      <c r="K34" s="194"/>
      <c r="L34" s="193"/>
      <c r="M34" s="194">
        <v>625435.43999999994</v>
      </c>
    </row>
    <row r="35" spans="1:13" x14ac:dyDescent="0.25">
      <c r="A35" s="193" t="s">
        <v>252</v>
      </c>
      <c r="B35" s="193"/>
      <c r="C35" s="193" t="s">
        <v>221</v>
      </c>
      <c r="D35" s="193"/>
      <c r="E35" s="369"/>
      <c r="F35" s="193"/>
      <c r="G35" s="193" t="s">
        <v>222</v>
      </c>
      <c r="H35" s="193"/>
      <c r="I35" s="194">
        <v>600</v>
      </c>
      <c r="J35" s="193"/>
      <c r="K35" s="194"/>
      <c r="L35" s="193"/>
      <c r="M35" s="194">
        <v>626035.43999999994</v>
      </c>
    </row>
    <row r="36" spans="1:13" s="169" customFormat="1" ht="12.75" x14ac:dyDescent="0.2">
      <c r="A36" s="193" t="s">
        <v>253</v>
      </c>
      <c r="B36" s="193"/>
      <c r="C36" s="193" t="s">
        <v>221</v>
      </c>
      <c r="D36" s="193"/>
      <c r="E36" s="369"/>
      <c r="F36" s="193"/>
      <c r="G36" s="193" t="s">
        <v>222</v>
      </c>
      <c r="H36" s="193"/>
      <c r="I36" s="194">
        <v>1190</v>
      </c>
      <c r="J36" s="193"/>
      <c r="K36" s="194"/>
      <c r="L36" s="193"/>
      <c r="M36" s="194">
        <v>627225.43999999994</v>
      </c>
    </row>
    <row r="37" spans="1:13" ht="15.75" thickBot="1" x14ac:dyDescent="0.3">
      <c r="A37" s="193" t="s">
        <v>220</v>
      </c>
      <c r="B37" s="193"/>
      <c r="C37" s="193" t="s">
        <v>221</v>
      </c>
      <c r="D37" s="193"/>
      <c r="E37" s="369"/>
      <c r="F37" s="193"/>
      <c r="G37" s="193" t="s">
        <v>60</v>
      </c>
      <c r="H37" s="193"/>
      <c r="I37" s="195">
        <v>5471.56</v>
      </c>
      <c r="J37" s="193"/>
      <c r="K37" s="195"/>
      <c r="L37" s="193"/>
      <c r="M37" s="195">
        <v>632697</v>
      </c>
    </row>
    <row r="38" spans="1:13" s="371" customFormat="1" ht="15.75" thickBot="1" x14ac:dyDescent="0.3">
      <c r="A38" s="191" t="s">
        <v>268</v>
      </c>
      <c r="B38" s="191"/>
      <c r="C38" s="191"/>
      <c r="D38" s="191"/>
      <c r="E38" s="191"/>
      <c r="F38" s="191"/>
      <c r="G38" s="191"/>
      <c r="H38" s="191"/>
      <c r="I38" s="374">
        <f>ROUND(SUM(I5:I37),5)</f>
        <v>632697</v>
      </c>
      <c r="J38" s="375"/>
      <c r="K38" s="374">
        <f>ROUND(SUM(K5:K37),5)</f>
        <v>0</v>
      </c>
      <c r="L38" s="375"/>
      <c r="M38" s="374">
        <f>M37</f>
        <v>632697</v>
      </c>
    </row>
    <row r="39" spans="1:13" ht="15.75" thickTop="1" x14ac:dyDescent="0.25"/>
    <row r="41" spans="1:13" x14ac:dyDescent="0.25">
      <c r="A41" s="378" t="s">
        <v>26</v>
      </c>
      <c r="B41" s="378"/>
      <c r="C41" s="6" t="s">
        <v>27</v>
      </c>
      <c r="D41" s="8" t="s">
        <v>63</v>
      </c>
    </row>
    <row r="42" spans="1:13" x14ac:dyDescent="0.25">
      <c r="A42" s="4" t="s">
        <v>29</v>
      </c>
      <c r="B42" s="4"/>
      <c r="C42" s="9" t="s">
        <v>27</v>
      </c>
      <c r="D42" s="7" t="s">
        <v>369</v>
      </c>
    </row>
    <row r="43" spans="1:13" x14ac:dyDescent="0.25">
      <c r="A43" s="5" t="s">
        <v>30</v>
      </c>
      <c r="B43" s="5"/>
      <c r="C43" s="9" t="s">
        <v>27</v>
      </c>
      <c r="D43" s="7" t="s">
        <v>46</v>
      </c>
    </row>
  </sheetData>
  <mergeCells count="4">
    <mergeCell ref="A41:B41"/>
    <mergeCell ref="A1:M1"/>
    <mergeCell ref="A2:M2"/>
    <mergeCell ref="A3:M3"/>
  </mergeCells>
  <pageMargins left="0.7" right="0.7" top="0.75" bottom="0.75" header="0.3" footer="0.3"/>
  <pageSetup scale="43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6"/>
  <sheetViews>
    <sheetView view="pageBreakPreview" topLeftCell="A50" zoomScaleNormal="100" zoomScaleSheetLayoutView="100" workbookViewId="0">
      <selection activeCell="M61" sqref="M61"/>
    </sheetView>
  </sheetViews>
  <sheetFormatPr defaultRowHeight="15" x14ac:dyDescent="0.25"/>
  <cols>
    <col min="1" max="1" width="0.85546875" style="1" customWidth="1"/>
    <col min="2" max="2" width="2.42578125" style="200" customWidth="1"/>
    <col min="3" max="3" width="5.85546875" style="200" bestFit="1" customWidth="1"/>
    <col min="4" max="4" width="2.28515625" style="200" customWidth="1"/>
    <col min="5" max="5" width="8.7109375" style="200" bestFit="1" customWidth="1"/>
    <col min="6" max="6" width="2.28515625" style="200" customWidth="1"/>
    <col min="7" max="7" width="7.5703125" style="200" bestFit="1" customWidth="1"/>
    <col min="8" max="8" width="2.28515625" style="200" customWidth="1"/>
    <col min="9" max="9" width="26.28515625" style="200" bestFit="1" customWidth="1"/>
    <col min="10" max="10" width="2.28515625" style="200" customWidth="1"/>
    <col min="11" max="11" width="18.7109375" style="200" bestFit="1" customWidth="1"/>
    <col min="12" max="12" width="2.28515625" style="200" customWidth="1"/>
    <col min="13" max="13" width="20.28515625" style="200" bestFit="1" customWidth="1"/>
    <col min="14" max="14" width="2.28515625" style="200" customWidth="1"/>
    <col min="15" max="15" width="7.85546875" style="200" bestFit="1" customWidth="1"/>
    <col min="16" max="16" width="2.28515625" style="200" customWidth="1"/>
    <col min="17" max="17" width="9.7109375" style="200" bestFit="1" customWidth="1"/>
    <col min="18" max="18" width="2.28515625" style="200" customWidth="1"/>
    <col min="19" max="19" width="10" style="200" bestFit="1" customWidth="1"/>
    <col min="20" max="20" width="2.28515625" style="200" customWidth="1"/>
    <col min="21" max="21" width="10" style="200" bestFit="1" customWidth="1"/>
    <col min="22" max="16384" width="9.140625" style="1"/>
  </cols>
  <sheetData>
    <row r="1" spans="2:21" ht="27.75" customHeight="1" x14ac:dyDescent="0.25">
      <c r="C1" s="379" t="s">
        <v>0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2:21" ht="19.5" customHeight="1" x14ac:dyDescent="0.25">
      <c r="C2" s="380" t="s">
        <v>367</v>
      </c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</row>
    <row r="3" spans="2:21" ht="24" customHeight="1" x14ac:dyDescent="0.25">
      <c r="C3" s="395" t="s">
        <v>78</v>
      </c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</row>
    <row r="4" spans="2:21" ht="24" customHeight="1" thickBot="1" x14ac:dyDescent="0.3"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</row>
    <row r="5" spans="2:21" ht="24" customHeight="1" thickBot="1" x14ac:dyDescent="0.3">
      <c r="I5" s="407" t="s">
        <v>73</v>
      </c>
      <c r="J5" s="408"/>
      <c r="K5" s="408"/>
      <c r="L5" s="409"/>
      <c r="M5" s="201" t="s">
        <v>368</v>
      </c>
      <c r="N5" s="396" t="s">
        <v>5</v>
      </c>
      <c r="O5" s="397"/>
      <c r="P5" s="397"/>
      <c r="Q5" s="398"/>
      <c r="R5" s="366"/>
      <c r="S5" s="366"/>
      <c r="T5" s="366"/>
      <c r="U5" s="366"/>
    </row>
    <row r="6" spans="2:21" ht="24" customHeight="1" x14ac:dyDescent="0.25">
      <c r="I6" s="413" t="s">
        <v>74</v>
      </c>
      <c r="J6" s="414"/>
      <c r="K6" s="414"/>
      <c r="L6" s="415"/>
      <c r="M6" s="377">
        <f>U53</f>
        <v>1045987.9813</v>
      </c>
      <c r="N6" s="399">
        <f>M6/'Weekly GP Report'!$U$5</f>
        <v>29885.370894285716</v>
      </c>
      <c r="O6" s="399"/>
      <c r="P6" s="399"/>
      <c r="Q6" s="400"/>
      <c r="R6" s="366"/>
      <c r="S6" s="366"/>
      <c r="T6" s="366"/>
      <c r="U6" s="366"/>
    </row>
    <row r="7" spans="2:21" ht="24" customHeight="1" x14ac:dyDescent="0.25">
      <c r="I7" s="413" t="s">
        <v>75</v>
      </c>
      <c r="J7" s="414"/>
      <c r="K7" s="414"/>
      <c r="L7" s="415"/>
      <c r="M7" s="297">
        <f>U19</f>
        <v>60702.003199999999</v>
      </c>
      <c r="N7" s="416">
        <f>M7/'Weekly GP Report'!$U$5</f>
        <v>1734.3429485714285</v>
      </c>
      <c r="O7" s="416"/>
      <c r="P7" s="416"/>
      <c r="Q7" s="417"/>
      <c r="R7" s="366"/>
      <c r="S7" s="366"/>
      <c r="T7" s="366"/>
      <c r="U7" s="366"/>
    </row>
    <row r="8" spans="2:21" ht="24" customHeight="1" x14ac:dyDescent="0.25">
      <c r="I8" s="404" t="s">
        <v>76</v>
      </c>
      <c r="J8" s="405"/>
      <c r="K8" s="405"/>
      <c r="L8" s="406"/>
      <c r="M8" s="297">
        <v>0</v>
      </c>
      <c r="N8" s="416">
        <f>M8/'Weekly GP Report'!$U$5</f>
        <v>0</v>
      </c>
      <c r="O8" s="416"/>
      <c r="P8" s="416"/>
      <c r="Q8" s="417"/>
      <c r="R8" s="366"/>
      <c r="S8" s="366"/>
      <c r="T8" s="366"/>
      <c r="U8" s="366"/>
    </row>
    <row r="9" spans="2:21" ht="24" customHeight="1" thickBot="1" x14ac:dyDescent="0.3">
      <c r="I9" s="410" t="s">
        <v>77</v>
      </c>
      <c r="J9" s="411"/>
      <c r="K9" s="411"/>
      <c r="L9" s="412"/>
      <c r="M9" s="298">
        <f>SUM(M6:M8)</f>
        <v>1106689.9845</v>
      </c>
      <c r="N9" s="401">
        <f>SUM(N6:N8)</f>
        <v>31619.713842857145</v>
      </c>
      <c r="O9" s="402"/>
      <c r="P9" s="402"/>
      <c r="Q9" s="403"/>
      <c r="R9" s="366"/>
      <c r="S9" s="366"/>
      <c r="T9" s="366"/>
      <c r="U9" s="366"/>
    </row>
    <row r="10" spans="2:21" ht="24" customHeight="1" x14ac:dyDescent="0.25"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  <c r="U10" s="366"/>
    </row>
    <row r="11" spans="2:21" ht="24" customHeight="1" x14ac:dyDescent="0.25">
      <c r="C11" s="366"/>
      <c r="D11" s="366"/>
      <c r="E11" s="366"/>
      <c r="F11" s="366"/>
      <c r="G11" s="366"/>
      <c r="H11" s="366"/>
      <c r="I11" s="366"/>
      <c r="J11" s="366"/>
      <c r="K11" s="366"/>
      <c r="L11" s="366"/>
      <c r="M11" s="366"/>
      <c r="N11" s="366"/>
      <c r="O11" s="366"/>
      <c r="P11" s="366"/>
      <c r="Q11" s="366"/>
      <c r="R11" s="366"/>
      <c r="S11" s="366"/>
      <c r="T11" s="366"/>
      <c r="U11" s="366"/>
    </row>
    <row r="12" spans="2:21" ht="18.75" customHeight="1" x14ac:dyDescent="0.25"/>
    <row r="13" spans="2:21" s="190" customFormat="1" ht="15.75" thickBot="1" x14ac:dyDescent="0.3">
      <c r="B13" s="188"/>
      <c r="C13" s="189" t="s">
        <v>47</v>
      </c>
      <c r="D13" s="188"/>
      <c r="E13" s="189" t="s">
        <v>48</v>
      </c>
      <c r="F13" s="188"/>
      <c r="G13" s="189" t="s">
        <v>49</v>
      </c>
      <c r="H13" s="188"/>
      <c r="I13" s="189" t="s">
        <v>51</v>
      </c>
      <c r="J13" s="188"/>
      <c r="K13" s="189" t="s">
        <v>50</v>
      </c>
      <c r="L13" s="188"/>
      <c r="M13" s="189" t="s">
        <v>69</v>
      </c>
      <c r="N13" s="188"/>
      <c r="O13" s="189" t="s">
        <v>70</v>
      </c>
      <c r="P13" s="188"/>
      <c r="Q13" s="189" t="s">
        <v>71</v>
      </c>
      <c r="R13" s="188"/>
      <c r="S13" s="189" t="s">
        <v>72</v>
      </c>
      <c r="T13" s="188"/>
      <c r="U13" s="189" t="s">
        <v>57</v>
      </c>
    </row>
    <row r="14" spans="2:21" ht="15.75" thickTop="1" x14ac:dyDescent="0.25">
      <c r="B14" s="191" t="s">
        <v>219</v>
      </c>
      <c r="C14" s="191"/>
      <c r="D14" s="191"/>
      <c r="E14" s="203"/>
      <c r="F14" s="191"/>
      <c r="G14" s="191"/>
      <c r="H14" s="191"/>
      <c r="I14" s="191"/>
      <c r="J14" s="191"/>
      <c r="K14" s="191"/>
      <c r="L14" s="191"/>
      <c r="M14" s="191"/>
      <c r="N14" s="191"/>
      <c r="O14" s="269"/>
      <c r="P14" s="191"/>
      <c r="Q14" s="269"/>
      <c r="R14" s="191"/>
      <c r="S14" s="192"/>
      <c r="T14" s="191"/>
      <c r="U14" s="192"/>
    </row>
    <row r="15" spans="2:21" x14ac:dyDescent="0.25">
      <c r="B15" s="193"/>
      <c r="C15" s="193" t="s">
        <v>80</v>
      </c>
      <c r="D15" s="193"/>
      <c r="E15" s="204">
        <v>42419</v>
      </c>
      <c r="F15" s="193"/>
      <c r="G15" s="193" t="s">
        <v>218</v>
      </c>
      <c r="H15" s="193"/>
      <c r="I15" s="193" t="s">
        <v>220</v>
      </c>
      <c r="J15" s="193"/>
      <c r="K15" s="193" t="s">
        <v>219</v>
      </c>
      <c r="L15" s="193"/>
      <c r="M15" s="193" t="s">
        <v>220</v>
      </c>
      <c r="N15" s="193"/>
      <c r="O15" s="329">
        <v>640</v>
      </c>
      <c r="P15" s="193"/>
      <c r="Q15" s="329">
        <v>26.640630000000002</v>
      </c>
      <c r="R15" s="193"/>
      <c r="S15" s="194">
        <f>ROUND(IF(ISNUMBER(Q15), O15*Q15, O15),5)</f>
        <v>17050.003199999999</v>
      </c>
      <c r="T15" s="193"/>
      <c r="U15" s="194">
        <f>ROUND(U14+S15,5)</f>
        <v>17050.003199999999</v>
      </c>
    </row>
    <row r="16" spans="2:21" x14ac:dyDescent="0.25">
      <c r="B16" s="193"/>
      <c r="C16" s="193" t="s">
        <v>80</v>
      </c>
      <c r="D16" s="193"/>
      <c r="E16" s="204">
        <v>42419</v>
      </c>
      <c r="F16" s="193"/>
      <c r="G16" s="193" t="s">
        <v>218</v>
      </c>
      <c r="H16" s="193"/>
      <c r="I16" s="193" t="s">
        <v>258</v>
      </c>
      <c r="J16" s="193"/>
      <c r="K16" s="193" t="s">
        <v>219</v>
      </c>
      <c r="L16" s="193"/>
      <c r="M16" s="193" t="s">
        <v>347</v>
      </c>
      <c r="N16" s="193"/>
      <c r="O16" s="329">
        <v>8</v>
      </c>
      <c r="P16" s="193"/>
      <c r="Q16" s="329">
        <v>350</v>
      </c>
      <c r="R16" s="193"/>
      <c r="S16" s="194">
        <f>ROUND(IF(ISNUMBER(Q16), O16*Q16, O16),5)</f>
        <v>2800</v>
      </c>
      <c r="T16" s="193"/>
      <c r="U16" s="194">
        <f>ROUND(U15+S16,5)</f>
        <v>19850.003199999999</v>
      </c>
    </row>
    <row r="17" spans="2:21" x14ac:dyDescent="0.25">
      <c r="B17" s="193"/>
      <c r="C17" s="193" t="s">
        <v>80</v>
      </c>
      <c r="D17" s="193"/>
      <c r="E17" s="204">
        <v>42419</v>
      </c>
      <c r="F17" s="193"/>
      <c r="G17" s="193" t="s">
        <v>218</v>
      </c>
      <c r="H17" s="193"/>
      <c r="I17" s="193" t="s">
        <v>260</v>
      </c>
      <c r="J17" s="193"/>
      <c r="K17" s="193" t="s">
        <v>219</v>
      </c>
      <c r="L17" s="193"/>
      <c r="M17" s="193" t="s">
        <v>260</v>
      </c>
      <c r="N17" s="193"/>
      <c r="O17" s="329">
        <v>1</v>
      </c>
      <c r="P17" s="193"/>
      <c r="Q17" s="329">
        <v>4200</v>
      </c>
      <c r="R17" s="193"/>
      <c r="S17" s="194">
        <f>ROUND(IF(ISNUMBER(Q17), O17*Q17, O17),5)</f>
        <v>4200</v>
      </c>
      <c r="T17" s="193"/>
      <c r="U17" s="194">
        <f>ROUND(U16+S17,5)</f>
        <v>24050.003199999999</v>
      </c>
    </row>
    <row r="18" spans="2:21" ht="15.75" thickBot="1" x14ac:dyDescent="0.3">
      <c r="B18" s="193"/>
      <c r="C18" s="193" t="s">
        <v>80</v>
      </c>
      <c r="D18" s="193"/>
      <c r="E18" s="204">
        <v>42419</v>
      </c>
      <c r="F18" s="193"/>
      <c r="G18" s="193" t="s">
        <v>218</v>
      </c>
      <c r="H18" s="193"/>
      <c r="I18" s="193" t="s">
        <v>255</v>
      </c>
      <c r="J18" s="193"/>
      <c r="K18" s="193" t="s">
        <v>219</v>
      </c>
      <c r="L18" s="193"/>
      <c r="M18" s="193" t="s">
        <v>255</v>
      </c>
      <c r="N18" s="193"/>
      <c r="O18" s="335">
        <v>1</v>
      </c>
      <c r="P18" s="193"/>
      <c r="Q18" s="329">
        <v>36652</v>
      </c>
      <c r="R18" s="193"/>
      <c r="S18" s="195">
        <f>ROUND(IF(ISNUMBER(Q18), O18*Q18, O18),5)</f>
        <v>36652</v>
      </c>
      <c r="T18" s="193"/>
      <c r="U18" s="195">
        <f>ROUND(U17+S18,5)</f>
        <v>60702.003199999999</v>
      </c>
    </row>
    <row r="19" spans="2:21" x14ac:dyDescent="0.25">
      <c r="B19" s="193" t="s">
        <v>348</v>
      </c>
      <c r="C19" s="193"/>
      <c r="D19" s="193"/>
      <c r="E19" s="204"/>
      <c r="F19" s="193"/>
      <c r="G19" s="193"/>
      <c r="H19" s="193"/>
      <c r="I19" s="193"/>
      <c r="J19" s="193"/>
      <c r="K19" s="193"/>
      <c r="L19" s="193"/>
      <c r="M19" s="193"/>
      <c r="N19" s="193"/>
      <c r="O19" s="329">
        <f>ROUND(SUM(O14:O18),5)</f>
        <v>650</v>
      </c>
      <c r="P19" s="193"/>
      <c r="Q19" s="329"/>
      <c r="R19" s="193"/>
      <c r="S19" s="194">
        <f>ROUND(SUM(S14:S18),5)</f>
        <v>60702.003199999999</v>
      </c>
      <c r="T19" s="193"/>
      <c r="U19" s="194">
        <f>U18</f>
        <v>60702.003199999999</v>
      </c>
    </row>
    <row r="20" spans="2:21" ht="30" customHeight="1" x14ac:dyDescent="0.25">
      <c r="B20" s="191" t="s">
        <v>224</v>
      </c>
      <c r="C20" s="191"/>
      <c r="D20" s="191"/>
      <c r="E20" s="203"/>
      <c r="F20" s="191"/>
      <c r="G20" s="191"/>
      <c r="H20" s="191"/>
      <c r="I20" s="191"/>
      <c r="J20" s="191"/>
      <c r="K20" s="191"/>
      <c r="L20" s="191"/>
      <c r="M20" s="191"/>
      <c r="N20" s="191"/>
      <c r="O20" s="269"/>
      <c r="P20" s="191"/>
      <c r="Q20" s="269"/>
      <c r="R20" s="191"/>
      <c r="S20" s="192"/>
      <c r="T20" s="191"/>
      <c r="U20" s="192"/>
    </row>
    <row r="21" spans="2:21" x14ac:dyDescent="0.25">
      <c r="B21" s="193"/>
      <c r="C21" s="193" t="s">
        <v>80</v>
      </c>
      <c r="D21" s="193"/>
      <c r="E21" s="204">
        <v>42420</v>
      </c>
      <c r="F21" s="193"/>
      <c r="G21" s="193" t="s">
        <v>223</v>
      </c>
      <c r="H21" s="193"/>
      <c r="I21" s="193" t="s">
        <v>225</v>
      </c>
      <c r="J21" s="193"/>
      <c r="K21" s="193" t="s">
        <v>224</v>
      </c>
      <c r="L21" s="193"/>
      <c r="M21" s="193" t="s">
        <v>349</v>
      </c>
      <c r="N21" s="193"/>
      <c r="O21" s="329">
        <v>2094</v>
      </c>
      <c r="P21" s="193"/>
      <c r="Q21" s="329">
        <v>3.8677199999999998</v>
      </c>
      <c r="R21" s="193"/>
      <c r="S21" s="194">
        <f t="shared" ref="S21:S52" si="0">ROUND(IF(ISNUMBER(Q21), O21*Q21, O21),5)</f>
        <v>8099.0056800000002</v>
      </c>
      <c r="T21" s="193"/>
      <c r="U21" s="194">
        <f t="shared" ref="U21:U52" si="1">ROUND(U20+S21,5)</f>
        <v>8099.0056800000002</v>
      </c>
    </row>
    <row r="22" spans="2:21" x14ac:dyDescent="0.25">
      <c r="B22" s="193"/>
      <c r="C22" s="193" t="s">
        <v>80</v>
      </c>
      <c r="D22" s="193"/>
      <c r="E22" s="204">
        <v>42420</v>
      </c>
      <c r="F22" s="193"/>
      <c r="G22" s="193" t="s">
        <v>223</v>
      </c>
      <c r="H22" s="193"/>
      <c r="I22" s="193" t="s">
        <v>226</v>
      </c>
      <c r="J22" s="193"/>
      <c r="K22" s="193" t="s">
        <v>224</v>
      </c>
      <c r="L22" s="193"/>
      <c r="M22" s="193" t="s">
        <v>350</v>
      </c>
      <c r="N22" s="193"/>
      <c r="O22" s="329">
        <v>2604</v>
      </c>
      <c r="P22" s="193"/>
      <c r="Q22" s="329">
        <v>6.8425500000000001</v>
      </c>
      <c r="R22" s="193"/>
      <c r="S22" s="194">
        <f t="shared" si="0"/>
        <v>17818.000199999999</v>
      </c>
      <c r="T22" s="193"/>
      <c r="U22" s="194">
        <f t="shared" si="1"/>
        <v>25917.005880000001</v>
      </c>
    </row>
    <row r="23" spans="2:21" x14ac:dyDescent="0.25">
      <c r="B23" s="193"/>
      <c r="C23" s="193" t="s">
        <v>80</v>
      </c>
      <c r="D23" s="193"/>
      <c r="E23" s="204">
        <v>42420</v>
      </c>
      <c r="F23" s="193"/>
      <c r="G23" s="193" t="s">
        <v>223</v>
      </c>
      <c r="H23" s="193"/>
      <c r="I23" s="193" t="s">
        <v>227</v>
      </c>
      <c r="J23" s="193"/>
      <c r="K23" s="193" t="s">
        <v>224</v>
      </c>
      <c r="L23" s="193"/>
      <c r="M23" s="193" t="s">
        <v>351</v>
      </c>
      <c r="N23" s="193"/>
      <c r="O23" s="329">
        <v>1860</v>
      </c>
      <c r="P23" s="193"/>
      <c r="Q23" s="329">
        <v>16.659680000000002</v>
      </c>
      <c r="R23" s="193"/>
      <c r="S23" s="194">
        <f t="shared" si="0"/>
        <v>30987.004799999999</v>
      </c>
      <c r="T23" s="193"/>
      <c r="U23" s="194">
        <f t="shared" si="1"/>
        <v>56904.010679999999</v>
      </c>
    </row>
    <row r="24" spans="2:21" x14ac:dyDescent="0.25">
      <c r="B24" s="193"/>
      <c r="C24" s="193" t="s">
        <v>80</v>
      </c>
      <c r="D24" s="193"/>
      <c r="E24" s="204">
        <v>42420</v>
      </c>
      <c r="F24" s="193"/>
      <c r="G24" s="193" t="s">
        <v>223</v>
      </c>
      <c r="H24" s="193"/>
      <c r="I24" s="193" t="s">
        <v>228</v>
      </c>
      <c r="J24" s="193"/>
      <c r="K24" s="193" t="s">
        <v>224</v>
      </c>
      <c r="L24" s="193"/>
      <c r="M24" s="193" t="s">
        <v>352</v>
      </c>
      <c r="N24" s="193"/>
      <c r="O24" s="329">
        <v>4482</v>
      </c>
      <c r="P24" s="193"/>
      <c r="Q24" s="329">
        <v>16.659970000000001</v>
      </c>
      <c r="R24" s="193"/>
      <c r="S24" s="194">
        <f t="shared" si="0"/>
        <v>74669.985539999994</v>
      </c>
      <c r="T24" s="193"/>
      <c r="U24" s="194">
        <f t="shared" si="1"/>
        <v>131573.99622</v>
      </c>
    </row>
    <row r="25" spans="2:21" x14ac:dyDescent="0.25">
      <c r="B25" s="193"/>
      <c r="C25" s="193" t="s">
        <v>80</v>
      </c>
      <c r="D25" s="193"/>
      <c r="E25" s="204">
        <v>42420</v>
      </c>
      <c r="F25" s="193"/>
      <c r="G25" s="193" t="s">
        <v>223</v>
      </c>
      <c r="H25" s="193"/>
      <c r="I25" s="193" t="s">
        <v>229</v>
      </c>
      <c r="J25" s="193"/>
      <c r="K25" s="193" t="s">
        <v>224</v>
      </c>
      <c r="L25" s="193"/>
      <c r="M25" s="193" t="s">
        <v>353</v>
      </c>
      <c r="N25" s="193"/>
      <c r="O25" s="329">
        <v>1734</v>
      </c>
      <c r="P25" s="193"/>
      <c r="Q25" s="329">
        <v>62.475200000000001</v>
      </c>
      <c r="R25" s="193"/>
      <c r="S25" s="194">
        <f t="shared" si="0"/>
        <v>108331.99679999999</v>
      </c>
      <c r="T25" s="193"/>
      <c r="U25" s="194">
        <f t="shared" si="1"/>
        <v>239905.99301999999</v>
      </c>
    </row>
    <row r="26" spans="2:21" x14ac:dyDescent="0.25">
      <c r="B26" s="193"/>
      <c r="C26" s="193" t="s">
        <v>80</v>
      </c>
      <c r="D26" s="193"/>
      <c r="E26" s="204">
        <v>42420</v>
      </c>
      <c r="F26" s="193"/>
      <c r="G26" s="193" t="s">
        <v>223</v>
      </c>
      <c r="H26" s="193"/>
      <c r="I26" s="193" t="s">
        <v>230</v>
      </c>
      <c r="J26" s="193"/>
      <c r="K26" s="193" t="s">
        <v>224</v>
      </c>
      <c r="L26" s="193"/>
      <c r="M26" s="193" t="s">
        <v>354</v>
      </c>
      <c r="N26" s="193"/>
      <c r="O26" s="329">
        <v>1548</v>
      </c>
      <c r="P26" s="193"/>
      <c r="Q26" s="329">
        <v>44.624679999999998</v>
      </c>
      <c r="R26" s="193"/>
      <c r="S26" s="194">
        <f t="shared" si="0"/>
        <v>69079.004639999999</v>
      </c>
      <c r="T26" s="193"/>
      <c r="U26" s="194">
        <f t="shared" si="1"/>
        <v>308984.99765999999</v>
      </c>
    </row>
    <row r="27" spans="2:21" x14ac:dyDescent="0.25">
      <c r="B27" s="193"/>
      <c r="C27" s="193" t="s">
        <v>80</v>
      </c>
      <c r="D27" s="193"/>
      <c r="E27" s="204">
        <v>42420</v>
      </c>
      <c r="F27" s="193"/>
      <c r="G27" s="193" t="s">
        <v>223</v>
      </c>
      <c r="H27" s="193"/>
      <c r="I27" s="193" t="s">
        <v>231</v>
      </c>
      <c r="J27" s="193"/>
      <c r="K27" s="193" t="s">
        <v>224</v>
      </c>
      <c r="L27" s="193"/>
      <c r="M27" s="193" t="s">
        <v>355</v>
      </c>
      <c r="N27" s="193"/>
      <c r="O27" s="329">
        <v>423</v>
      </c>
      <c r="P27" s="193"/>
      <c r="Q27" s="329">
        <v>21.4208</v>
      </c>
      <c r="R27" s="193"/>
      <c r="S27" s="194">
        <f t="shared" si="0"/>
        <v>9060.9984000000004</v>
      </c>
      <c r="T27" s="193"/>
      <c r="U27" s="194">
        <f t="shared" si="1"/>
        <v>318045.99605999998</v>
      </c>
    </row>
    <row r="28" spans="2:21" x14ac:dyDescent="0.25">
      <c r="B28" s="193"/>
      <c r="C28" s="193" t="s">
        <v>80</v>
      </c>
      <c r="D28" s="193"/>
      <c r="E28" s="204">
        <v>42420</v>
      </c>
      <c r="F28" s="193"/>
      <c r="G28" s="193" t="s">
        <v>223</v>
      </c>
      <c r="H28" s="193"/>
      <c r="I28" s="193" t="s">
        <v>232</v>
      </c>
      <c r="J28" s="193"/>
      <c r="K28" s="193" t="s">
        <v>224</v>
      </c>
      <c r="L28" s="193"/>
      <c r="M28" s="193" t="s">
        <v>356</v>
      </c>
      <c r="N28" s="193"/>
      <c r="O28" s="329">
        <v>336</v>
      </c>
      <c r="P28" s="193"/>
      <c r="Q28" s="329">
        <v>62.476190000000003</v>
      </c>
      <c r="R28" s="193"/>
      <c r="S28" s="194">
        <f t="shared" si="0"/>
        <v>20991.99984</v>
      </c>
      <c r="T28" s="193"/>
      <c r="U28" s="194">
        <f t="shared" si="1"/>
        <v>339037.99589999998</v>
      </c>
    </row>
    <row r="29" spans="2:21" x14ac:dyDescent="0.25">
      <c r="B29" s="193"/>
      <c r="C29" s="193" t="s">
        <v>80</v>
      </c>
      <c r="D29" s="193"/>
      <c r="E29" s="204">
        <v>42420</v>
      </c>
      <c r="F29" s="193"/>
      <c r="G29" s="193" t="s">
        <v>223</v>
      </c>
      <c r="H29" s="193"/>
      <c r="I29" s="193" t="s">
        <v>233</v>
      </c>
      <c r="J29" s="193"/>
      <c r="K29" s="193" t="s">
        <v>224</v>
      </c>
      <c r="L29" s="193"/>
      <c r="M29" s="193" t="s">
        <v>357</v>
      </c>
      <c r="N29" s="193"/>
      <c r="O29" s="329">
        <v>362</v>
      </c>
      <c r="P29" s="193"/>
      <c r="Q29" s="329">
        <v>62.475140000000003</v>
      </c>
      <c r="R29" s="193"/>
      <c r="S29" s="194">
        <f t="shared" si="0"/>
        <v>22616.000680000001</v>
      </c>
      <c r="T29" s="193"/>
      <c r="U29" s="194">
        <f t="shared" si="1"/>
        <v>361653.99657999998</v>
      </c>
    </row>
    <row r="30" spans="2:21" x14ac:dyDescent="0.25">
      <c r="B30" s="193"/>
      <c r="C30" s="193" t="s">
        <v>80</v>
      </c>
      <c r="D30" s="193"/>
      <c r="E30" s="204">
        <v>42420</v>
      </c>
      <c r="F30" s="193"/>
      <c r="G30" s="193" t="s">
        <v>223</v>
      </c>
      <c r="H30" s="193"/>
      <c r="I30" s="193" t="s">
        <v>234</v>
      </c>
      <c r="J30" s="193"/>
      <c r="K30" s="193" t="s">
        <v>224</v>
      </c>
      <c r="L30" s="193"/>
      <c r="M30" s="193" t="s">
        <v>358</v>
      </c>
      <c r="N30" s="193"/>
      <c r="O30" s="329">
        <v>1860</v>
      </c>
      <c r="P30" s="193"/>
      <c r="Q30" s="329">
        <v>2.6774200000000001</v>
      </c>
      <c r="R30" s="193"/>
      <c r="S30" s="194">
        <f t="shared" si="0"/>
        <v>4980.0011999999997</v>
      </c>
      <c r="T30" s="193"/>
      <c r="U30" s="194">
        <f t="shared" si="1"/>
        <v>366633.99777999998</v>
      </c>
    </row>
    <row r="31" spans="2:21" x14ac:dyDescent="0.25">
      <c r="B31" s="193"/>
      <c r="C31" s="193" t="s">
        <v>80</v>
      </c>
      <c r="D31" s="193"/>
      <c r="E31" s="204">
        <v>42420</v>
      </c>
      <c r="F31" s="193"/>
      <c r="G31" s="193" t="s">
        <v>223</v>
      </c>
      <c r="H31" s="193"/>
      <c r="I31" s="193" t="s">
        <v>235</v>
      </c>
      <c r="J31" s="193"/>
      <c r="K31" s="193" t="s">
        <v>224</v>
      </c>
      <c r="L31" s="193"/>
      <c r="M31" s="193" t="s">
        <v>359</v>
      </c>
      <c r="N31" s="193"/>
      <c r="O31" s="329">
        <v>7092</v>
      </c>
      <c r="P31" s="193"/>
      <c r="Q31" s="329">
        <v>4.4624899999999998</v>
      </c>
      <c r="R31" s="193"/>
      <c r="S31" s="194">
        <f t="shared" si="0"/>
        <v>31647.979080000001</v>
      </c>
      <c r="T31" s="193"/>
      <c r="U31" s="194">
        <f t="shared" si="1"/>
        <v>398281.97686</v>
      </c>
    </row>
    <row r="32" spans="2:21" x14ac:dyDescent="0.25">
      <c r="B32" s="193"/>
      <c r="C32" s="193" t="s">
        <v>80</v>
      </c>
      <c r="D32" s="193"/>
      <c r="E32" s="204">
        <v>42420</v>
      </c>
      <c r="F32" s="193"/>
      <c r="G32" s="193" t="s">
        <v>223</v>
      </c>
      <c r="H32" s="193"/>
      <c r="I32" s="193" t="s">
        <v>236</v>
      </c>
      <c r="J32" s="193"/>
      <c r="K32" s="193" t="s">
        <v>224</v>
      </c>
      <c r="L32" s="193"/>
      <c r="M32" s="193" t="s">
        <v>360</v>
      </c>
      <c r="N32" s="193"/>
      <c r="O32" s="329">
        <v>161</v>
      </c>
      <c r="P32" s="193"/>
      <c r="Q32" s="329">
        <v>133.87577999999999</v>
      </c>
      <c r="R32" s="193"/>
      <c r="S32" s="194">
        <f t="shared" si="0"/>
        <v>21554.00058</v>
      </c>
      <c r="T32" s="193"/>
      <c r="U32" s="194">
        <f t="shared" si="1"/>
        <v>419835.97743999999</v>
      </c>
    </row>
    <row r="33" spans="2:21" x14ac:dyDescent="0.25">
      <c r="B33" s="193"/>
      <c r="C33" s="193" t="s">
        <v>80</v>
      </c>
      <c r="D33" s="193"/>
      <c r="E33" s="204">
        <v>42420</v>
      </c>
      <c r="F33" s="193"/>
      <c r="G33" s="193" t="s">
        <v>223</v>
      </c>
      <c r="H33" s="193"/>
      <c r="I33" s="193" t="s">
        <v>237</v>
      </c>
      <c r="J33" s="193"/>
      <c r="K33" s="193" t="s">
        <v>224</v>
      </c>
      <c r="L33" s="193"/>
      <c r="M33" s="193" t="s">
        <v>361</v>
      </c>
      <c r="N33" s="193"/>
      <c r="O33" s="329">
        <v>480</v>
      </c>
      <c r="P33" s="193"/>
      <c r="Q33" s="329">
        <v>104.125</v>
      </c>
      <c r="R33" s="193"/>
      <c r="S33" s="194">
        <f t="shared" si="0"/>
        <v>49980</v>
      </c>
      <c r="T33" s="193"/>
      <c r="U33" s="194">
        <f t="shared" si="1"/>
        <v>469815.97743999999</v>
      </c>
    </row>
    <row r="34" spans="2:21" x14ac:dyDescent="0.25">
      <c r="B34" s="193"/>
      <c r="C34" s="193" t="s">
        <v>80</v>
      </c>
      <c r="D34" s="193"/>
      <c r="E34" s="204">
        <v>42420</v>
      </c>
      <c r="F34" s="193"/>
      <c r="G34" s="193" t="s">
        <v>223</v>
      </c>
      <c r="H34" s="193"/>
      <c r="I34" s="193" t="s">
        <v>238</v>
      </c>
      <c r="J34" s="193"/>
      <c r="K34" s="193" t="s">
        <v>224</v>
      </c>
      <c r="L34" s="193"/>
      <c r="M34" s="193" t="s">
        <v>362</v>
      </c>
      <c r="N34" s="193"/>
      <c r="O34" s="329">
        <v>450</v>
      </c>
      <c r="P34" s="193"/>
      <c r="Q34" s="329">
        <v>59.5</v>
      </c>
      <c r="R34" s="193"/>
      <c r="S34" s="194">
        <f t="shared" si="0"/>
        <v>26775</v>
      </c>
      <c r="T34" s="193"/>
      <c r="U34" s="194">
        <f t="shared" si="1"/>
        <v>496590.97743999999</v>
      </c>
    </row>
    <row r="35" spans="2:21" x14ac:dyDescent="0.25">
      <c r="B35" s="193"/>
      <c r="C35" s="193" t="s">
        <v>80</v>
      </c>
      <c r="D35" s="193"/>
      <c r="E35" s="204">
        <v>42420</v>
      </c>
      <c r="F35" s="193"/>
      <c r="G35" s="193" t="s">
        <v>223</v>
      </c>
      <c r="H35" s="193"/>
      <c r="I35" s="193" t="s">
        <v>239</v>
      </c>
      <c r="J35" s="193"/>
      <c r="K35" s="193" t="s">
        <v>224</v>
      </c>
      <c r="L35" s="193"/>
      <c r="M35" s="193" t="s">
        <v>239</v>
      </c>
      <c r="N35" s="193"/>
      <c r="O35" s="329">
        <v>932</v>
      </c>
      <c r="P35" s="193"/>
      <c r="Q35" s="329">
        <v>20.300429999999999</v>
      </c>
      <c r="R35" s="193"/>
      <c r="S35" s="194">
        <f t="shared" si="0"/>
        <v>18920.000759999999</v>
      </c>
      <c r="T35" s="193"/>
      <c r="U35" s="194">
        <f t="shared" si="1"/>
        <v>515510.97820000001</v>
      </c>
    </row>
    <row r="36" spans="2:21" x14ac:dyDescent="0.25">
      <c r="B36" s="193"/>
      <c r="C36" s="193" t="s">
        <v>80</v>
      </c>
      <c r="D36" s="193"/>
      <c r="E36" s="204">
        <v>42420</v>
      </c>
      <c r="F36" s="193"/>
      <c r="G36" s="193" t="s">
        <v>223</v>
      </c>
      <c r="H36" s="193"/>
      <c r="I36" s="193" t="s">
        <v>240</v>
      </c>
      <c r="J36" s="193"/>
      <c r="K36" s="193" t="s">
        <v>224</v>
      </c>
      <c r="L36" s="193"/>
      <c r="M36" s="193" t="s">
        <v>240</v>
      </c>
      <c r="N36" s="193"/>
      <c r="O36" s="329">
        <v>932</v>
      </c>
      <c r="P36" s="193"/>
      <c r="Q36" s="329">
        <v>54.599789999999999</v>
      </c>
      <c r="R36" s="193"/>
      <c r="S36" s="194">
        <f t="shared" si="0"/>
        <v>50887.004280000001</v>
      </c>
      <c r="T36" s="193"/>
      <c r="U36" s="194">
        <f t="shared" si="1"/>
        <v>566397.98248000001</v>
      </c>
    </row>
    <row r="37" spans="2:21" x14ac:dyDescent="0.25">
      <c r="B37" s="193"/>
      <c r="C37" s="193" t="s">
        <v>80</v>
      </c>
      <c r="D37" s="193"/>
      <c r="E37" s="204">
        <v>42420</v>
      </c>
      <c r="F37" s="193"/>
      <c r="G37" s="193" t="s">
        <v>223</v>
      </c>
      <c r="H37" s="193"/>
      <c r="I37" s="193" t="s">
        <v>241</v>
      </c>
      <c r="J37" s="193"/>
      <c r="K37" s="193" t="s">
        <v>224</v>
      </c>
      <c r="L37" s="193"/>
      <c r="M37" s="193" t="s">
        <v>241</v>
      </c>
      <c r="N37" s="193"/>
      <c r="O37" s="329">
        <v>884</v>
      </c>
      <c r="P37" s="193"/>
      <c r="Q37" s="329">
        <v>20.299769999999999</v>
      </c>
      <c r="R37" s="193"/>
      <c r="S37" s="194">
        <f t="shared" si="0"/>
        <v>17944.99668</v>
      </c>
      <c r="T37" s="193"/>
      <c r="U37" s="194">
        <f t="shared" si="1"/>
        <v>584342.97915999999</v>
      </c>
    </row>
    <row r="38" spans="2:21" x14ac:dyDescent="0.25">
      <c r="B38" s="193"/>
      <c r="C38" s="193" t="s">
        <v>80</v>
      </c>
      <c r="D38" s="193"/>
      <c r="E38" s="204">
        <v>42420</v>
      </c>
      <c r="F38" s="193"/>
      <c r="G38" s="193" t="s">
        <v>223</v>
      </c>
      <c r="H38" s="193"/>
      <c r="I38" s="193" t="s">
        <v>242</v>
      </c>
      <c r="J38" s="193"/>
      <c r="K38" s="193" t="s">
        <v>224</v>
      </c>
      <c r="L38" s="193"/>
      <c r="M38" s="193" t="s">
        <v>242</v>
      </c>
      <c r="N38" s="193"/>
      <c r="O38" s="329">
        <v>884</v>
      </c>
      <c r="P38" s="193"/>
      <c r="Q38" s="329">
        <v>54.599550000000001</v>
      </c>
      <c r="R38" s="193"/>
      <c r="S38" s="194">
        <f t="shared" si="0"/>
        <v>48266.002200000003</v>
      </c>
      <c r="T38" s="193"/>
      <c r="U38" s="194">
        <f t="shared" si="1"/>
        <v>632608.98135999998</v>
      </c>
    </row>
    <row r="39" spans="2:21" x14ac:dyDescent="0.25">
      <c r="B39" s="193"/>
      <c r="C39" s="193" t="s">
        <v>80</v>
      </c>
      <c r="D39" s="193"/>
      <c r="E39" s="204">
        <v>42420</v>
      </c>
      <c r="F39" s="193"/>
      <c r="G39" s="193" t="s">
        <v>223</v>
      </c>
      <c r="H39" s="193"/>
      <c r="I39" s="193" t="s">
        <v>243</v>
      </c>
      <c r="J39" s="193"/>
      <c r="K39" s="193" t="s">
        <v>224</v>
      </c>
      <c r="L39" s="193"/>
      <c r="M39" s="193" t="s">
        <v>243</v>
      </c>
      <c r="N39" s="193"/>
      <c r="O39" s="329">
        <v>1440</v>
      </c>
      <c r="P39" s="193"/>
      <c r="Q39" s="329">
        <v>54.6</v>
      </c>
      <c r="R39" s="193"/>
      <c r="S39" s="194">
        <f t="shared" si="0"/>
        <v>78624</v>
      </c>
      <c r="T39" s="193"/>
      <c r="U39" s="194">
        <f t="shared" si="1"/>
        <v>711232.98135999998</v>
      </c>
    </row>
    <row r="40" spans="2:21" x14ac:dyDescent="0.25">
      <c r="B40" s="193"/>
      <c r="C40" s="193" t="s">
        <v>80</v>
      </c>
      <c r="D40" s="193"/>
      <c r="E40" s="204">
        <v>42420</v>
      </c>
      <c r="F40" s="193"/>
      <c r="G40" s="193" t="s">
        <v>223</v>
      </c>
      <c r="H40" s="193"/>
      <c r="I40" s="193" t="s">
        <v>244</v>
      </c>
      <c r="J40" s="193"/>
      <c r="K40" s="193" t="s">
        <v>224</v>
      </c>
      <c r="L40" s="193"/>
      <c r="M40" s="193" t="s">
        <v>363</v>
      </c>
      <c r="N40" s="193"/>
      <c r="O40" s="329">
        <v>500</v>
      </c>
      <c r="P40" s="193"/>
      <c r="Q40" s="329">
        <v>17.11</v>
      </c>
      <c r="R40" s="193"/>
      <c r="S40" s="194">
        <f t="shared" si="0"/>
        <v>8555</v>
      </c>
      <c r="T40" s="193"/>
      <c r="U40" s="194">
        <f t="shared" si="1"/>
        <v>719787.98135999998</v>
      </c>
    </row>
    <row r="41" spans="2:21" x14ac:dyDescent="0.25">
      <c r="B41" s="193"/>
      <c r="C41" s="193" t="s">
        <v>80</v>
      </c>
      <c r="D41" s="193"/>
      <c r="E41" s="204">
        <v>42420</v>
      </c>
      <c r="F41" s="193"/>
      <c r="G41" s="193" t="s">
        <v>223</v>
      </c>
      <c r="H41" s="193"/>
      <c r="I41" s="193" t="s">
        <v>245</v>
      </c>
      <c r="J41" s="193"/>
      <c r="K41" s="193" t="s">
        <v>224</v>
      </c>
      <c r="L41" s="193"/>
      <c r="M41" s="193" t="s">
        <v>245</v>
      </c>
      <c r="N41" s="193"/>
      <c r="O41" s="329">
        <v>500</v>
      </c>
      <c r="P41" s="193"/>
      <c r="Q41" s="329">
        <v>17.11</v>
      </c>
      <c r="R41" s="193"/>
      <c r="S41" s="194">
        <f t="shared" si="0"/>
        <v>8555</v>
      </c>
      <c r="T41" s="193"/>
      <c r="U41" s="194">
        <f t="shared" si="1"/>
        <v>728342.98135999998</v>
      </c>
    </row>
    <row r="42" spans="2:21" x14ac:dyDescent="0.25">
      <c r="B42" s="193"/>
      <c r="C42" s="193" t="s">
        <v>80</v>
      </c>
      <c r="D42" s="193"/>
      <c r="E42" s="204">
        <v>42420</v>
      </c>
      <c r="F42" s="193"/>
      <c r="G42" s="193" t="s">
        <v>223</v>
      </c>
      <c r="H42" s="193"/>
      <c r="I42" s="193" t="s">
        <v>246</v>
      </c>
      <c r="J42" s="193"/>
      <c r="K42" s="193" t="s">
        <v>224</v>
      </c>
      <c r="L42" s="193"/>
      <c r="M42" s="193" t="s">
        <v>364</v>
      </c>
      <c r="N42" s="193"/>
      <c r="O42" s="329">
        <v>5500</v>
      </c>
      <c r="P42" s="193"/>
      <c r="Q42" s="329">
        <v>7.7</v>
      </c>
      <c r="R42" s="193"/>
      <c r="S42" s="194">
        <f t="shared" si="0"/>
        <v>42350</v>
      </c>
      <c r="T42" s="193"/>
      <c r="U42" s="194">
        <f t="shared" si="1"/>
        <v>770692.98135999998</v>
      </c>
    </row>
    <row r="43" spans="2:21" x14ac:dyDescent="0.25">
      <c r="B43" s="193"/>
      <c r="C43" s="193" t="s">
        <v>80</v>
      </c>
      <c r="D43" s="193"/>
      <c r="E43" s="204">
        <v>42420</v>
      </c>
      <c r="F43" s="193"/>
      <c r="G43" s="193" t="s">
        <v>223</v>
      </c>
      <c r="H43" s="193"/>
      <c r="I43" s="193" t="s">
        <v>247</v>
      </c>
      <c r="J43" s="193"/>
      <c r="K43" s="193" t="s">
        <v>224</v>
      </c>
      <c r="L43" s="193"/>
      <c r="M43" s="193" t="s">
        <v>247</v>
      </c>
      <c r="N43" s="193"/>
      <c r="O43" s="329">
        <v>100</v>
      </c>
      <c r="P43" s="193"/>
      <c r="Q43" s="329">
        <v>6.65</v>
      </c>
      <c r="R43" s="193"/>
      <c r="S43" s="194">
        <f t="shared" si="0"/>
        <v>665</v>
      </c>
      <c r="T43" s="193"/>
      <c r="U43" s="194">
        <f t="shared" si="1"/>
        <v>771357.98135999998</v>
      </c>
    </row>
    <row r="44" spans="2:21" x14ac:dyDescent="0.25">
      <c r="B44" s="193"/>
      <c r="C44" s="193" t="s">
        <v>80</v>
      </c>
      <c r="D44" s="193"/>
      <c r="E44" s="204">
        <v>42420</v>
      </c>
      <c r="F44" s="193"/>
      <c r="G44" s="193" t="s">
        <v>223</v>
      </c>
      <c r="H44" s="193"/>
      <c r="I44" s="193" t="s">
        <v>248</v>
      </c>
      <c r="J44" s="193"/>
      <c r="K44" s="193" t="s">
        <v>224</v>
      </c>
      <c r="L44" s="193"/>
      <c r="M44" s="193" t="s">
        <v>248</v>
      </c>
      <c r="N44" s="193"/>
      <c r="O44" s="329">
        <v>100</v>
      </c>
      <c r="P44" s="193"/>
      <c r="Q44" s="329">
        <v>17.149999999999999</v>
      </c>
      <c r="R44" s="193"/>
      <c r="S44" s="194">
        <f t="shared" si="0"/>
        <v>1715</v>
      </c>
      <c r="T44" s="193"/>
      <c r="U44" s="194">
        <f t="shared" si="1"/>
        <v>773072.98135999998</v>
      </c>
    </row>
    <row r="45" spans="2:21" x14ac:dyDescent="0.25">
      <c r="B45" s="193"/>
      <c r="C45" s="193" t="s">
        <v>80</v>
      </c>
      <c r="D45" s="193"/>
      <c r="E45" s="204">
        <v>42420</v>
      </c>
      <c r="F45" s="193"/>
      <c r="G45" s="193" t="s">
        <v>223</v>
      </c>
      <c r="H45" s="193"/>
      <c r="I45" s="193" t="s">
        <v>249</v>
      </c>
      <c r="J45" s="193"/>
      <c r="K45" s="193" t="s">
        <v>224</v>
      </c>
      <c r="L45" s="193"/>
      <c r="M45" s="193" t="s">
        <v>249</v>
      </c>
      <c r="N45" s="193"/>
      <c r="O45" s="329">
        <v>100</v>
      </c>
      <c r="P45" s="193"/>
      <c r="Q45" s="329">
        <v>10.5</v>
      </c>
      <c r="R45" s="193"/>
      <c r="S45" s="194">
        <f t="shared" si="0"/>
        <v>1050</v>
      </c>
      <c r="T45" s="193"/>
      <c r="U45" s="194">
        <f t="shared" si="1"/>
        <v>774122.98135999998</v>
      </c>
    </row>
    <row r="46" spans="2:21" x14ac:dyDescent="0.25">
      <c r="B46" s="193"/>
      <c r="C46" s="193" t="s">
        <v>80</v>
      </c>
      <c r="D46" s="193"/>
      <c r="E46" s="204">
        <v>42420</v>
      </c>
      <c r="F46" s="193"/>
      <c r="G46" s="193" t="s">
        <v>223</v>
      </c>
      <c r="H46" s="193"/>
      <c r="I46" s="193" t="s">
        <v>250</v>
      </c>
      <c r="J46" s="193"/>
      <c r="K46" s="193" t="s">
        <v>224</v>
      </c>
      <c r="L46" s="193"/>
      <c r="M46" s="193" t="s">
        <v>250</v>
      </c>
      <c r="N46" s="193"/>
      <c r="O46" s="329">
        <v>24</v>
      </c>
      <c r="P46" s="193"/>
      <c r="Q46" s="329">
        <v>72.791669999999996</v>
      </c>
      <c r="R46" s="193"/>
      <c r="S46" s="194">
        <f t="shared" si="0"/>
        <v>1747.00008</v>
      </c>
      <c r="T46" s="193"/>
      <c r="U46" s="194">
        <f t="shared" si="1"/>
        <v>775869.98144</v>
      </c>
    </row>
    <row r="47" spans="2:21" x14ac:dyDescent="0.25">
      <c r="B47" s="193"/>
      <c r="C47" s="193" t="s">
        <v>80</v>
      </c>
      <c r="D47" s="193"/>
      <c r="E47" s="204">
        <v>42420</v>
      </c>
      <c r="F47" s="193"/>
      <c r="G47" s="193" t="s">
        <v>223</v>
      </c>
      <c r="H47" s="193"/>
      <c r="I47" s="193" t="s">
        <v>251</v>
      </c>
      <c r="J47" s="193"/>
      <c r="K47" s="193" t="s">
        <v>224</v>
      </c>
      <c r="L47" s="193"/>
      <c r="M47" s="193" t="s">
        <v>365</v>
      </c>
      <c r="N47" s="193"/>
      <c r="O47" s="329">
        <v>3600</v>
      </c>
      <c r="P47" s="193"/>
      <c r="Q47" s="329">
        <v>11.2</v>
      </c>
      <c r="R47" s="193"/>
      <c r="S47" s="194">
        <f t="shared" si="0"/>
        <v>40320</v>
      </c>
      <c r="T47" s="193"/>
      <c r="U47" s="194">
        <f t="shared" si="1"/>
        <v>816189.98144</v>
      </c>
    </row>
    <row r="48" spans="2:21" x14ac:dyDescent="0.25">
      <c r="B48" s="193"/>
      <c r="C48" s="193" t="s">
        <v>80</v>
      </c>
      <c r="D48" s="193"/>
      <c r="E48" s="204">
        <v>42420</v>
      </c>
      <c r="F48" s="193"/>
      <c r="G48" s="193" t="s">
        <v>223</v>
      </c>
      <c r="H48" s="193"/>
      <c r="I48" s="193" t="s">
        <v>252</v>
      </c>
      <c r="J48" s="193"/>
      <c r="K48" s="193" t="s">
        <v>224</v>
      </c>
      <c r="L48" s="193"/>
      <c r="M48" s="193" t="s">
        <v>252</v>
      </c>
      <c r="N48" s="193"/>
      <c r="O48" s="329">
        <v>10</v>
      </c>
      <c r="P48" s="193"/>
      <c r="Q48" s="329">
        <v>107.5</v>
      </c>
      <c r="R48" s="193"/>
      <c r="S48" s="194">
        <f t="shared" si="0"/>
        <v>1075</v>
      </c>
      <c r="T48" s="193"/>
      <c r="U48" s="194">
        <f t="shared" si="1"/>
        <v>817264.98144</v>
      </c>
    </row>
    <row r="49" spans="2:21" x14ac:dyDescent="0.25">
      <c r="B49" s="193"/>
      <c r="C49" s="193" t="s">
        <v>80</v>
      </c>
      <c r="D49" s="193"/>
      <c r="E49" s="204">
        <v>42420</v>
      </c>
      <c r="F49" s="193"/>
      <c r="G49" s="193" t="s">
        <v>223</v>
      </c>
      <c r="H49" s="193"/>
      <c r="I49" s="193" t="s">
        <v>253</v>
      </c>
      <c r="J49" s="193"/>
      <c r="K49" s="193" t="s">
        <v>224</v>
      </c>
      <c r="L49" s="193"/>
      <c r="M49" s="193" t="s">
        <v>253</v>
      </c>
      <c r="N49" s="193"/>
      <c r="O49" s="329">
        <v>34</v>
      </c>
      <c r="P49" s="193"/>
      <c r="Q49" s="329">
        <v>62.735289999999999</v>
      </c>
      <c r="R49" s="193"/>
      <c r="S49" s="194">
        <f t="shared" si="0"/>
        <v>2132.9998599999999</v>
      </c>
      <c r="T49" s="193"/>
      <c r="U49" s="194">
        <f t="shared" si="1"/>
        <v>819397.98129999998</v>
      </c>
    </row>
    <row r="50" spans="2:21" x14ac:dyDescent="0.25">
      <c r="B50" s="193"/>
      <c r="C50" s="193" t="s">
        <v>80</v>
      </c>
      <c r="D50" s="193"/>
      <c r="E50" s="204">
        <v>42420</v>
      </c>
      <c r="F50" s="193"/>
      <c r="G50" s="193" t="s">
        <v>223</v>
      </c>
      <c r="H50" s="193"/>
      <c r="I50" s="193" t="s">
        <v>258</v>
      </c>
      <c r="J50" s="193"/>
      <c r="K50" s="193" t="s">
        <v>224</v>
      </c>
      <c r="L50" s="193"/>
      <c r="M50" s="193" t="s">
        <v>347</v>
      </c>
      <c r="N50" s="193"/>
      <c r="O50" s="329">
        <v>57</v>
      </c>
      <c r="P50" s="193"/>
      <c r="Q50" s="329">
        <v>350</v>
      </c>
      <c r="R50" s="193"/>
      <c r="S50" s="194">
        <f t="shared" si="0"/>
        <v>19950</v>
      </c>
      <c r="T50" s="193"/>
      <c r="U50" s="194">
        <f t="shared" si="1"/>
        <v>839347.98129999998</v>
      </c>
    </row>
    <row r="51" spans="2:21" x14ac:dyDescent="0.25">
      <c r="B51" s="193"/>
      <c r="C51" s="193" t="s">
        <v>80</v>
      </c>
      <c r="D51" s="193"/>
      <c r="E51" s="204">
        <v>42420</v>
      </c>
      <c r="F51" s="193"/>
      <c r="G51" s="193" t="s">
        <v>223</v>
      </c>
      <c r="H51" s="193"/>
      <c r="I51" s="193" t="s">
        <v>260</v>
      </c>
      <c r="J51" s="193"/>
      <c r="K51" s="193" t="s">
        <v>224</v>
      </c>
      <c r="L51" s="193"/>
      <c r="M51" s="193" t="s">
        <v>260</v>
      </c>
      <c r="N51" s="193"/>
      <c r="O51" s="329">
        <v>1</v>
      </c>
      <c r="P51" s="193"/>
      <c r="Q51" s="329">
        <v>4200</v>
      </c>
      <c r="R51" s="193"/>
      <c r="S51" s="194">
        <f t="shared" si="0"/>
        <v>4200</v>
      </c>
      <c r="T51" s="193"/>
      <c r="U51" s="194">
        <f t="shared" si="1"/>
        <v>843547.98129999998</v>
      </c>
    </row>
    <row r="52" spans="2:21" ht="15.75" thickBot="1" x14ac:dyDescent="0.3">
      <c r="B52" s="193"/>
      <c r="C52" s="193" t="s">
        <v>80</v>
      </c>
      <c r="D52" s="193"/>
      <c r="E52" s="204">
        <v>42420</v>
      </c>
      <c r="F52" s="193"/>
      <c r="G52" s="193" t="s">
        <v>223</v>
      </c>
      <c r="H52" s="193"/>
      <c r="I52" s="193" t="s">
        <v>256</v>
      </c>
      <c r="J52" s="193"/>
      <c r="K52" s="193" t="s">
        <v>224</v>
      </c>
      <c r="L52" s="193"/>
      <c r="M52" s="193" t="s">
        <v>255</v>
      </c>
      <c r="N52" s="193"/>
      <c r="O52" s="332">
        <v>1</v>
      </c>
      <c r="P52" s="193"/>
      <c r="Q52" s="329">
        <v>202440</v>
      </c>
      <c r="R52" s="193"/>
      <c r="S52" s="197">
        <f t="shared" si="0"/>
        <v>202440</v>
      </c>
      <c r="T52" s="193"/>
      <c r="U52" s="197">
        <f t="shared" si="1"/>
        <v>1045987.9813</v>
      </c>
    </row>
    <row r="53" spans="2:21" ht="15.75" thickBot="1" x14ac:dyDescent="0.3">
      <c r="B53" s="193" t="s">
        <v>366</v>
      </c>
      <c r="C53" s="193"/>
      <c r="D53" s="193"/>
      <c r="E53" s="204"/>
      <c r="F53" s="193"/>
      <c r="G53" s="193"/>
      <c r="H53" s="193"/>
      <c r="I53" s="193"/>
      <c r="J53" s="193"/>
      <c r="K53" s="193"/>
      <c r="L53" s="193"/>
      <c r="M53" s="193"/>
      <c r="N53" s="193"/>
      <c r="O53" s="333">
        <f>ROUND(SUM(O20:O52),5)</f>
        <v>41085</v>
      </c>
      <c r="P53" s="193"/>
      <c r="Q53" s="329"/>
      <c r="R53" s="193"/>
      <c r="S53" s="198">
        <f>ROUND(SUM(S20:S52),5)</f>
        <v>1045987.9813</v>
      </c>
      <c r="T53" s="193"/>
      <c r="U53" s="198">
        <f>U52</f>
        <v>1045987.9813</v>
      </c>
    </row>
    <row r="54" spans="2:21" s="370" customFormat="1" ht="30" customHeight="1" thickBot="1" x14ac:dyDescent="0.25">
      <c r="B54" s="191" t="s">
        <v>81</v>
      </c>
      <c r="C54" s="191"/>
      <c r="D54" s="191"/>
      <c r="E54" s="203"/>
      <c r="F54" s="191"/>
      <c r="G54" s="191"/>
      <c r="H54" s="191"/>
      <c r="I54" s="191"/>
      <c r="J54" s="191"/>
      <c r="K54" s="191"/>
      <c r="L54" s="191"/>
      <c r="M54" s="191"/>
      <c r="N54" s="191"/>
      <c r="O54" s="376">
        <f>ROUND(O19+O53,5)</f>
        <v>41735</v>
      </c>
      <c r="P54" s="191"/>
      <c r="Q54" s="269"/>
      <c r="R54" s="191"/>
      <c r="S54" s="334">
        <f>ROUND(S19+S53,5)</f>
        <v>1106689.9845</v>
      </c>
      <c r="T54" s="191"/>
      <c r="U54" s="334">
        <f>ROUND(U19+U53,5)</f>
        <v>1106689.9845</v>
      </c>
    </row>
    <row r="55" spans="2:21" ht="15.75" thickTop="1" x14ac:dyDescent="0.25"/>
    <row r="57" spans="2:21" x14ac:dyDescent="0.25">
      <c r="I57" s="378" t="s">
        <v>26</v>
      </c>
      <c r="J57" s="378"/>
      <c r="K57" s="6" t="s">
        <v>27</v>
      </c>
      <c r="L57" s="8" t="s">
        <v>63</v>
      </c>
    </row>
    <row r="58" spans="2:21" x14ac:dyDescent="0.25">
      <c r="I58" s="4" t="s">
        <v>29</v>
      </c>
      <c r="J58" s="4"/>
      <c r="K58" s="9" t="s">
        <v>27</v>
      </c>
      <c r="L58" s="7" t="s">
        <v>369</v>
      </c>
    </row>
    <row r="59" spans="2:21" x14ac:dyDescent="0.25">
      <c r="I59" s="5" t="s">
        <v>30</v>
      </c>
      <c r="J59" s="5"/>
      <c r="K59" s="9" t="s">
        <v>27</v>
      </c>
      <c r="L59" s="7" t="s">
        <v>46</v>
      </c>
    </row>
    <row r="61" spans="2:2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4" spans="2:2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</sheetData>
  <mergeCells count="14">
    <mergeCell ref="N9:Q9"/>
    <mergeCell ref="I57:J57"/>
    <mergeCell ref="I8:L8"/>
    <mergeCell ref="I5:L5"/>
    <mergeCell ref="I9:L9"/>
    <mergeCell ref="I6:L6"/>
    <mergeCell ref="I7:L7"/>
    <mergeCell ref="N7:Q7"/>
    <mergeCell ref="N8:Q8"/>
    <mergeCell ref="C1:U1"/>
    <mergeCell ref="C2:U2"/>
    <mergeCell ref="C3:U3"/>
    <mergeCell ref="N5:Q5"/>
    <mergeCell ref="N6:Q6"/>
  </mergeCells>
  <pageMargins left="0.7" right="0.7" top="0.75" bottom="0.75" header="0.3" footer="0.3"/>
  <pageSetup scale="36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Key Performance Metrics</vt:lpstr>
      <vt:lpstr>Weekly GP Report</vt:lpstr>
      <vt:lpstr>SL-P&amp;L Details</vt:lpstr>
      <vt:lpstr>Sales Details</vt:lpstr>
      <vt:lpstr>COGS - Fish Only</vt:lpstr>
      <vt:lpstr>Sales By Customers</vt:lpstr>
      <vt:lpstr>'Sales By Customers'!Print_Area</vt:lpstr>
      <vt:lpstr>'Sales Details'!Print_Area</vt:lpstr>
      <vt:lpstr>'SL-P&amp;L Details'!Print_Area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dulhan nanayakkakar</dc:creator>
  <cp:lastModifiedBy>Nipuna Madumal</cp:lastModifiedBy>
  <dcterms:created xsi:type="dcterms:W3CDTF">2014-04-28T09:01:57Z</dcterms:created>
  <dcterms:modified xsi:type="dcterms:W3CDTF">2016-12-09T06:03:11Z</dcterms:modified>
</cp:coreProperties>
</file>