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srivastava/Downloads/"/>
    </mc:Choice>
  </mc:AlternateContent>
  <xr:revisionPtr revIDLastSave="0" documentId="8_{F382989C-E8ED-4FD8-8709-863901FCD6B3}" xr6:coauthVersionLast="47" xr6:coauthVersionMax="47" xr10:uidLastSave="{00000000-0000-0000-0000-000000000000}"/>
  <bookViews>
    <workbookView xWindow="0" yWindow="720" windowWidth="29400" windowHeight="18400" xr2:uid="{5079EF58-5ED7-6C42-ADA1-CD3AFC0E7961}"/>
  </bookViews>
  <sheets>
    <sheet name="Bonus Calculation" sheetId="1" r:id="rId1"/>
    <sheet name="Employee Details" sheetId="2" r:id="rId2"/>
    <sheet name="Historical" sheetId="3" r:id="rId3"/>
    <sheet name="Bell Curve" sheetId="4" r:id="rId4"/>
  </sheets>
  <definedNames>
    <definedName name="_xlnm._FilterDatabase" localSheetId="0" hidden="1">'Bonus Calculation'!$B$3:$Y$125</definedName>
    <definedName name="_xlnm._FilterDatabase" localSheetId="1" hidden="1">'Employee Details'!$B$2:$M$99</definedName>
    <definedName name="_xlnm._FilterDatabase" localSheetId="2" hidden="1">Historical!$B$185:$F$282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4" i="1" l="1" a="1"/>
  <c r="O114" i="1" s="1"/>
  <c r="P114" i="1" s="1" a="1"/>
  <c r="P114" i="1" s="1"/>
  <c r="R114" i="1" s="1"/>
  <c r="O113" i="1" a="1"/>
  <c r="O113" i="1" s="1"/>
  <c r="P113" i="1" s="1" a="1"/>
  <c r="P113" i="1" s="1"/>
  <c r="H113" i="1" a="1"/>
  <c r="H113" i="1" s="1"/>
  <c r="I113" i="1" s="1" a="1"/>
  <c r="I113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N157" i="1" a="1"/>
  <c r="N157" i="1" s="1"/>
  <c r="P157" i="1" s="1"/>
  <c r="N156" i="1" a="1"/>
  <c r="N156" i="1" s="1"/>
  <c r="N155" i="1" a="1"/>
  <c r="N155" i="1" s="1"/>
  <c r="N154" i="1" a="1"/>
  <c r="N154" i="1" s="1"/>
  <c r="P154" i="1" s="1"/>
  <c r="N153" i="1" a="1"/>
  <c r="N153" i="1" s="1"/>
  <c r="N152" i="1" a="1"/>
  <c r="N152" i="1" s="1"/>
  <c r="P152" i="1" s="1"/>
  <c r="N151" i="1" a="1"/>
  <c r="N151" i="1" s="1"/>
  <c r="P151" i="1" s="1"/>
  <c r="N150" i="1" a="1"/>
  <c r="N150" i="1" s="1"/>
  <c r="N149" i="1" a="1"/>
  <c r="N149" i="1" s="1"/>
  <c r="P149" i="1" s="1"/>
  <c r="N148" i="1" a="1"/>
  <c r="N148" i="1" s="1"/>
  <c r="P148" i="1" s="1"/>
  <c r="N147" i="1" a="1"/>
  <c r="N147" i="1" s="1"/>
  <c r="N146" i="1" a="1"/>
  <c r="N146" i="1" s="1"/>
  <c r="P146" i="1" s="1"/>
  <c r="N145" i="1" a="1"/>
  <c r="N145" i="1" s="1"/>
  <c r="N144" i="1" a="1"/>
  <c r="N144" i="1" s="1"/>
  <c r="P144" i="1" s="1"/>
  <c r="N143" i="1" a="1"/>
  <c r="N143" i="1" s="1"/>
  <c r="P143" i="1" s="1"/>
  <c r="N142" i="1" a="1"/>
  <c r="N142" i="1" s="1"/>
  <c r="N141" i="1" a="1"/>
  <c r="N141" i="1" s="1"/>
  <c r="P141" i="1" s="1"/>
  <c r="N140" i="1" a="1"/>
  <c r="N140" i="1" s="1"/>
  <c r="P140" i="1" s="1"/>
  <c r="N139" i="1" a="1"/>
  <c r="N139" i="1" s="1"/>
  <c r="P139" i="1" s="1"/>
  <c r="D139" i="1" a="1"/>
  <c r="D139" i="1" s="1"/>
  <c r="C139" i="1" a="1"/>
  <c r="C139" i="1" s="1"/>
  <c r="O136" i="1"/>
  <c r="O135" i="1" a="1"/>
  <c r="O135" i="1" s="1"/>
  <c r="O134" i="1"/>
  <c r="O133" i="1" a="1"/>
  <c r="O133" i="1" s="1"/>
  <c r="O132" i="1" a="1"/>
  <c r="O132" i="1" s="1"/>
  <c r="O130" i="1" a="1"/>
  <c r="O130" i="1" s="1"/>
  <c r="O129" i="1" a="1"/>
  <c r="O129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6" i="1" a="1"/>
  <c r="O116" i="1" s="1"/>
  <c r="O115" i="1" a="1"/>
  <c r="O115" i="1" s="1"/>
  <c r="O112" i="1" a="1"/>
  <c r="O112" i="1" s="1"/>
  <c r="O111" i="1" a="1"/>
  <c r="O111" i="1" s="1"/>
  <c r="O110" i="1" a="1"/>
  <c r="O110" i="1" s="1"/>
  <c r="O109" i="1" a="1"/>
  <c r="O109" i="1" s="1"/>
  <c r="O106" i="1" a="1"/>
  <c r="O106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7" i="1" a="1"/>
  <c r="O97" i="1" s="1"/>
  <c r="O96" i="1" a="1"/>
  <c r="O96" i="1" s="1"/>
  <c r="O93" i="1" a="1"/>
  <c r="O93" i="1" s="1"/>
  <c r="O92" i="1" a="1"/>
  <c r="O92" i="1" s="1"/>
  <c r="O91" i="1" a="1"/>
  <c r="O91" i="1" s="1"/>
  <c r="O90" i="1" a="1"/>
  <c r="O90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P4" i="1" s="1" a="1"/>
  <c r="P4" i="1" s="1"/>
  <c r="D132" i="1" a="1"/>
  <c r="D132" i="1" s="1"/>
  <c r="D130" i="1" a="1"/>
  <c r="D130" i="1" s="1"/>
  <c r="D129" i="1" a="1"/>
  <c r="D129" i="1" s="1"/>
  <c r="H4" i="1" a="1"/>
  <c r="H4" i="1" s="1"/>
  <c r="H124" i="1" a="1"/>
  <c r="H124" i="1" s="1"/>
  <c r="H123" i="1" a="1"/>
  <c r="H123" i="1" s="1"/>
  <c r="H121" i="1" a="1"/>
  <c r="H121" i="1" s="1"/>
  <c r="H120" i="1" a="1"/>
  <c r="H120" i="1" s="1"/>
  <c r="H119" i="1" a="1"/>
  <c r="H119" i="1" s="1"/>
  <c r="H118" i="1" a="1"/>
  <c r="H118" i="1" s="1"/>
  <c r="H112" i="1" a="1"/>
  <c r="H112" i="1" s="1"/>
  <c r="H111" i="1" a="1"/>
  <c r="H111" i="1" s="1"/>
  <c r="H110" i="1" a="1"/>
  <c r="H110" i="1" s="1"/>
  <c r="H108" i="1" a="1"/>
  <c r="H108" i="1" s="1"/>
  <c r="H107" i="1" a="1"/>
  <c r="H107" i="1" s="1"/>
  <c r="H106" i="1" a="1"/>
  <c r="H106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3" i="1" a="1"/>
  <c r="H73" i="1" s="1"/>
  <c r="H71" i="1" a="1"/>
  <c r="H71" i="1" s="1"/>
  <c r="H70" i="1" a="1"/>
  <c r="H70" i="1" s="1"/>
  <c r="H69" i="1" a="1"/>
  <c r="H69" i="1" s="1"/>
  <c r="H68" i="1" a="1"/>
  <c r="H68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6" i="1" a="1"/>
  <c r="H56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0" i="1" a="1"/>
  <c r="H40" i="1" s="1"/>
  <c r="H39" i="1" a="1"/>
  <c r="H39" i="1" s="1"/>
  <c r="H38" i="1" a="1"/>
  <c r="H38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R113" i="1" l="1"/>
  <c r="Q145" i="1"/>
  <c r="R145" i="1" s="1" a="1"/>
  <c r="R145" i="1" s="1"/>
  <c r="Q153" i="1"/>
  <c r="R153" i="1" s="1" a="1"/>
  <c r="R153" i="1" s="1"/>
  <c r="Q147" i="1"/>
  <c r="R147" i="1" s="1" a="1"/>
  <c r="R147" i="1" s="1"/>
  <c r="Q155" i="1"/>
  <c r="R155" i="1" s="1" a="1"/>
  <c r="R155" i="1" s="1"/>
  <c r="Q140" i="1"/>
  <c r="R140" i="1" s="1" a="1"/>
  <c r="R140" i="1" s="1"/>
  <c r="Q148" i="1"/>
  <c r="R148" i="1" s="1" a="1"/>
  <c r="R148" i="1" s="1"/>
  <c r="Q156" i="1"/>
  <c r="R156" i="1" s="1" a="1"/>
  <c r="R156" i="1" s="1"/>
  <c r="P153" i="1"/>
  <c r="Q154" i="1"/>
  <c r="R154" i="1" s="1" a="1"/>
  <c r="R154" i="1" s="1"/>
  <c r="P145" i="1"/>
  <c r="Q142" i="1"/>
  <c r="R142" i="1" s="1" a="1"/>
  <c r="R142" i="1" s="1"/>
  <c r="Q150" i="1"/>
  <c r="R150" i="1" s="1" a="1"/>
  <c r="R150" i="1" s="1"/>
  <c r="P156" i="1"/>
  <c r="P142" i="1"/>
  <c r="P150" i="1"/>
  <c r="Q141" i="1"/>
  <c r="R141" i="1" s="1" a="1"/>
  <c r="R141" i="1" s="1"/>
  <c r="Q149" i="1"/>
  <c r="R149" i="1" s="1" a="1"/>
  <c r="R149" i="1" s="1"/>
  <c r="Q157" i="1"/>
  <c r="R157" i="1" s="1" a="1"/>
  <c r="R157" i="1" s="1"/>
  <c r="Q151" i="1"/>
  <c r="R151" i="1" s="1" a="1"/>
  <c r="R151" i="1" s="1"/>
  <c r="Q144" i="1"/>
  <c r="R144" i="1" s="1" a="1"/>
  <c r="R144" i="1" s="1"/>
  <c r="Q152" i="1"/>
  <c r="R152" i="1" s="1" a="1"/>
  <c r="R152" i="1" s="1"/>
  <c r="P147" i="1"/>
  <c r="P155" i="1"/>
  <c r="Q143" i="1"/>
  <c r="R143" i="1" s="1" a="1"/>
  <c r="R143" i="1" s="1"/>
  <c r="Q146" i="1"/>
  <c r="R146" i="1" s="1" a="1"/>
  <c r="R146" i="1" s="1"/>
  <c r="I124" i="1" a="1"/>
  <c r="I124" i="1" s="1"/>
  <c r="I123" i="1" a="1"/>
  <c r="I123" i="1" s="1"/>
  <c r="I121" i="1" a="1"/>
  <c r="I121" i="1" s="1"/>
  <c r="I120" i="1" a="1"/>
  <c r="I120" i="1" s="1"/>
  <c r="I119" i="1" a="1"/>
  <c r="I119" i="1" s="1"/>
  <c r="I118" i="1" a="1"/>
  <c r="I118" i="1" s="1"/>
  <c r="I112" i="1" a="1"/>
  <c r="I112" i="1" s="1"/>
  <c r="I111" i="1" a="1"/>
  <c r="I111" i="1" s="1"/>
  <c r="I110" i="1" a="1"/>
  <c r="I110" i="1" s="1"/>
  <c r="I108" i="1" a="1"/>
  <c r="I108" i="1" s="1"/>
  <c r="I107" i="1" a="1"/>
  <c r="I107" i="1" s="1"/>
  <c r="I106" i="1" a="1"/>
  <c r="I106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3" i="1" a="1"/>
  <c r="I73" i="1" s="1"/>
  <c r="I71" i="1" a="1"/>
  <c r="I71" i="1" s="1"/>
  <c r="I70" i="1" a="1"/>
  <c r="I70" i="1" s="1"/>
  <c r="I69" i="1" a="1"/>
  <c r="I69" i="1" s="1"/>
  <c r="I68" i="1" a="1"/>
  <c r="I68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0" i="1" a="1"/>
  <c r="I60" i="1" s="1"/>
  <c r="I59" i="1" a="1"/>
  <c r="I59" i="1" s="1"/>
  <c r="I58" i="1" a="1"/>
  <c r="I58" i="1" s="1"/>
  <c r="I56" i="1" a="1"/>
  <c r="I56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0" i="1" a="1"/>
  <c r="I40" i="1" s="1"/>
  <c r="I39" i="1" a="1"/>
  <c r="I39" i="1" s="1"/>
  <c r="I38" i="1" a="1"/>
  <c r="I38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D157" i="1" l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E153" i="1" s="1"/>
  <c r="C152" i="1" a="1"/>
  <c r="C152" i="1" s="1"/>
  <c r="E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E144" i="1" s="1"/>
  <c r="C143" i="1" a="1"/>
  <c r="C143" i="1" s="1"/>
  <c r="C142" i="1" a="1"/>
  <c r="C142" i="1" s="1"/>
  <c r="C141" i="1" a="1"/>
  <c r="C141" i="1" s="1"/>
  <c r="C140" i="1" a="1"/>
  <c r="C140" i="1" s="1"/>
  <c r="E139" i="1"/>
  <c r="D135" i="1" a="1"/>
  <c r="D135" i="1" s="1"/>
  <c r="D134" i="1"/>
  <c r="D133" i="1" a="1"/>
  <c r="D133" i="1" s="1"/>
  <c r="F140" i="1" l="1"/>
  <c r="G140" i="1" s="1" a="1"/>
  <c r="G140" i="1" s="1"/>
  <c r="F148" i="1"/>
  <c r="G148" i="1" s="1" a="1"/>
  <c r="G148" i="1" s="1"/>
  <c r="F156" i="1"/>
  <c r="G156" i="1" s="1" a="1"/>
  <c r="G156" i="1" s="1"/>
  <c r="F141" i="1"/>
  <c r="G141" i="1" s="1" a="1"/>
  <c r="G141" i="1" s="1"/>
  <c r="F149" i="1"/>
  <c r="G149" i="1" s="1" a="1"/>
  <c r="G149" i="1" s="1"/>
  <c r="F157" i="1"/>
  <c r="G157" i="1" s="1" a="1"/>
  <c r="G157" i="1" s="1"/>
  <c r="F143" i="1"/>
  <c r="G143" i="1" s="1" a="1"/>
  <c r="G143" i="1" s="1"/>
  <c r="F150" i="1"/>
  <c r="G150" i="1" s="1" a="1"/>
  <c r="G150" i="1" s="1"/>
  <c r="F142" i="1"/>
  <c r="G142" i="1" s="1" a="1"/>
  <c r="G142" i="1" s="1"/>
  <c r="Q139" i="1"/>
  <c r="F146" i="1"/>
  <c r="G146" i="1" s="1" a="1"/>
  <c r="G146" i="1" s="1"/>
  <c r="F154" i="1"/>
  <c r="G154" i="1" s="1" a="1"/>
  <c r="G154" i="1" s="1"/>
  <c r="F147" i="1"/>
  <c r="G147" i="1" s="1" a="1"/>
  <c r="G147" i="1" s="1"/>
  <c r="E147" i="1"/>
  <c r="F155" i="1"/>
  <c r="G155" i="1" s="1" a="1"/>
  <c r="G155" i="1" s="1"/>
  <c r="E155" i="1"/>
  <c r="F151" i="1"/>
  <c r="G151" i="1" s="1" a="1"/>
  <c r="G151" i="1" s="1"/>
  <c r="E151" i="1"/>
  <c r="E146" i="1"/>
  <c r="E154" i="1"/>
  <c r="F144" i="1"/>
  <c r="G144" i="1" s="1" a="1"/>
  <c r="G144" i="1" s="1"/>
  <c r="F152" i="1"/>
  <c r="G152" i="1" s="1" a="1"/>
  <c r="G152" i="1" s="1"/>
  <c r="F145" i="1"/>
  <c r="G145" i="1" s="1" a="1"/>
  <c r="G145" i="1" s="1"/>
  <c r="F153" i="1"/>
  <c r="G153" i="1" s="1" a="1"/>
  <c r="G153" i="1" s="1"/>
  <c r="E140" i="1"/>
  <c r="E148" i="1"/>
  <c r="E156" i="1"/>
  <c r="E141" i="1"/>
  <c r="E157" i="1"/>
  <c r="E142" i="1"/>
  <c r="E150" i="1"/>
  <c r="E143" i="1"/>
  <c r="P123" i="1" l="1" a="1"/>
  <c r="P123" i="1" s="1"/>
  <c r="P122" i="1" a="1"/>
  <c r="P122" i="1" s="1"/>
  <c r="P121" i="1" a="1"/>
  <c r="P121" i="1" s="1"/>
  <c r="P120" i="1" a="1"/>
  <c r="P120" i="1" s="1"/>
  <c r="P119" i="1" a="1"/>
  <c r="P119" i="1" s="1"/>
  <c r="P118" i="1" a="1"/>
  <c r="P118" i="1" s="1"/>
  <c r="P116" i="1" a="1"/>
  <c r="P116" i="1" s="1"/>
  <c r="P115" i="1" a="1"/>
  <c r="P115" i="1" s="1"/>
  <c r="P112" i="1" a="1"/>
  <c r="P112" i="1" s="1"/>
  <c r="P111" i="1" a="1"/>
  <c r="P111" i="1" s="1"/>
  <c r="P110" i="1" a="1"/>
  <c r="P110" i="1" s="1"/>
  <c r="P109" i="1" a="1"/>
  <c r="P109" i="1" s="1"/>
  <c r="P106" i="1" a="1"/>
  <c r="P106" i="1" s="1"/>
  <c r="P104" i="1" a="1"/>
  <c r="P104" i="1" s="1"/>
  <c r="P103" i="1" a="1"/>
  <c r="P103" i="1" s="1"/>
  <c r="P102" i="1" a="1"/>
  <c r="P102" i="1" s="1"/>
  <c r="P101" i="1" a="1"/>
  <c r="P101" i="1" s="1"/>
  <c r="P100" i="1" a="1"/>
  <c r="P100" i="1" s="1"/>
  <c r="P99" i="1" a="1"/>
  <c r="P99" i="1" s="1"/>
  <c r="P97" i="1" a="1"/>
  <c r="P97" i="1" s="1"/>
  <c r="P93" i="1" a="1"/>
  <c r="P93" i="1" s="1"/>
  <c r="P92" i="1" a="1"/>
  <c r="P92" i="1" s="1"/>
  <c r="P91" i="1" a="1"/>
  <c r="P91" i="1" s="1"/>
  <c r="P90" i="1" a="1"/>
  <c r="P90" i="1" s="1"/>
  <c r="P88" i="1" a="1"/>
  <c r="P88" i="1" s="1"/>
  <c r="P87" i="1" a="1"/>
  <c r="P87" i="1" s="1"/>
  <c r="P86" i="1" a="1"/>
  <c r="P86" i="1" s="1"/>
  <c r="P85" i="1" a="1"/>
  <c r="P85" i="1" s="1"/>
  <c r="P84" i="1" a="1"/>
  <c r="P84" i="1" s="1"/>
  <c r="P83" i="1" a="1"/>
  <c r="P83" i="1" s="1"/>
  <c r="P82" i="1" a="1"/>
  <c r="P82" i="1" s="1"/>
  <c r="P81" i="1" a="1"/>
  <c r="P81" i="1" s="1"/>
  <c r="P80" i="1" a="1"/>
  <c r="P80" i="1" s="1"/>
  <c r="P79" i="1" a="1"/>
  <c r="P79" i="1" s="1"/>
  <c r="P78" i="1" a="1"/>
  <c r="P78" i="1" s="1"/>
  <c r="P77" i="1" a="1"/>
  <c r="P77" i="1" s="1"/>
  <c r="P76" i="1" a="1"/>
  <c r="P76" i="1" s="1"/>
  <c r="P75" i="1" a="1"/>
  <c r="P75" i="1" s="1"/>
  <c r="P74" i="1" a="1"/>
  <c r="P74" i="1" s="1"/>
  <c r="P72" i="1" a="1"/>
  <c r="P72" i="1" s="1"/>
  <c r="P71" i="1" a="1"/>
  <c r="P71" i="1" s="1"/>
  <c r="P70" i="1" a="1"/>
  <c r="P70" i="1" s="1"/>
  <c r="P69" i="1" a="1"/>
  <c r="P69" i="1" s="1"/>
  <c r="P68" i="1" a="1"/>
  <c r="P68" i="1" s="1"/>
  <c r="P66" i="1" a="1"/>
  <c r="P66" i="1" s="1"/>
  <c r="P65" i="1" a="1"/>
  <c r="P65" i="1" s="1"/>
  <c r="P64" i="1" a="1"/>
  <c r="P64" i="1" s="1"/>
  <c r="P63" i="1" a="1"/>
  <c r="P63" i="1" s="1"/>
  <c r="P62" i="1" a="1"/>
  <c r="P62" i="1" s="1"/>
  <c r="P60" i="1" a="1"/>
  <c r="P60" i="1" s="1"/>
  <c r="P59" i="1" a="1"/>
  <c r="P59" i="1" s="1"/>
  <c r="P58" i="1" a="1"/>
  <c r="P58" i="1" s="1"/>
  <c r="P57" i="1" a="1"/>
  <c r="P57" i="1" s="1"/>
  <c r="P56" i="1" a="1"/>
  <c r="P56" i="1" s="1"/>
  <c r="P55" i="1" a="1"/>
  <c r="P55" i="1" s="1"/>
  <c r="P54" i="1" a="1"/>
  <c r="P54" i="1" s="1"/>
  <c r="P53" i="1" a="1"/>
  <c r="P53" i="1" s="1"/>
  <c r="P52" i="1" a="1"/>
  <c r="P52" i="1" s="1"/>
  <c r="P51" i="1" a="1"/>
  <c r="P51" i="1" s="1"/>
  <c r="P50" i="1" a="1"/>
  <c r="P50" i="1" s="1"/>
  <c r="P49" i="1" a="1"/>
  <c r="P49" i="1" s="1"/>
  <c r="P48" i="1" a="1"/>
  <c r="P48" i="1" s="1"/>
  <c r="P47" i="1" a="1"/>
  <c r="P47" i="1" s="1"/>
  <c r="P46" i="1" a="1"/>
  <c r="P46" i="1" s="1"/>
  <c r="P45" i="1" a="1"/>
  <c r="P45" i="1" s="1"/>
  <c r="P44" i="1" a="1"/>
  <c r="P44" i="1" s="1"/>
  <c r="P43" i="1" a="1"/>
  <c r="P43" i="1" s="1"/>
  <c r="P42" i="1" a="1"/>
  <c r="P42" i="1" s="1"/>
  <c r="P41" i="1" a="1"/>
  <c r="P41" i="1" s="1"/>
  <c r="P40" i="1" a="1"/>
  <c r="P40" i="1" s="1"/>
  <c r="P39" i="1" a="1"/>
  <c r="P39" i="1" s="1"/>
  <c r="P38" i="1" a="1"/>
  <c r="P38" i="1" s="1"/>
  <c r="P37" i="1" a="1"/>
  <c r="P37" i="1" s="1"/>
  <c r="P36" i="1" a="1"/>
  <c r="P36" i="1" s="1"/>
  <c r="P35" i="1" a="1"/>
  <c r="P35" i="1" s="1"/>
  <c r="P34" i="1" a="1"/>
  <c r="P34" i="1" s="1"/>
  <c r="P33" i="1" a="1"/>
  <c r="P33" i="1" s="1"/>
  <c r="P32" i="1" a="1"/>
  <c r="P32" i="1" s="1"/>
  <c r="P31" i="1" a="1"/>
  <c r="P31" i="1" s="1"/>
  <c r="P30" i="1" a="1"/>
  <c r="P30" i="1" s="1"/>
  <c r="P29" i="1" a="1"/>
  <c r="P29" i="1" s="1"/>
  <c r="P28" i="1" a="1"/>
  <c r="P28" i="1" s="1"/>
  <c r="P27" i="1" a="1"/>
  <c r="P27" i="1" s="1"/>
  <c r="P26" i="1" a="1"/>
  <c r="P26" i="1" s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20" i="1" a="1"/>
  <c r="P20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124" i="1" l="1" a="1"/>
  <c r="P124" i="1" s="1"/>
  <c r="P96" i="1" a="1"/>
  <c r="P96" i="1" s="1"/>
  <c r="R92" i="1"/>
  <c r="R91" i="1"/>
  <c r="R139" i="1" l="1" a="1"/>
  <c r="R139" i="1" s="1"/>
  <c r="D136" i="1"/>
  <c r="I4" i="1" a="1"/>
  <c r="I4" i="1" s="1"/>
  <c r="X4" i="1" a="1"/>
  <c r="X4" i="1" s="1"/>
  <c r="X5" i="1" s="1" a="1"/>
  <c r="X5" i="1" s="1"/>
  <c r="Y4" i="1" a="1"/>
  <c r="Y4" i="1" s="1"/>
  <c r="Y5" i="1" l="1" a="1"/>
  <c r="Y5" i="1" s="1"/>
  <c r="X6" i="1" a="1"/>
  <c r="X6" i="1" s="1"/>
  <c r="X7" i="1" s="1" a="1"/>
  <c r="X7" i="1" s="1"/>
  <c r="R16" i="1"/>
  <c r="R18" i="1"/>
  <c r="R96" i="1"/>
  <c r="F139" i="1"/>
  <c r="R40" i="1"/>
  <c r="R52" i="1"/>
  <c r="R82" i="1"/>
  <c r="R84" i="1"/>
  <c r="R120" i="1"/>
  <c r="R66" i="1"/>
  <c r="R119" i="1"/>
  <c r="R56" i="1"/>
  <c r="R64" i="1"/>
  <c r="R49" i="1"/>
  <c r="R36" i="1"/>
  <c r="R29" i="1"/>
  <c r="R34" i="1"/>
  <c r="R85" i="1"/>
  <c r="R88" i="1"/>
  <c r="R33" i="1"/>
  <c r="R69" i="1"/>
  <c r="R112" i="1"/>
  <c r="R81" i="1"/>
  <c r="R80" i="1"/>
  <c r="R50" i="1"/>
  <c r="R53" i="1"/>
  <c r="R101" i="1"/>
  <c r="R93" i="1"/>
  <c r="R42" i="1"/>
  <c r="R31" i="1"/>
  <c r="R25" i="1"/>
  <c r="R111" i="1"/>
  <c r="R118" i="1"/>
  <c r="R77" i="1"/>
  <c r="R51" i="1"/>
  <c r="R35" i="1"/>
  <c r="R39" i="1"/>
  <c r="R23" i="1"/>
  <c r="R124" i="1"/>
  <c r="R121" i="1"/>
  <c r="R97" i="1"/>
  <c r="R90" i="1"/>
  <c r="R76" i="1"/>
  <c r="R45" i="1"/>
  <c r="R75" i="1"/>
  <c r="R60" i="1"/>
  <c r="R28" i="1"/>
  <c r="R21" i="1"/>
  <c r="R106" i="1"/>
  <c r="R65" i="1"/>
  <c r="R59" i="1"/>
  <c r="R44" i="1"/>
  <c r="R27" i="1"/>
  <c r="R20" i="1"/>
  <c r="R68" i="1"/>
  <c r="R100" i="1"/>
  <c r="R104" i="1"/>
  <c r="R58" i="1"/>
  <c r="R43" i="1"/>
  <c r="R32" i="1"/>
  <c r="R26" i="1"/>
  <c r="R14" i="1"/>
  <c r="R9" i="1"/>
  <c r="R10" i="1"/>
  <c r="R11" i="1"/>
  <c r="R5" i="1"/>
  <c r="R12" i="1"/>
  <c r="R6" i="1"/>
  <c r="R15" i="1"/>
  <c r="R8" i="1"/>
  <c r="R13" i="1"/>
  <c r="R7" i="1"/>
  <c r="R17" i="1"/>
  <c r="R63" i="1"/>
  <c r="R71" i="1"/>
  <c r="R79" i="1"/>
  <c r="R87" i="1"/>
  <c r="R47" i="1"/>
  <c r="R103" i="1"/>
  <c r="R102" i="1"/>
  <c r="R123" i="1"/>
  <c r="R19" i="1"/>
  <c r="R110" i="1"/>
  <c r="R62" i="1"/>
  <c r="R70" i="1"/>
  <c r="R78" i="1"/>
  <c r="R86" i="1"/>
  <c r="R54" i="1"/>
  <c r="R24" i="1"/>
  <c r="R46" i="1"/>
  <c r="R30" i="1"/>
  <c r="R38" i="1"/>
  <c r="Y6" i="1" l="1" a="1"/>
  <c r="Y6" i="1" s="1"/>
  <c r="Y7" i="1" s="1" a="1"/>
  <c r="Y7" i="1" s="1"/>
  <c r="H116" i="1" a="1"/>
  <c r="H116" i="1" s="1"/>
  <c r="H98" i="1" a="1"/>
  <c r="H98" i="1" s="1"/>
  <c r="I98" i="1" s="1" a="1"/>
  <c r="I98" i="1" s="1"/>
  <c r="H74" i="1" a="1"/>
  <c r="H74" i="1" s="1"/>
  <c r="H122" i="1" a="1"/>
  <c r="H122" i="1" s="1"/>
  <c r="I122" i="1" s="1" a="1"/>
  <c r="I122" i="1" s="1"/>
  <c r="R122" i="1" s="1"/>
  <c r="H115" i="1" a="1"/>
  <c r="H115" i="1" s="1"/>
  <c r="I115" i="1" s="1" a="1"/>
  <c r="I115" i="1" s="1"/>
  <c r="H105" i="1" a="1"/>
  <c r="H105" i="1" s="1"/>
  <c r="I105" i="1" s="1" a="1"/>
  <c r="I105" i="1" s="1"/>
  <c r="H89" i="1" a="1"/>
  <c r="H89" i="1" s="1"/>
  <c r="I89" i="1" s="1" a="1"/>
  <c r="I89" i="1" s="1"/>
  <c r="H57" i="1" a="1"/>
  <c r="H57" i="1" s="1"/>
  <c r="I57" i="1" s="1" a="1"/>
  <c r="I57" i="1" s="1"/>
  <c r="R57" i="1" s="1"/>
  <c r="H41" i="1" a="1"/>
  <c r="H41" i="1" s="1"/>
  <c r="H37" i="1" a="1"/>
  <c r="H37" i="1" s="1"/>
  <c r="I37" i="1" s="1" a="1"/>
  <c r="I37" i="1" s="1"/>
  <c r="R37" i="1" s="1"/>
  <c r="H72" i="1" a="1"/>
  <c r="H72" i="1" s="1"/>
  <c r="I72" i="1" s="1" a="1"/>
  <c r="I72" i="1" s="1"/>
  <c r="R72" i="1" s="1"/>
  <c r="H55" i="1" a="1"/>
  <c r="H55" i="1" s="1"/>
  <c r="I55" i="1" s="1" a="1"/>
  <c r="I55" i="1" s="1"/>
  <c r="R55" i="1" s="1"/>
  <c r="H22" i="1" a="1"/>
  <c r="H22" i="1" s="1"/>
  <c r="I22" i="1" s="1" a="1"/>
  <c r="I22" i="1" s="1"/>
  <c r="H109" i="1" a="1"/>
  <c r="H109" i="1" s="1"/>
  <c r="I109" i="1" s="1" a="1"/>
  <c r="I109" i="1" s="1"/>
  <c r="R109" i="1" s="1"/>
  <c r="H117" i="1" a="1"/>
  <c r="H117" i="1" s="1"/>
  <c r="I117" i="1" s="1" a="1"/>
  <c r="I117" i="1" s="1"/>
  <c r="H99" i="1" a="1"/>
  <c r="H99" i="1" s="1"/>
  <c r="I99" i="1" s="1" a="1"/>
  <c r="I99" i="1" s="1"/>
  <c r="R99" i="1" s="1"/>
  <c r="H67" i="1" a="1"/>
  <c r="H67" i="1" s="1"/>
  <c r="I67" i="1" s="1" a="1"/>
  <c r="I67" i="1" s="1"/>
  <c r="I61" i="1" a="1"/>
  <c r="I61" i="1" s="1"/>
  <c r="I83" i="1" a="1"/>
  <c r="I83" i="1" s="1"/>
  <c r="R83" i="1" s="1"/>
  <c r="I116" i="1" a="1"/>
  <c r="I116" i="1" s="1"/>
  <c r="I74" i="1" a="1"/>
  <c r="I74" i="1" s="1"/>
  <c r="R74" i="1" s="1"/>
  <c r="I48" i="1" a="1"/>
  <c r="I48" i="1" s="1"/>
  <c r="R48" i="1" s="1"/>
  <c r="I41" i="1" a="1"/>
  <c r="I41" i="1" s="1"/>
  <c r="X8" i="1" a="1"/>
  <c r="X8" i="1" s="1"/>
  <c r="X9" i="1" s="1" a="1"/>
  <c r="X9" i="1" s="1"/>
  <c r="G139" i="1" a="1"/>
  <c r="G139" i="1" s="1"/>
  <c r="Y8" i="1" l="1" a="1"/>
  <c r="Y8" i="1" s="1"/>
  <c r="Y9" i="1" s="1" a="1"/>
  <c r="Y9" i="1" s="1"/>
  <c r="I125" i="1"/>
  <c r="R22" i="1"/>
  <c r="X10" i="1" a="1"/>
  <c r="X10" i="1" s="1"/>
  <c r="X11" i="1" l="1" a="1"/>
  <c r="X11" i="1" s="1"/>
  <c r="Y10" i="1" a="1"/>
  <c r="Y10" i="1" s="1"/>
  <c r="X12" i="1" l="1" a="1"/>
  <c r="X12" i="1" s="1"/>
  <c r="Y11" i="1" a="1"/>
  <c r="Y11" i="1" s="1"/>
  <c r="X13" i="1" l="1" a="1"/>
  <c r="X13" i="1" s="1"/>
  <c r="Y12" i="1" a="1"/>
  <c r="Y12" i="1" s="1"/>
  <c r="X14" i="1" l="1" a="1"/>
  <c r="X14" i="1" s="1"/>
  <c r="Y13" i="1" a="1"/>
  <c r="Y13" i="1" s="1"/>
  <c r="Y14" i="1" s="1" a="1"/>
  <c r="Y14" i="1" s="1"/>
  <c r="Y15" i="1" s="1" a="1"/>
  <c r="Y15" i="1" s="1"/>
  <c r="Y16" i="1" s="1" a="1"/>
  <c r="Y16" i="1" s="1"/>
  <c r="Y17" i="1" s="1" a="1"/>
  <c r="Y17" i="1" s="1"/>
  <c r="Y18" i="1" s="1" a="1"/>
  <c r="Y18" i="1" s="1"/>
  <c r="Y19" i="1" s="1" a="1"/>
  <c r="Y19" i="1" s="1"/>
  <c r="Y20" i="1" s="1" a="1"/>
  <c r="Y20" i="1" s="1"/>
  <c r="Y21" i="1" s="1" a="1"/>
  <c r="Y21" i="1" s="1"/>
  <c r="Y22" i="1" s="1" a="1"/>
  <c r="Y22" i="1" s="1"/>
  <c r="Y23" i="1" s="1" a="1"/>
  <c r="Y23" i="1" s="1"/>
  <c r="Y24" i="1" s="1" a="1"/>
  <c r="Y24" i="1" s="1"/>
  <c r="Y25" i="1" s="1" a="1"/>
  <c r="Y25" i="1" s="1"/>
  <c r="Y26" i="1" l="1" a="1"/>
  <c r="Y26" i="1" s="1"/>
  <c r="Y27" i="1" s="1" a="1"/>
  <c r="Y27" i="1" s="1"/>
  <c r="Y28" i="1" s="1" a="1"/>
  <c r="Y28" i="1" s="1"/>
  <c r="Y29" i="1" s="1" a="1"/>
  <c r="Y29" i="1" s="1"/>
  <c r="Y30" i="1" s="1" a="1"/>
  <c r="Y30" i="1" s="1"/>
  <c r="Y31" i="1" s="1" a="1"/>
  <c r="Y31" i="1" s="1"/>
  <c r="Y32" i="1" s="1" a="1"/>
  <c r="Y32" i="1" s="1"/>
  <c r="Y33" i="1" s="1" a="1"/>
  <c r="Y33" i="1" s="1"/>
  <c r="Y34" i="1" s="1" a="1"/>
  <c r="Y34" i="1" s="1"/>
  <c r="Y35" i="1" s="1" a="1"/>
  <c r="Y35" i="1" s="1"/>
  <c r="Y36" i="1" s="1" a="1"/>
  <c r="Y36" i="1" s="1"/>
  <c r="Y37" i="1" s="1" a="1"/>
  <c r="Y37" i="1" s="1"/>
  <c r="Y38" i="1" s="1" a="1"/>
  <c r="Y38" i="1" s="1"/>
  <c r="Y39" i="1" s="1" a="1"/>
  <c r="Y39" i="1" s="1"/>
  <c r="Y40" i="1" s="1" a="1"/>
  <c r="Y40" i="1" s="1"/>
  <c r="Y41" i="1" s="1" a="1"/>
  <c r="Y41" i="1" s="1"/>
  <c r="Y42" i="1" s="1" a="1"/>
  <c r="Y42" i="1" s="1"/>
  <c r="Y43" i="1" s="1" a="1"/>
  <c r="Y43" i="1" s="1"/>
  <c r="Y44" i="1" s="1" a="1"/>
  <c r="Y44" i="1" s="1"/>
  <c r="Y45" i="1" s="1" a="1"/>
  <c r="Y45" i="1" s="1"/>
  <c r="Y46" i="1" s="1" a="1"/>
  <c r="Y46" i="1" s="1"/>
  <c r="Y47" i="1" s="1" a="1"/>
  <c r="Y47" i="1" s="1"/>
  <c r="Y48" i="1" s="1" a="1"/>
  <c r="Y48" i="1" s="1"/>
  <c r="Y49" i="1" s="1" a="1"/>
  <c r="Y49" i="1" s="1"/>
  <c r="Y50" i="1" s="1" a="1"/>
  <c r="Y50" i="1" s="1"/>
  <c r="Y51" i="1" s="1" a="1"/>
  <c r="Y51" i="1" s="1"/>
  <c r="Y52" i="1" s="1" a="1"/>
  <c r="Y52" i="1" s="1"/>
  <c r="Y53" i="1" s="1" a="1"/>
  <c r="Y53" i="1" s="1"/>
  <c r="Y54" i="1" s="1" a="1"/>
  <c r="Y54" i="1" s="1"/>
  <c r="Y55" i="1" s="1" a="1"/>
  <c r="Y55" i="1" s="1"/>
  <c r="Y56" i="1" s="1" a="1"/>
  <c r="Y56" i="1" s="1"/>
  <c r="Y57" i="1" s="1" a="1"/>
  <c r="Y57" i="1" s="1"/>
  <c r="Y58" i="1" s="1" a="1"/>
  <c r="Y58" i="1" s="1"/>
  <c r="Y59" i="1" s="1" a="1"/>
  <c r="Y59" i="1" s="1"/>
  <c r="Y60" i="1" s="1" a="1"/>
  <c r="Y60" i="1" s="1"/>
  <c r="Y61" i="1" s="1" a="1"/>
  <c r="Y61" i="1" s="1"/>
  <c r="Y62" i="1" s="1" a="1"/>
  <c r="Y62" i="1" s="1"/>
  <c r="X15" i="1" a="1"/>
  <c r="X15" i="1" s="1"/>
  <c r="X16" i="1" s="1" a="1"/>
  <c r="X16" i="1" s="1"/>
  <c r="X17" i="1" s="1" a="1"/>
  <c r="X17" i="1" s="1"/>
  <c r="X18" i="1" s="1" a="1"/>
  <c r="X18" i="1" s="1"/>
  <c r="X19" i="1" s="1" a="1"/>
  <c r="X19" i="1" s="1"/>
  <c r="X20" i="1" s="1" a="1"/>
  <c r="X20" i="1" s="1"/>
  <c r="X21" i="1" s="1" a="1"/>
  <c r="X21" i="1" s="1"/>
  <c r="X22" i="1" s="1" a="1"/>
  <c r="X22" i="1" s="1"/>
  <c r="X23" i="1" s="1" a="1"/>
  <c r="X23" i="1" s="1"/>
  <c r="X24" i="1" s="1" a="1"/>
  <c r="X24" i="1" s="1"/>
  <c r="X25" i="1" s="1" a="1"/>
  <c r="X25" i="1" s="1"/>
  <c r="X26" i="1" s="1" a="1"/>
  <c r="X26" i="1" s="1"/>
  <c r="X27" i="1" s="1" a="1"/>
  <c r="X27" i="1" s="1"/>
  <c r="X28" i="1" s="1" a="1"/>
  <c r="X28" i="1" s="1"/>
  <c r="X29" i="1" s="1" a="1"/>
  <c r="X29" i="1" s="1"/>
  <c r="X30" i="1" s="1" a="1"/>
  <c r="X30" i="1" s="1"/>
  <c r="X31" i="1" s="1" a="1"/>
  <c r="X31" i="1" s="1"/>
  <c r="X32" i="1" s="1" a="1"/>
  <c r="X32" i="1" s="1"/>
  <c r="X33" i="1" s="1" a="1"/>
  <c r="X33" i="1" s="1"/>
  <c r="X34" i="1" s="1" a="1"/>
  <c r="X34" i="1" s="1"/>
  <c r="X35" i="1" s="1" a="1"/>
  <c r="X35" i="1" s="1"/>
  <c r="X36" i="1" s="1" a="1"/>
  <c r="X36" i="1" s="1"/>
  <c r="X37" i="1" s="1" a="1"/>
  <c r="X37" i="1" s="1"/>
  <c r="X38" i="1" s="1" a="1"/>
  <c r="X38" i="1" s="1"/>
  <c r="X39" i="1" s="1" a="1"/>
  <c r="X39" i="1" s="1"/>
  <c r="X40" i="1" s="1" a="1"/>
  <c r="X40" i="1" s="1"/>
  <c r="X41" i="1" s="1" a="1"/>
  <c r="X41" i="1" s="1"/>
  <c r="X42" i="1" s="1" a="1"/>
  <c r="X42" i="1" s="1"/>
  <c r="X43" i="1" s="1" a="1"/>
  <c r="X43" i="1" s="1"/>
  <c r="X44" i="1" s="1" a="1"/>
  <c r="X44" i="1" s="1"/>
  <c r="X45" i="1" s="1" a="1"/>
  <c r="X45" i="1" s="1"/>
  <c r="X46" i="1" s="1" a="1"/>
  <c r="X46" i="1" s="1"/>
  <c r="X47" i="1" s="1" a="1"/>
  <c r="X47" i="1" s="1"/>
  <c r="X48" i="1" s="1" a="1"/>
  <c r="X48" i="1" s="1"/>
  <c r="X49" i="1" s="1" a="1"/>
  <c r="X49" i="1" s="1"/>
  <c r="X50" i="1" s="1" a="1"/>
  <c r="X50" i="1" s="1"/>
  <c r="X51" i="1" s="1" a="1"/>
  <c r="X51" i="1" s="1"/>
  <c r="X52" i="1" s="1" a="1"/>
  <c r="X52" i="1" s="1"/>
  <c r="X53" i="1" s="1" a="1"/>
  <c r="X53" i="1" s="1"/>
  <c r="X54" i="1" s="1" a="1"/>
  <c r="X54" i="1" s="1"/>
  <c r="X55" i="1" s="1" a="1"/>
  <c r="X55" i="1" s="1"/>
  <c r="X56" i="1" s="1" a="1"/>
  <c r="X56" i="1" s="1"/>
  <c r="X57" i="1" s="1" a="1"/>
  <c r="X57" i="1" s="1"/>
  <c r="X58" i="1" s="1" a="1"/>
  <c r="X58" i="1" s="1"/>
  <c r="X59" i="1" s="1" a="1"/>
  <c r="X59" i="1" s="1"/>
  <c r="X60" i="1" s="1" a="1"/>
  <c r="X60" i="1" s="1"/>
  <c r="X61" i="1" s="1" a="1"/>
  <c r="X61" i="1" s="1"/>
  <c r="X62" i="1" s="1" a="1"/>
  <c r="X62" i="1" s="1"/>
  <c r="X63" i="1" s="1" a="1"/>
  <c r="X63" i="1" s="1"/>
  <c r="X64" i="1" s="1" a="1"/>
  <c r="X64" i="1" s="1"/>
  <c r="X65" i="1" s="1" a="1"/>
  <c r="X65" i="1" s="1"/>
  <c r="X66" i="1" s="1" a="1"/>
  <c r="X66" i="1" s="1"/>
  <c r="N3" i="4"/>
  <c r="M3" i="4"/>
  <c r="L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4" i="4"/>
  <c r="I3" i="4"/>
  <c r="F3" i="4"/>
  <c r="E3" i="4"/>
  <c r="B158" i="1" a="1"/>
  <c r="B158" i="1" s="1"/>
  <c r="B159" i="1" a="1"/>
  <c r="B159" i="1" s="1"/>
  <c r="B160" i="1" a="1"/>
  <c r="B160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L167" i="1" l="1"/>
  <c r="M167" i="1" s="1" a="1"/>
  <c r="M167" i="1" s="1"/>
  <c r="L170" i="1"/>
  <c r="L168" i="1"/>
  <c r="L169" i="1"/>
  <c r="L166" i="1"/>
  <c r="M166" i="1" s="1" a="1"/>
  <c r="M166" i="1" s="1"/>
  <c r="L165" i="1"/>
  <c r="M165" i="1" s="1" a="1"/>
  <c r="M165" i="1" s="1"/>
  <c r="L164" i="1"/>
  <c r="M164" i="1" s="1" a="1"/>
  <c r="M164" i="1" s="1"/>
  <c r="R4" i="1"/>
  <c r="O108" i="1" l="1" a="1"/>
  <c r="O108" i="1" s="1"/>
  <c r="P108" i="1" s="1" a="1"/>
  <c r="P108" i="1" s="1"/>
  <c r="R108" i="1" s="1"/>
  <c r="O73" i="1" a="1"/>
  <c r="O73" i="1" s="1"/>
  <c r="P73" i="1" s="1" a="1"/>
  <c r="P73" i="1" s="1"/>
  <c r="R73" i="1" s="1"/>
  <c r="O117" i="1" a="1"/>
  <c r="O117" i="1" s="1"/>
  <c r="P117" i="1" s="1" a="1"/>
  <c r="P117" i="1" s="1"/>
  <c r="R117" i="1" s="1"/>
  <c r="O107" i="1" a="1"/>
  <c r="O107" i="1" s="1"/>
  <c r="P107" i="1" s="1" a="1"/>
  <c r="P107" i="1" s="1"/>
  <c r="R107" i="1" s="1"/>
  <c r="O67" i="1" a="1"/>
  <c r="O67" i="1" s="1"/>
  <c r="P67" i="1" s="1" a="1"/>
  <c r="P67" i="1" s="1"/>
  <c r="R67" i="1" s="1"/>
  <c r="O98" i="1" a="1"/>
  <c r="O98" i="1" s="1"/>
  <c r="P98" i="1" s="1" a="1"/>
  <c r="P98" i="1" s="1"/>
  <c r="R98" i="1" s="1"/>
  <c r="O105" i="1" a="1"/>
  <c r="O105" i="1" s="1"/>
  <c r="P105" i="1" s="1" a="1"/>
  <c r="P105" i="1" s="1"/>
  <c r="R105" i="1" s="1"/>
  <c r="O95" i="1" a="1"/>
  <c r="O95" i="1" s="1"/>
  <c r="P95" i="1" s="1" a="1"/>
  <c r="P95" i="1" s="1"/>
  <c r="R95" i="1" s="1"/>
  <c r="O94" i="1" a="1"/>
  <c r="O94" i="1" s="1"/>
  <c r="P94" i="1" s="1" a="1"/>
  <c r="P94" i="1" s="1"/>
  <c r="R94" i="1" s="1"/>
  <c r="O61" i="1" a="1"/>
  <c r="O61" i="1" s="1"/>
  <c r="P61" i="1" s="1" a="1"/>
  <c r="P61" i="1" s="1"/>
  <c r="R61" i="1" s="1"/>
  <c r="O89" i="1" a="1"/>
  <c r="O89" i="1" s="1"/>
  <c r="P89" i="1" s="1" a="1"/>
  <c r="P89" i="1" s="1"/>
  <c r="R89" i="1" s="1"/>
  <c r="R116" i="1"/>
  <c r="R115" i="1"/>
  <c r="P125" i="1" l="1"/>
  <c r="R41" i="1"/>
  <c r="R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<sst xmlns="http://schemas.openxmlformats.org/spreadsheetml/2006/main" count="5241" uniqueCount="1622">
  <si>
    <t>Apr - Mar 2023</t>
  </si>
  <si>
    <t xml:space="preserve">Apr - Sept 2023 </t>
  </si>
  <si>
    <t>Final Calucaltion</t>
  </si>
  <si>
    <t>ID</t>
  </si>
  <si>
    <t>Name</t>
  </si>
  <si>
    <t xml:space="preserve">KRA </t>
  </si>
  <si>
    <t>Competency</t>
  </si>
  <si>
    <t>Avg</t>
  </si>
  <si>
    <t>Manager</t>
  </si>
  <si>
    <t>Normalized Rating</t>
  </si>
  <si>
    <t>Bonus</t>
  </si>
  <si>
    <t>Weighted Bonus</t>
  </si>
  <si>
    <t>Comments</t>
  </si>
  <si>
    <t>Bonus Range</t>
  </si>
  <si>
    <t>Drop down helper column</t>
  </si>
  <si>
    <t>M0009</t>
  </si>
  <si>
    <t>Preety Thapa</t>
  </si>
  <si>
    <t>Saurabh Rai</t>
  </si>
  <si>
    <t>M0015</t>
  </si>
  <si>
    <t>Ravi Mishra</t>
  </si>
  <si>
    <t>Sanjul Ashok Bhakri</t>
  </si>
  <si>
    <t>Christopher Turillo</t>
  </si>
  <si>
    <t>M0213</t>
  </si>
  <si>
    <t>Shireen Rizvi</t>
  </si>
  <si>
    <t>Byomkesh Mishra</t>
  </si>
  <si>
    <t>M0026</t>
  </si>
  <si>
    <t>Shivangi Tripathi</t>
  </si>
  <si>
    <t>M0032</t>
  </si>
  <si>
    <t>Krishna Jaiswal</t>
  </si>
  <si>
    <t>M0036</t>
  </si>
  <si>
    <t>Swati Goyal</t>
  </si>
  <si>
    <t>Bhavna Jaisingh</t>
  </si>
  <si>
    <t>M0047</t>
  </si>
  <si>
    <t>Nupur Raman</t>
  </si>
  <si>
    <t>Sheeba Khan</t>
  </si>
  <si>
    <t>M0048</t>
  </si>
  <si>
    <t>Swati Singh</t>
  </si>
  <si>
    <t>Piyush Gupta</t>
  </si>
  <si>
    <t>M0049</t>
  </si>
  <si>
    <t>Shailendra Yadav</t>
  </si>
  <si>
    <t>M0056</t>
  </si>
  <si>
    <t>Sanjeet Kumar</t>
  </si>
  <si>
    <t>Syed Afzal Mahmood</t>
  </si>
  <si>
    <t>M0059</t>
  </si>
  <si>
    <t>Shubhra Gupta</t>
  </si>
  <si>
    <t>M0061</t>
  </si>
  <si>
    <t>Rohit Srivass</t>
  </si>
  <si>
    <t>Dhiraj Kumar Roy</t>
  </si>
  <si>
    <t>M0064</t>
  </si>
  <si>
    <t>Munish Shukla</t>
  </si>
  <si>
    <t>Usama Aslam</t>
  </si>
  <si>
    <t>M0065</t>
  </si>
  <si>
    <t>Sadaf Siraj</t>
  </si>
  <si>
    <t>M0067</t>
  </si>
  <si>
    <t>Vineet Kumar Singh</t>
  </si>
  <si>
    <t>M0070</t>
  </si>
  <si>
    <t>M0071</t>
  </si>
  <si>
    <t>Jai Tewari</t>
  </si>
  <si>
    <t>M0083</t>
  </si>
  <si>
    <t>Kirti Gour</t>
  </si>
  <si>
    <t>Maryam Raza</t>
  </si>
  <si>
    <t>M0043</t>
  </si>
  <si>
    <t>M0085</t>
  </si>
  <si>
    <t>Anubha Srivastava</t>
  </si>
  <si>
    <t>M0091</t>
  </si>
  <si>
    <t>Saqib Atique</t>
  </si>
  <si>
    <t>M0107</t>
  </si>
  <si>
    <t>Yash Walter</t>
  </si>
  <si>
    <t>M0108</t>
  </si>
  <si>
    <t>Shamim Husain</t>
  </si>
  <si>
    <t>M0110</t>
  </si>
  <si>
    <t>Tripti Wadhawan</t>
  </si>
  <si>
    <t>Megha Bhaskar</t>
  </si>
  <si>
    <t>M0112</t>
  </si>
  <si>
    <t>Mohd Osama Iqbal</t>
  </si>
  <si>
    <t>Riyaz Khan</t>
  </si>
  <si>
    <t>M0003</t>
  </si>
  <si>
    <t>Vinay Dixit</t>
  </si>
  <si>
    <t>M0119</t>
  </si>
  <si>
    <t>Manisha Singh</t>
  </si>
  <si>
    <t>M0122</t>
  </si>
  <si>
    <t>Ranjeet Pandey</t>
  </si>
  <si>
    <t>Alok Dwivedi</t>
  </si>
  <si>
    <t>M0126</t>
  </si>
  <si>
    <t>Varsha Mehrotra</t>
  </si>
  <si>
    <t>Preeti Singh</t>
  </si>
  <si>
    <t>M0129</t>
  </si>
  <si>
    <t>Chandra Bhushan Singh</t>
  </si>
  <si>
    <t>M0130</t>
  </si>
  <si>
    <t>Arshul Mohammed</t>
  </si>
  <si>
    <t>M0131</t>
  </si>
  <si>
    <t>Jayant Singh</t>
  </si>
  <si>
    <t>M0133</t>
  </si>
  <si>
    <t>Ahmad Rasool</t>
  </si>
  <si>
    <t>M0145</t>
  </si>
  <si>
    <t>Deepraj Yadav</t>
  </si>
  <si>
    <t>Ritu Gautam</t>
  </si>
  <si>
    <t>M0153</t>
  </si>
  <si>
    <t>Shashank Yadav</t>
  </si>
  <si>
    <t>Ashwini Tiwari</t>
  </si>
  <si>
    <t>M0154</t>
  </si>
  <si>
    <t>Purshottam Sharma</t>
  </si>
  <si>
    <t>M0159</t>
  </si>
  <si>
    <t>Deep Shikha</t>
  </si>
  <si>
    <t>M0162</t>
  </si>
  <si>
    <t>Fahad Alam</t>
  </si>
  <si>
    <t>Akanksha Pandey</t>
  </si>
  <si>
    <t>Momina .</t>
  </si>
  <si>
    <t>M0171</t>
  </si>
  <si>
    <t>Abhishek Verma</t>
  </si>
  <si>
    <t>M0176</t>
  </si>
  <si>
    <t>Poonam Verma</t>
  </si>
  <si>
    <t>M0172</t>
  </si>
  <si>
    <t>Mohammad Daud</t>
  </si>
  <si>
    <t>M0168</t>
  </si>
  <si>
    <t>Tushar Pundir</t>
  </si>
  <si>
    <t>M0179</t>
  </si>
  <si>
    <t>Pragya Dubey</t>
  </si>
  <si>
    <t>M0180</t>
  </si>
  <si>
    <t>M0182</t>
  </si>
  <si>
    <t>Vishesh Singh</t>
  </si>
  <si>
    <t>M0183</t>
  </si>
  <si>
    <t>Ashok Kumar Pandey</t>
  </si>
  <si>
    <t>M0198</t>
  </si>
  <si>
    <t>M0200</t>
  </si>
  <si>
    <t>Pooja Nagpal</t>
  </si>
  <si>
    <t>M0207</t>
  </si>
  <si>
    <t>M0210</t>
  </si>
  <si>
    <t>Poornima Bhagwat</t>
  </si>
  <si>
    <t>Krithika Ram</t>
  </si>
  <si>
    <t>M0216</t>
  </si>
  <si>
    <t>Richa Sinha</t>
  </si>
  <si>
    <t>M0223</t>
  </si>
  <si>
    <t>Anas Javed</t>
  </si>
  <si>
    <t>M0013</t>
  </si>
  <si>
    <t>Ram Vilas</t>
  </si>
  <si>
    <t>Ranjeet Kumar</t>
  </si>
  <si>
    <t>M0239</t>
  </si>
  <si>
    <t>Komal Sharma</t>
  </si>
  <si>
    <t>Priti Singh</t>
  </si>
  <si>
    <t>M0241</t>
  </si>
  <si>
    <t>Rishi Kumaria</t>
  </si>
  <si>
    <t>M0240</t>
  </si>
  <si>
    <t>Sanskaar Pradhan</t>
  </si>
  <si>
    <t>M0252</t>
  </si>
  <si>
    <t>Prakhar Mishra</t>
  </si>
  <si>
    <t>Ajay Kumar</t>
  </si>
  <si>
    <t>M0255</t>
  </si>
  <si>
    <t>Mitali Nigam</t>
  </si>
  <si>
    <t>Kritika Sharma</t>
  </si>
  <si>
    <t>M0267</t>
  </si>
  <si>
    <t>M0277</t>
  </si>
  <si>
    <t>Kirti Kumari</t>
  </si>
  <si>
    <t>Saumya Madhvi</t>
  </si>
  <si>
    <t>Manan Majithia</t>
  </si>
  <si>
    <t>M0276</t>
  </si>
  <si>
    <t>Ankit Shrivastava</t>
  </si>
  <si>
    <t>M0279</t>
  </si>
  <si>
    <t>Sneha Singh</t>
  </si>
  <si>
    <t>Sonali Awasthi</t>
  </si>
  <si>
    <t>M0282</t>
  </si>
  <si>
    <t>Aditi Jaiswal</t>
  </si>
  <si>
    <t>M0283</t>
  </si>
  <si>
    <t>Alok Tripathi</t>
  </si>
  <si>
    <t>M0285</t>
  </si>
  <si>
    <t>Pooja Rautela</t>
  </si>
  <si>
    <t>M0289</t>
  </si>
  <si>
    <t>Neelam Ahlawat</t>
  </si>
  <si>
    <t>M0292</t>
  </si>
  <si>
    <t>Vivek Kumar</t>
  </si>
  <si>
    <t>M0293</t>
  </si>
  <si>
    <t>Ambalika .</t>
  </si>
  <si>
    <t>M0290</t>
  </si>
  <si>
    <t>Shivansh Nigam</t>
  </si>
  <si>
    <t>Naman Soni</t>
  </si>
  <si>
    <t>M0297</t>
  </si>
  <si>
    <t>Vivek Sharma</t>
  </si>
  <si>
    <t>M0298</t>
  </si>
  <si>
    <t>M0300</t>
  </si>
  <si>
    <t>M0301</t>
  </si>
  <si>
    <t>Simran Jain</t>
  </si>
  <si>
    <t>M0302</t>
  </si>
  <si>
    <t>M0308</t>
  </si>
  <si>
    <t>Neelendra Tripathi</t>
  </si>
  <si>
    <t>M0319</t>
  </si>
  <si>
    <t>Shadan Shamim</t>
  </si>
  <si>
    <t>M0317</t>
  </si>
  <si>
    <t>Rajat Srivastava</t>
  </si>
  <si>
    <t>M0316</t>
  </si>
  <si>
    <t>M0315</t>
  </si>
  <si>
    <t>Shan Mohammad</t>
  </si>
  <si>
    <t>M0328</t>
  </si>
  <si>
    <t>Daniya Khalid</t>
  </si>
  <si>
    <t>M0330</t>
  </si>
  <si>
    <t>M0331</t>
  </si>
  <si>
    <t>Shashank Abha</t>
  </si>
  <si>
    <t>M0332</t>
  </si>
  <si>
    <t>Shahid Ali</t>
  </si>
  <si>
    <t>M0333</t>
  </si>
  <si>
    <t>M0336</t>
  </si>
  <si>
    <t>Shuvopriyo Roy</t>
  </si>
  <si>
    <t>M0339</t>
  </si>
  <si>
    <t>Manju Chhetri</t>
  </si>
  <si>
    <t>Rajat Shrivastava</t>
  </si>
  <si>
    <t>M0343</t>
  </si>
  <si>
    <t>M0345</t>
  </si>
  <si>
    <t>Deepak Sharma</t>
  </si>
  <si>
    <t>Raguraman H</t>
  </si>
  <si>
    <t>M0346</t>
  </si>
  <si>
    <t>Rohit Sharma</t>
  </si>
  <si>
    <t>M0349</t>
  </si>
  <si>
    <t>Pragati Gupta</t>
  </si>
  <si>
    <t>M0351</t>
  </si>
  <si>
    <t>Kumari Vaibhav</t>
  </si>
  <si>
    <t>M0352</t>
  </si>
  <si>
    <t>Syed Ashhar</t>
  </si>
  <si>
    <t>M0355</t>
  </si>
  <si>
    <t>Syed Salar Saif</t>
  </si>
  <si>
    <t>Aishwarya Mishra</t>
  </si>
  <si>
    <t>M0357</t>
  </si>
  <si>
    <t>Ravi Kumar</t>
  </si>
  <si>
    <t>M0358</t>
  </si>
  <si>
    <t>Vikhyat Pathak</t>
  </si>
  <si>
    <t>M0359</t>
  </si>
  <si>
    <t>Sajal Mishra</t>
  </si>
  <si>
    <t>M0362</t>
  </si>
  <si>
    <t>Ali Rizvi</t>
  </si>
  <si>
    <t>M0363</t>
  </si>
  <si>
    <t>M0367</t>
  </si>
  <si>
    <t>Sheetal Sinha</t>
  </si>
  <si>
    <t>M0365</t>
  </si>
  <si>
    <t>Amit Kumar Pandey</t>
  </si>
  <si>
    <t>M0369</t>
  </si>
  <si>
    <t>Simran Rai</t>
  </si>
  <si>
    <t>M0361</t>
  </si>
  <si>
    <t>Saumya Rai</t>
  </si>
  <si>
    <t>M0371</t>
  </si>
  <si>
    <t>Devashish Singh</t>
  </si>
  <si>
    <t>M0374</t>
  </si>
  <si>
    <t>Kriti Dwivedi</t>
  </si>
  <si>
    <t>M0373</t>
  </si>
  <si>
    <t>Anshal Srivastava</t>
  </si>
  <si>
    <t>M0376</t>
  </si>
  <si>
    <t>M0377</t>
  </si>
  <si>
    <t>M0379</t>
  </si>
  <si>
    <t>Ravi Prakash Giri</t>
  </si>
  <si>
    <t>M0368</t>
  </si>
  <si>
    <t>Dev Kumar Singh</t>
  </si>
  <si>
    <t>M0380</t>
  </si>
  <si>
    <t>M382</t>
  </si>
  <si>
    <t>Siddharth Kumar</t>
  </si>
  <si>
    <t>M0397</t>
  </si>
  <si>
    <t>Ankita Singh</t>
  </si>
  <si>
    <t>Fizza Kazmi</t>
  </si>
  <si>
    <t>M0404</t>
  </si>
  <si>
    <t>Satyam Sharma</t>
  </si>
  <si>
    <t>M0401</t>
  </si>
  <si>
    <t>Yash Shukla</t>
  </si>
  <si>
    <t>M0402</t>
  </si>
  <si>
    <t>M0403</t>
  </si>
  <si>
    <t>M0405</t>
  </si>
  <si>
    <t>Akash Srivastava</t>
  </si>
  <si>
    <t>M0406</t>
  </si>
  <si>
    <t>Surya Prakash</t>
  </si>
  <si>
    <t>M0408</t>
  </si>
  <si>
    <t>Kartikey Tyagi</t>
  </si>
  <si>
    <t>Priyanka Shah</t>
  </si>
  <si>
    <t>M0410</t>
  </si>
  <si>
    <t>Diva Singh</t>
  </si>
  <si>
    <t>M0135</t>
  </si>
  <si>
    <t>Sulekha .</t>
  </si>
  <si>
    <t>Total/Avg</t>
  </si>
  <si>
    <t>Average Used</t>
  </si>
  <si>
    <t>Standard Deviation Used</t>
  </si>
  <si>
    <t>Historical &amp; Period Avg</t>
  </si>
  <si>
    <t>Historical, Bi-annual &amp; Period Avg</t>
  </si>
  <si>
    <t>Historical &amp; Period Std Dev</t>
  </si>
  <si>
    <t>Historical, Bi-annual &amp; Period Std Dev</t>
  </si>
  <si>
    <t>Period Avg</t>
  </si>
  <si>
    <t>Period Std Dev</t>
  </si>
  <si>
    <t>Historical Data</t>
  </si>
  <si>
    <t>Employees</t>
  </si>
  <si>
    <t>Avg Rating</t>
  </si>
  <si>
    <t>Employee ID</t>
  </si>
  <si>
    <t>First Name</t>
  </si>
  <si>
    <t>Last Name</t>
  </si>
  <si>
    <t>Email ID</t>
  </si>
  <si>
    <t>Department</t>
  </si>
  <si>
    <t>Title</t>
  </si>
  <si>
    <t>Date of joining</t>
  </si>
  <si>
    <t>Employee Status</t>
  </si>
  <si>
    <t>Employee Type</t>
  </si>
  <si>
    <t>Experience</t>
  </si>
  <si>
    <t>Current Band</t>
  </si>
  <si>
    <t>Gross Monthly Salary/ Fee (Rs.)</t>
  </si>
  <si>
    <t>M0418</t>
  </si>
  <si>
    <t>Dinesh</t>
  </si>
  <si>
    <t>Mandana</t>
  </si>
  <si>
    <t>dinesh.mandana@medha.org.in</t>
  </si>
  <si>
    <t>System Adoption</t>
  </si>
  <si>
    <t>Senior Manager</t>
  </si>
  <si>
    <t>Active</t>
  </si>
  <si>
    <t>Full Time Consultant</t>
  </si>
  <si>
    <t>2 month(s)</t>
  </si>
  <si>
    <t>IV</t>
  </si>
  <si>
    <t>M0417</t>
  </si>
  <si>
    <t>Jasdeep</t>
  </si>
  <si>
    <t>Singh</t>
  </si>
  <si>
    <t>jasdeep.singh@medha.org.in</t>
  </si>
  <si>
    <t>III</t>
  </si>
  <si>
    <t>M0416</t>
  </si>
  <si>
    <t>Priya</t>
  </si>
  <si>
    <t>Tomar</t>
  </si>
  <si>
    <t>priya.tomar@medha.org.in</t>
  </si>
  <si>
    <t>Admin &amp; Internal Controls</t>
  </si>
  <si>
    <t>3 month(s)</t>
  </si>
  <si>
    <t>M0415</t>
  </si>
  <si>
    <t>Jyoti</t>
  </si>
  <si>
    <t>Rai</t>
  </si>
  <si>
    <t>jyoti.rai@medha.org.in</t>
  </si>
  <si>
    <t>Finance</t>
  </si>
  <si>
    <t>M0414</t>
  </si>
  <si>
    <t>Sonu</t>
  </si>
  <si>
    <t>Narang</t>
  </si>
  <si>
    <t>sonu.narang@medha.org.in</t>
  </si>
  <si>
    <t>Associate</t>
  </si>
  <si>
    <t>Full Time Employee</t>
  </si>
  <si>
    <t>4 month(s)</t>
  </si>
  <si>
    <t>II</t>
  </si>
  <si>
    <t>M0413</t>
  </si>
  <si>
    <t>Shivani</t>
  </si>
  <si>
    <t>Talwar</t>
  </si>
  <si>
    <t>shivani.talwar@medha.org.in</t>
  </si>
  <si>
    <t>M0412</t>
  </si>
  <si>
    <t>Shruti</t>
  </si>
  <si>
    <t>Nigam</t>
  </si>
  <si>
    <t>shruti.nigam@medha.org.in</t>
  </si>
  <si>
    <t>People</t>
  </si>
  <si>
    <t>Assistant</t>
  </si>
  <si>
    <t>I</t>
  </si>
  <si>
    <t>M0411</t>
  </si>
  <si>
    <t>Mohil</t>
  </si>
  <si>
    <t>Joshi</t>
  </si>
  <si>
    <t>mohil.joshi@medha.org.in</t>
  </si>
  <si>
    <t>Data &amp; Impact</t>
  </si>
  <si>
    <t>Senior Manager, Data Analytics</t>
  </si>
  <si>
    <t>Diva</t>
  </si>
  <si>
    <t>diva.singh@medha.org.in</t>
  </si>
  <si>
    <t>Manager, People</t>
  </si>
  <si>
    <t>8 month(s)</t>
  </si>
  <si>
    <t>M0409</t>
  </si>
  <si>
    <t>Saurabh</t>
  </si>
  <si>
    <t>Tiwari</t>
  </si>
  <si>
    <t>saurabh.tiwari@medha.org.in</t>
  </si>
  <si>
    <t>M-CP, Core Programs</t>
  </si>
  <si>
    <t>Backend Developer</t>
  </si>
  <si>
    <t>Kartikey</t>
  </si>
  <si>
    <t>Tyagi</t>
  </si>
  <si>
    <t>kartikey.tyagi@medha.org.in</t>
  </si>
  <si>
    <t>Front End Developer</t>
  </si>
  <si>
    <t>M0407</t>
  </si>
  <si>
    <t>Sana</t>
  </si>
  <si>
    <t>Jafri</t>
  </si>
  <si>
    <t>sana.jafri@medha.org.in</t>
  </si>
  <si>
    <t>Assistant, Content Creation &amp; Auditing</t>
  </si>
  <si>
    <t>Surya</t>
  </si>
  <si>
    <t>Prakash</t>
  </si>
  <si>
    <t>surya.prakash@medha.org.in</t>
  </si>
  <si>
    <t>Android Developer</t>
  </si>
  <si>
    <t>Akash</t>
  </si>
  <si>
    <t>Srivastava</t>
  </si>
  <si>
    <t>akash.srivastava@medha.org.in</t>
  </si>
  <si>
    <t>Satyam</t>
  </si>
  <si>
    <t>Sharma</t>
  </si>
  <si>
    <t>satyam.sharma@medha.org.in</t>
  </si>
  <si>
    <t>Fizza</t>
  </si>
  <si>
    <t>Kazmi</t>
  </si>
  <si>
    <t>fizza.kazmi@medha.org.in</t>
  </si>
  <si>
    <t>Operations Manager</t>
  </si>
  <si>
    <t>Abhishek</t>
  </si>
  <si>
    <t>Verma</t>
  </si>
  <si>
    <t>abhishek.v@medha.org.in</t>
  </si>
  <si>
    <t>M0399</t>
  </si>
  <si>
    <t>Anil Kumar</t>
  </si>
  <si>
    <t>at8299334@gmail.com</t>
  </si>
  <si>
    <t>Admin</t>
  </si>
  <si>
    <t>Security Personnel</t>
  </si>
  <si>
    <t>7 month(s)</t>
  </si>
  <si>
    <t>Yash</t>
  </si>
  <si>
    <t>Shukla</t>
  </si>
  <si>
    <t>yash.shukla@medha.org.in</t>
  </si>
  <si>
    <t>Associate, Student Support &amp; Company Review</t>
  </si>
  <si>
    <t>M0400</t>
  </si>
  <si>
    <t>Sakshi</t>
  </si>
  <si>
    <t>Mishra</t>
  </si>
  <si>
    <t>sakshi.mishra@medha.org.in</t>
  </si>
  <si>
    <t>Svapoorna, Core Programs</t>
  </si>
  <si>
    <t>Student Relationship Manager</t>
  </si>
  <si>
    <t>5 month(s)</t>
  </si>
  <si>
    <t>M0398</t>
  </si>
  <si>
    <t>Raguraman</t>
  </si>
  <si>
    <t>H</t>
  </si>
  <si>
    <t>raguraman@medha.org.in</t>
  </si>
  <si>
    <t>Technology</t>
  </si>
  <si>
    <t>Assistant Vice President</t>
  </si>
  <si>
    <t>6 month(s)</t>
  </si>
  <si>
    <t>V</t>
  </si>
  <si>
    <t>Ankita</t>
  </si>
  <si>
    <t>ankita.singh@medha.org.in</t>
  </si>
  <si>
    <t>Associate, Content Writer</t>
  </si>
  <si>
    <t>M0395</t>
  </si>
  <si>
    <t>Iyer</t>
  </si>
  <si>
    <t>priya.iyer@medha.org.in</t>
  </si>
  <si>
    <t>M0394</t>
  </si>
  <si>
    <t>Suyash</t>
  </si>
  <si>
    <t>Srivastav</t>
  </si>
  <si>
    <t>suyash.srivastav@medha.org.in</t>
  </si>
  <si>
    <t>MarCom</t>
  </si>
  <si>
    <t>Associate - Social Media Design</t>
  </si>
  <si>
    <t>M0393</t>
  </si>
  <si>
    <t>Shubhi</t>
  </si>
  <si>
    <t>Dixit</t>
  </si>
  <si>
    <t>shubhi.dixit@medha.org.in</t>
  </si>
  <si>
    <t>Core Programs</t>
  </si>
  <si>
    <t>Student Relationship Manager, Program Implementation</t>
  </si>
  <si>
    <t>Resigned</t>
  </si>
  <si>
    <t>M0392</t>
  </si>
  <si>
    <t>Usama</t>
  </si>
  <si>
    <t>Aslam</t>
  </si>
  <si>
    <t>usama.aslam@medha.org.in</t>
  </si>
  <si>
    <t>Project Lead</t>
  </si>
  <si>
    <t>M0391</t>
  </si>
  <si>
    <t>Raju</t>
  </si>
  <si>
    <t>Mahar</t>
  </si>
  <si>
    <t>raju.mahar@medha.org.in</t>
  </si>
  <si>
    <t>M0390</t>
  </si>
  <si>
    <t>Satyajeet</t>
  </si>
  <si>
    <t>.</t>
  </si>
  <si>
    <t>satyajeet@medha.org.in</t>
  </si>
  <si>
    <t>Senior Manager, Capacity Building</t>
  </si>
  <si>
    <t>9 month(s)</t>
  </si>
  <si>
    <t>M0389</t>
  </si>
  <si>
    <t>Mohini</t>
  </si>
  <si>
    <t>Kainse</t>
  </si>
  <si>
    <t>mohini.kainse@meetworks.in</t>
  </si>
  <si>
    <t>Assistant , Student Support &amp; Company Review</t>
  </si>
  <si>
    <t>End of Contract</t>
  </si>
  <si>
    <t>Dev Kumar</t>
  </si>
  <si>
    <t>dev.singh@medha.org.in</t>
  </si>
  <si>
    <t>Teampreneur, Core Programs</t>
  </si>
  <si>
    <t>11 month(s)</t>
  </si>
  <si>
    <t>M0388</t>
  </si>
  <si>
    <t>sakshi.mishra@meetworks.in</t>
  </si>
  <si>
    <t>M0387</t>
  </si>
  <si>
    <t>Somya</t>
  </si>
  <si>
    <t>somya.singh@meetworks.in</t>
  </si>
  <si>
    <t>M0386</t>
  </si>
  <si>
    <t>Ayush</t>
  </si>
  <si>
    <t>ayush.singh@medha.org.in</t>
  </si>
  <si>
    <t>CAB, Core Programs</t>
  </si>
  <si>
    <t>10 month(s)</t>
  </si>
  <si>
    <t>M0385</t>
  </si>
  <si>
    <t>Ekta</t>
  </si>
  <si>
    <t>Chitranshi</t>
  </si>
  <si>
    <t>ekta.chitranshi@medha.org.in</t>
  </si>
  <si>
    <t>Assistant Vice President, L&amp;D</t>
  </si>
  <si>
    <t>M0384</t>
  </si>
  <si>
    <t>Lalita</t>
  </si>
  <si>
    <t>lalita.verma@meetworks.in</t>
  </si>
  <si>
    <t>M0383</t>
  </si>
  <si>
    <t>sana.jafri@meetworks.in</t>
  </si>
  <si>
    <t>M0382</t>
  </si>
  <si>
    <t>Siddharth</t>
  </si>
  <si>
    <t>Kumar</t>
  </si>
  <si>
    <t>siddharthkg0911@gmail.com</t>
  </si>
  <si>
    <t>Office Assistant</t>
  </si>
  <si>
    <t>1 year(s)</t>
  </si>
  <si>
    <t>M0381</t>
  </si>
  <si>
    <t>Zahreen</t>
  </si>
  <si>
    <t>Rashid</t>
  </si>
  <si>
    <t>zahreen.rashid@medha.org.in</t>
  </si>
  <si>
    <t>Rajat</t>
  </si>
  <si>
    <t>Shrivastava</t>
  </si>
  <si>
    <t>shrivastava.rajat@medha.org.in</t>
  </si>
  <si>
    <t>TAB, Core Programs</t>
  </si>
  <si>
    <t>Program Manager</t>
  </si>
  <si>
    <t>Ravi Prakash</t>
  </si>
  <si>
    <t>Giri</t>
  </si>
  <si>
    <t>ravi.giri@medha.org.in</t>
  </si>
  <si>
    <t>M0378</t>
  </si>
  <si>
    <t>Neeraj</t>
  </si>
  <si>
    <t>Agrahari</t>
  </si>
  <si>
    <t>neeraj.agrahari@medha.org.in</t>
  </si>
  <si>
    <t>Ashwini</t>
  </si>
  <si>
    <t>ashwini.tiwari@medha.org.in</t>
  </si>
  <si>
    <t>Dhiraj Kumar</t>
  </si>
  <si>
    <t>Roy</t>
  </si>
  <si>
    <t>dhiraj.roy@medha.org.in</t>
  </si>
  <si>
    <t>M0375</t>
  </si>
  <si>
    <t>Anjali</t>
  </si>
  <si>
    <t>anjali.mishra@meetworks.in</t>
  </si>
  <si>
    <t>Anshal</t>
  </si>
  <si>
    <t>anshal.srivastava@medha.org.in</t>
  </si>
  <si>
    <t>1 year(s) 1 month(s)</t>
  </si>
  <si>
    <t>M0372</t>
  </si>
  <si>
    <t>Yatendra</t>
  </si>
  <si>
    <t>Pratap</t>
  </si>
  <si>
    <t>yatendra.pratap@medha.org.in</t>
  </si>
  <si>
    <t>Kriti</t>
  </si>
  <si>
    <t>Dwivedi</t>
  </si>
  <si>
    <t>kriti.dwivedi@medha.org.in</t>
  </si>
  <si>
    <t>Devashish</t>
  </si>
  <si>
    <t>devashish.singh@medha.org.in</t>
  </si>
  <si>
    <t>M0370</t>
  </si>
  <si>
    <t>Vinay</t>
  </si>
  <si>
    <t>vinay.mishra@medha.org.in</t>
  </si>
  <si>
    <t>Senior Manager, Communications</t>
  </si>
  <si>
    <t>Saumya</t>
  </si>
  <si>
    <t>saumya.rai@medha.org.in</t>
  </si>
  <si>
    <t>1 year(s) 2 month(s)</t>
  </si>
  <si>
    <t>Simran</t>
  </si>
  <si>
    <t>simran.rai@medha.org.in</t>
  </si>
  <si>
    <t>Business Development, Core Programs</t>
  </si>
  <si>
    <t>Program Assistant</t>
  </si>
  <si>
    <t>Amit Kumar</t>
  </si>
  <si>
    <t>Pandey</t>
  </si>
  <si>
    <t>amit.pandey@medha.org.in</t>
  </si>
  <si>
    <t>Sheetal</t>
  </si>
  <si>
    <t>Sinha</t>
  </si>
  <si>
    <t>sheetal.sinha@medha.org.in</t>
  </si>
  <si>
    <t>Medhavi</t>
  </si>
  <si>
    <t>Manager, Chapter Model</t>
  </si>
  <si>
    <t>M0366</t>
  </si>
  <si>
    <t>Satprakash</t>
  </si>
  <si>
    <t>Arora</t>
  </si>
  <si>
    <t>satprakash.arora@meetworks.in</t>
  </si>
  <si>
    <t>Assistant Vice President, Project Management</t>
  </si>
  <si>
    <t>VI</t>
  </si>
  <si>
    <t>Bhavna</t>
  </si>
  <si>
    <t>Jaisingh</t>
  </si>
  <si>
    <t>bhavna.jaisingh@medha.org.in</t>
  </si>
  <si>
    <t>Vice President</t>
  </si>
  <si>
    <t>Ali</t>
  </si>
  <si>
    <t>Rizvi</t>
  </si>
  <si>
    <t>ali.rizvi@medha.org.in</t>
  </si>
  <si>
    <t>Manager, Videos</t>
  </si>
  <si>
    <t>M0360</t>
  </si>
  <si>
    <t>Waseem</t>
  </si>
  <si>
    <t>Ahmed</t>
  </si>
  <si>
    <t>waseem.ahmed@meetworks.in</t>
  </si>
  <si>
    <t>Sajal</t>
  </si>
  <si>
    <t>sajal.mishra@medha.org.in</t>
  </si>
  <si>
    <t>M0356</t>
  </si>
  <si>
    <t>Megha</t>
  </si>
  <si>
    <t>Bhaskar</t>
  </si>
  <si>
    <t>megha.bhaskar@medha.org.in</t>
  </si>
  <si>
    <t>Assistant Vice President, Program Design</t>
  </si>
  <si>
    <t>Vikhyat</t>
  </si>
  <si>
    <t>Pathak</t>
  </si>
  <si>
    <t>vikhyat.pathak@medha.org.in</t>
  </si>
  <si>
    <t>Associate, Copywriter, Social Media</t>
  </si>
  <si>
    <t>1 year(s) 3 month(s)</t>
  </si>
  <si>
    <t>Ravi</t>
  </si>
  <si>
    <t>kumar.ravi@medha.org.in</t>
  </si>
  <si>
    <t>M0354</t>
  </si>
  <si>
    <t>Ashmita</t>
  </si>
  <si>
    <t>Sengupta</t>
  </si>
  <si>
    <t>ashmita.sengupta@medha.org.in</t>
  </si>
  <si>
    <t>Syed Salar</t>
  </si>
  <si>
    <t>Saif</t>
  </si>
  <si>
    <t>syed.saif@medha.org.in</t>
  </si>
  <si>
    <t>Manager, Social Media</t>
  </si>
  <si>
    <t>M0353</t>
  </si>
  <si>
    <t>abhishek.pandey@medha.org.in</t>
  </si>
  <si>
    <t>Syed</t>
  </si>
  <si>
    <t>Ashhar</t>
  </si>
  <si>
    <t>syed.ashhar@medha.org.in</t>
  </si>
  <si>
    <t>Kumari</t>
  </si>
  <si>
    <t>Vaibhav</t>
  </si>
  <si>
    <t>vaibhav.kumari@medha.org.in</t>
  </si>
  <si>
    <t>1 year(s) 4 month(s)</t>
  </si>
  <si>
    <t>M0350</t>
  </si>
  <si>
    <t>Sourabh</t>
  </si>
  <si>
    <t>Pal</t>
  </si>
  <si>
    <t>sourabh.pal@meetworks.in</t>
  </si>
  <si>
    <t>Pragati</t>
  </si>
  <si>
    <t>Gupta</t>
  </si>
  <si>
    <t>pragati.gupta@medha.org.in</t>
  </si>
  <si>
    <t>M0348</t>
  </si>
  <si>
    <t>Ankit</t>
  </si>
  <si>
    <t>Maurya</t>
  </si>
  <si>
    <t>ankit.maurya@medha.org.in</t>
  </si>
  <si>
    <t>Design, Core Programs</t>
  </si>
  <si>
    <t>Designer</t>
  </si>
  <si>
    <t>M0347</t>
  </si>
  <si>
    <t>yash.shukla@meetworks.in</t>
  </si>
  <si>
    <t>Rohit</t>
  </si>
  <si>
    <t>rohit.sharma@medha.org.in</t>
  </si>
  <si>
    <t>Full Stack Engineer</t>
  </si>
  <si>
    <t>Deepak</t>
  </si>
  <si>
    <t>deepak.sharma@medha.org.in</t>
  </si>
  <si>
    <t>M0344</t>
  </si>
  <si>
    <t>Sadaf</t>
  </si>
  <si>
    <t>Kamal</t>
  </si>
  <si>
    <t>sadaf.kamal@medha.org.in</t>
  </si>
  <si>
    <t>Ritu</t>
  </si>
  <si>
    <t>Gautam</t>
  </si>
  <si>
    <t>gautam.ritu@medha.org.in</t>
  </si>
  <si>
    <t>M0340</t>
  </si>
  <si>
    <t>Fazeel</t>
  </si>
  <si>
    <t>fazeel.ahmed@medha.org.in</t>
  </si>
  <si>
    <t>M0342</t>
  </si>
  <si>
    <t>Prabha</t>
  </si>
  <si>
    <t>prabha.tiwari@medha.org.in</t>
  </si>
  <si>
    <t>M0341</t>
  </si>
  <si>
    <t>Neha</t>
  </si>
  <si>
    <t>Antil</t>
  </si>
  <si>
    <t>neha.antil@medha.org.in</t>
  </si>
  <si>
    <t>Manju</t>
  </si>
  <si>
    <t>Chhetri</t>
  </si>
  <si>
    <t>manju.chhetri@medha.org.in</t>
  </si>
  <si>
    <t>1 year(s) 5 month(s)</t>
  </si>
  <si>
    <t>M0338</t>
  </si>
  <si>
    <t>Chaturvedi</t>
  </si>
  <si>
    <t>saumya.chaturvedi@medha.org.in</t>
  </si>
  <si>
    <t>M0337</t>
  </si>
  <si>
    <t>Diwan Faiz</t>
  </si>
  <si>
    <t>Khan</t>
  </si>
  <si>
    <t>diwan.faiz@medha.org.in</t>
  </si>
  <si>
    <t>Shuvopriyo</t>
  </si>
  <si>
    <t>shuvo@medha.org.in</t>
  </si>
  <si>
    <t>Partnerships</t>
  </si>
  <si>
    <t>M0335</t>
  </si>
  <si>
    <t>diva.singh@meetworks.in</t>
  </si>
  <si>
    <t>Krithika</t>
  </si>
  <si>
    <t>Ram</t>
  </si>
  <si>
    <t>krithika.ram@medha.org.in</t>
  </si>
  <si>
    <t>M0334</t>
  </si>
  <si>
    <t>Mohd Rameez</t>
  </si>
  <si>
    <t>Raza</t>
  </si>
  <si>
    <t>rameez@medha.org.in</t>
  </si>
  <si>
    <t>Manager, Story Lab</t>
  </si>
  <si>
    <t>Shahid</t>
  </si>
  <si>
    <t>shahid.ali@medha.org.in</t>
  </si>
  <si>
    <t>Shashank</t>
  </si>
  <si>
    <t>Abha</t>
  </si>
  <si>
    <t>shashank.abha@medha.org.in</t>
  </si>
  <si>
    <t>M0329</t>
  </si>
  <si>
    <t>Mansi</t>
  </si>
  <si>
    <t>mansi@meetworks.in</t>
  </si>
  <si>
    <t>saurabh.rai@medha.org.in</t>
  </si>
  <si>
    <t>Daniya</t>
  </si>
  <si>
    <t>Khalid</t>
  </si>
  <si>
    <t>daniya.khalid@medha.org.in</t>
  </si>
  <si>
    <t>M0327</t>
  </si>
  <si>
    <t>Anushka</t>
  </si>
  <si>
    <t>anushka.chaturvedi@medha.org.in</t>
  </si>
  <si>
    <t>M0326</t>
  </si>
  <si>
    <t>Ilma</t>
  </si>
  <si>
    <t>Parveen</t>
  </si>
  <si>
    <t>ilma.parveen@medha.org.in</t>
  </si>
  <si>
    <t>M0325</t>
  </si>
  <si>
    <t>Khushboo</t>
  </si>
  <si>
    <t>Chaudhary</t>
  </si>
  <si>
    <t>khushboo.chaudhary@meetworks.in</t>
  </si>
  <si>
    <t>M0324</t>
  </si>
  <si>
    <t>satyam.sharma@meetworks.in</t>
  </si>
  <si>
    <t>M0323</t>
  </si>
  <si>
    <t>Divya</t>
  </si>
  <si>
    <t>Vishwakarma</t>
  </si>
  <si>
    <t>divya.vishwakarma@medha.org.in</t>
  </si>
  <si>
    <t>M0322</t>
  </si>
  <si>
    <t>Ayushi</t>
  </si>
  <si>
    <t>ayushi.mishra@medha.org.in</t>
  </si>
  <si>
    <t>Shan</t>
  </si>
  <si>
    <t>Mohammad</t>
  </si>
  <si>
    <t>shan.mohammad@medha.org.in</t>
  </si>
  <si>
    <t>1 year(s) 6 month(s)</t>
  </si>
  <si>
    <t>rajat.srivastava@medha.org.in</t>
  </si>
  <si>
    <t>M0321</t>
  </si>
  <si>
    <t>Sanjay Kumar</t>
  </si>
  <si>
    <t>Jha</t>
  </si>
  <si>
    <t>sanjay.jha@medha.org.in</t>
  </si>
  <si>
    <t>M0320</t>
  </si>
  <si>
    <t>Muskan</t>
  </si>
  <si>
    <t>muskan@medha.org.in</t>
  </si>
  <si>
    <t>Shadan</t>
  </si>
  <si>
    <t>Shamim</t>
  </si>
  <si>
    <t>shadan.shamim@medha.org.in</t>
  </si>
  <si>
    <t>M0318</t>
  </si>
  <si>
    <t>Pallavi</t>
  </si>
  <si>
    <t>Gahlaut</t>
  </si>
  <si>
    <t>pallavi.gahlaut@medha.org.in</t>
  </si>
  <si>
    <t>Senior Manager, Alumni Programs</t>
  </si>
  <si>
    <t>Sheeba</t>
  </si>
  <si>
    <t>sheeba.joseph@medha.org.in</t>
  </si>
  <si>
    <t>Assistant Vice President, State Head</t>
  </si>
  <si>
    <t>M0314</t>
  </si>
  <si>
    <t>Anu</t>
  </si>
  <si>
    <t>anu.mishra@medha.org.in</t>
  </si>
  <si>
    <t>Program Lead</t>
  </si>
  <si>
    <t>M0313</t>
  </si>
  <si>
    <t>Aadit</t>
  </si>
  <si>
    <t>Nair</t>
  </si>
  <si>
    <t>aadit.nair@medha.org.in</t>
  </si>
  <si>
    <t>Relationship Manager</t>
  </si>
  <si>
    <t>M0312</t>
  </si>
  <si>
    <t>Shailendra</t>
  </si>
  <si>
    <t>shailendra.kumar@medha.org.in</t>
  </si>
  <si>
    <t>Senior Manager, M&amp;E</t>
  </si>
  <si>
    <t>M0311</t>
  </si>
  <si>
    <t>Gagan</t>
  </si>
  <si>
    <t>gagan.pandey@medha.org.in</t>
  </si>
  <si>
    <t>M0310</t>
  </si>
  <si>
    <t>Yatendra Kumar</t>
  </si>
  <si>
    <t>yatendra.singh@medha.org.in</t>
  </si>
  <si>
    <t>M0309</t>
  </si>
  <si>
    <t>Archana</t>
  </si>
  <si>
    <t>Ojha</t>
  </si>
  <si>
    <t>archana.ojha@medha.org.in</t>
  </si>
  <si>
    <t>Neelendra</t>
  </si>
  <si>
    <t>Tripathi</t>
  </si>
  <si>
    <t>neelendra.tripathi@medha.org.in</t>
  </si>
  <si>
    <t>1 year(s) 7 month(s)</t>
  </si>
  <si>
    <t>M0307</t>
  </si>
  <si>
    <t>Kr Sharma</t>
  </si>
  <si>
    <t>ram.sharma@meetworks.in</t>
  </si>
  <si>
    <t>M0304</t>
  </si>
  <si>
    <t>Prashant</t>
  </si>
  <si>
    <t>prashant.tripathi@medha.org.in</t>
  </si>
  <si>
    <t>M0306</t>
  </si>
  <si>
    <t>Nishant</t>
  </si>
  <si>
    <t>Mohan</t>
  </si>
  <si>
    <t>nishant.mohan@medha.org.in</t>
  </si>
  <si>
    <t>M0305</t>
  </si>
  <si>
    <t>parveen.poonia@medha.org.in</t>
  </si>
  <si>
    <t>M0303</t>
  </si>
  <si>
    <t>Aparajita</t>
  </si>
  <si>
    <t>aparajita.verma@medha.org.in</t>
  </si>
  <si>
    <t>Riyaz</t>
  </si>
  <si>
    <t>riyaz.khan@medha.org.in</t>
  </si>
  <si>
    <t>Career Progression Manager</t>
  </si>
  <si>
    <t>Jain</t>
  </si>
  <si>
    <t>simran.jain@medha.org.in</t>
  </si>
  <si>
    <t>Management</t>
  </si>
  <si>
    <t>Chief of Staff</t>
  </si>
  <si>
    <t>1 year(s) 8 month(s)</t>
  </si>
  <si>
    <t>Tushar</t>
  </si>
  <si>
    <t>Pundir</t>
  </si>
  <si>
    <t>tushar.pundir@medha.org.in</t>
  </si>
  <si>
    <t>Assistant Vice President, Project Head</t>
  </si>
  <si>
    <t>M0299</t>
  </si>
  <si>
    <t>Amar</t>
  </si>
  <si>
    <t>amar.sinha@medha.org.in</t>
  </si>
  <si>
    <t>Priti</t>
  </si>
  <si>
    <t>priti.singh@medha.org.in</t>
  </si>
  <si>
    <t>Assistant Vice President, D&amp;I</t>
  </si>
  <si>
    <t>Vivek</t>
  </si>
  <si>
    <t>vivek.sharma@medha.org.in</t>
  </si>
  <si>
    <t>M0296</t>
  </si>
  <si>
    <t>Lal</t>
  </si>
  <si>
    <t>lal.gupta@medha.org.in</t>
  </si>
  <si>
    <t>Tech Associate</t>
  </si>
  <si>
    <t>M0295</t>
  </si>
  <si>
    <t>kartikey.tyagi@meetworks.in</t>
  </si>
  <si>
    <t>M0294</t>
  </si>
  <si>
    <t>Himanshu</t>
  </si>
  <si>
    <t>Bindra</t>
  </si>
  <si>
    <t>himanshu.bindra@medha.org.in</t>
  </si>
  <si>
    <t>Shivansh</t>
  </si>
  <si>
    <t>shivansh.nigam@medha.org.in</t>
  </si>
  <si>
    <t>1 year(s) 10 month(s)</t>
  </si>
  <si>
    <t>Ambalika</t>
  </si>
  <si>
    <t>ambalika@medha.org.in</t>
  </si>
  <si>
    <t>vivek.kumar@medha.org.in</t>
  </si>
  <si>
    <t>M0291</t>
  </si>
  <si>
    <t>Aparna</t>
  </si>
  <si>
    <t>aparna.singh@medha.org.in</t>
  </si>
  <si>
    <t>Manan</t>
  </si>
  <si>
    <t>Majithia</t>
  </si>
  <si>
    <t>manan.majithia@medha.org.in</t>
  </si>
  <si>
    <t>Interim State Lead</t>
  </si>
  <si>
    <t>M0288</t>
  </si>
  <si>
    <t>Sanjul</t>
  </si>
  <si>
    <t>Bhakri</t>
  </si>
  <si>
    <t>sanjul.bhakri@medha.org.in</t>
  </si>
  <si>
    <t>M0287</t>
  </si>
  <si>
    <t>akash.srivastava@meetworks.in</t>
  </si>
  <si>
    <t>M0286</t>
  </si>
  <si>
    <t>Kushi</t>
  </si>
  <si>
    <t>Mehndiratta</t>
  </si>
  <si>
    <t>kushi.mehndiratta@medha.org.in</t>
  </si>
  <si>
    <t>Pooja</t>
  </si>
  <si>
    <t>Rautela</t>
  </si>
  <si>
    <t>rautela.pooja@medha.org.in</t>
  </si>
  <si>
    <t>Senior Manager, Alumni Chapter</t>
  </si>
  <si>
    <t>1 year(s) 11 month(s)</t>
  </si>
  <si>
    <t>M0284</t>
  </si>
  <si>
    <t>Swati</t>
  </si>
  <si>
    <t>Aggarwal</t>
  </si>
  <si>
    <t>swati.aggarwal@medha.org.in</t>
  </si>
  <si>
    <t>Alok</t>
  </si>
  <si>
    <t>alok.tripathi@medha.org.in</t>
  </si>
  <si>
    <t>2 year(s) 1 month(s)</t>
  </si>
  <si>
    <t>Aditi</t>
  </si>
  <si>
    <t>Jaiswal</t>
  </si>
  <si>
    <t>aditi.jaiswal@medha.org.in</t>
  </si>
  <si>
    <t>M0281</t>
  </si>
  <si>
    <t>rohit.tripathi@medha.org.in</t>
  </si>
  <si>
    <t>M0280</t>
  </si>
  <si>
    <t>surya.prakash@meetworks.in</t>
  </si>
  <si>
    <t>Sneha</t>
  </si>
  <si>
    <t>sneha.singh@medha.org.in</t>
  </si>
  <si>
    <t>Kirti</t>
  </si>
  <si>
    <t>kirti.kumari@medha.org.in</t>
  </si>
  <si>
    <t>M0278</t>
  </si>
  <si>
    <t>Shubham</t>
  </si>
  <si>
    <t>Nirala</t>
  </si>
  <si>
    <t>shubham.nirala@medha.org.in</t>
  </si>
  <si>
    <t>Terminated</t>
  </si>
  <si>
    <t>ankit.shrivastava@medha.org.in</t>
  </si>
  <si>
    <t>M0275</t>
  </si>
  <si>
    <t>Shilpa</t>
  </si>
  <si>
    <t>shilpa.kumari@medha.org.in</t>
  </si>
  <si>
    <t>M0274</t>
  </si>
  <si>
    <t>Ena</t>
  </si>
  <si>
    <t>Ray Chowdhury</t>
  </si>
  <si>
    <t>ena.ray@medha.org.in</t>
  </si>
  <si>
    <t>M0273</t>
  </si>
  <si>
    <t>Vipul</t>
  </si>
  <si>
    <t>Chandra Jha</t>
  </si>
  <si>
    <t>vipul.jha@medha.org.in</t>
  </si>
  <si>
    <t>Manager, Program Design</t>
  </si>
  <si>
    <t>M0272</t>
  </si>
  <si>
    <t>Piyas</t>
  </si>
  <si>
    <t>Mondal</t>
  </si>
  <si>
    <t>piyas.mondal@medha.org.in</t>
  </si>
  <si>
    <t>M0270</t>
  </si>
  <si>
    <t>Pragya</t>
  </si>
  <si>
    <t>pragya.pandey@medha.org.in</t>
  </si>
  <si>
    <t>M0269</t>
  </si>
  <si>
    <t>Manish</t>
  </si>
  <si>
    <t>Chourasia</t>
  </si>
  <si>
    <t>chourasia.manish@medha.org.in</t>
  </si>
  <si>
    <t>M0268</t>
  </si>
  <si>
    <t>Rijuta</t>
  </si>
  <si>
    <t>Dutt</t>
  </si>
  <si>
    <t>rijuta.dutt@medha.org.in</t>
  </si>
  <si>
    <t>Associate,  Story Lab</t>
  </si>
  <si>
    <t>Afzal Mahmood</t>
  </si>
  <si>
    <t>syed.afzal@medha.org.in</t>
  </si>
  <si>
    <t>2 year(s) 7 month(s)</t>
  </si>
  <si>
    <t>M0266</t>
  </si>
  <si>
    <t>Praveen</t>
  </si>
  <si>
    <t>pcsingh151977@gmail.com</t>
  </si>
  <si>
    <t>Board Member</t>
  </si>
  <si>
    <t>2 year(s) 5 month(s)</t>
  </si>
  <si>
    <t>Mitali</t>
  </si>
  <si>
    <t>mitali.nigam@medha.org.in</t>
  </si>
  <si>
    <t>2 year(s) 9 month(s)</t>
  </si>
  <si>
    <t>M0253</t>
  </si>
  <si>
    <t>Harika</t>
  </si>
  <si>
    <t>Deepthisree</t>
  </si>
  <si>
    <t>harika@meetworks.in</t>
  </si>
  <si>
    <t>Quality Analyst</t>
  </si>
  <si>
    <t>M0254</t>
  </si>
  <si>
    <t>Rajesh</t>
  </si>
  <si>
    <t>Kolli</t>
  </si>
  <si>
    <t>rajesh.kolli@meetworks.in</t>
  </si>
  <si>
    <t>On Contract</t>
  </si>
  <si>
    <t>Prakhar</t>
  </si>
  <si>
    <t>prakhar.mishra@medha.org.in</t>
  </si>
  <si>
    <t>2 year(s) 10 month(s)</t>
  </si>
  <si>
    <t>M0250</t>
  </si>
  <si>
    <t>Aishwarya</t>
  </si>
  <si>
    <t>aishwarya.mishra@medha.org.in</t>
  </si>
  <si>
    <t>Senior Manager, Story Lab</t>
  </si>
  <si>
    <t>3 year(s)</t>
  </si>
  <si>
    <t>M0251</t>
  </si>
  <si>
    <t>Anuradha</t>
  </si>
  <si>
    <t>anuradha.singh@medha.org.in</t>
  </si>
  <si>
    <t>M0249</t>
  </si>
  <si>
    <t>Sonali</t>
  </si>
  <si>
    <t>Batra</t>
  </si>
  <si>
    <t>sonali.batra@meetworks.in</t>
  </si>
  <si>
    <t>M0247</t>
  </si>
  <si>
    <t>Priyanka</t>
  </si>
  <si>
    <t>Shah</t>
  </si>
  <si>
    <t>priyanka.shah@meetworks.in</t>
  </si>
  <si>
    <t>M0246</t>
  </si>
  <si>
    <t>Singhal</t>
  </si>
  <si>
    <t>pallavi.singhal@medha.org.in</t>
  </si>
  <si>
    <t>Associate, Graphic Design</t>
  </si>
  <si>
    <t>M0245</t>
  </si>
  <si>
    <t>Swapneel</t>
  </si>
  <si>
    <t>Rane</t>
  </si>
  <si>
    <t>swapneel.rane@medha.org.in</t>
  </si>
  <si>
    <t>Technology Consultant</t>
  </si>
  <si>
    <t>3 year(s) 2 month(s)</t>
  </si>
  <si>
    <t>M0243</t>
  </si>
  <si>
    <t>Parag</t>
  </si>
  <si>
    <t>parag.sinha@meetworks.in</t>
  </si>
  <si>
    <t>Assistant Vice President, Product &amp; Engineering</t>
  </si>
  <si>
    <t>M0242</t>
  </si>
  <si>
    <t>Muhammed Afsal</t>
  </si>
  <si>
    <t>K C</t>
  </si>
  <si>
    <t>afsal.musthafa@meetworks.in</t>
  </si>
  <si>
    <t>Sanskaar</t>
  </si>
  <si>
    <t>Pradhan</t>
  </si>
  <si>
    <t>sanskaar.pradhan@medha.org.in</t>
  </si>
  <si>
    <t>Associate, Data Management</t>
  </si>
  <si>
    <t>3 year(s) 4 month(s)</t>
  </si>
  <si>
    <t>Rishi</t>
  </si>
  <si>
    <t>Kumaria</t>
  </si>
  <si>
    <t>rishi.kumaria@medha.org.in</t>
  </si>
  <si>
    <t>M0238</t>
  </si>
  <si>
    <t>Bushra</t>
  </si>
  <si>
    <t>bushra.parveen@medha.org.in</t>
  </si>
  <si>
    <t>Komal</t>
  </si>
  <si>
    <t>komal.sharma@medha.org.in</t>
  </si>
  <si>
    <t>Senior Manager, Impact Evaluation</t>
  </si>
  <si>
    <t>3 year(s) 5 month(s)</t>
  </si>
  <si>
    <t>M0234</t>
  </si>
  <si>
    <t>Srestha</t>
  </si>
  <si>
    <t>Bhattacharya</t>
  </si>
  <si>
    <t>srestha.bhattacharya@medha.org.in</t>
  </si>
  <si>
    <t>M0237</t>
  </si>
  <si>
    <t>Abdul</t>
  </si>
  <si>
    <t>Mateen</t>
  </si>
  <si>
    <t>abdul.mateen@medha.org.in</t>
  </si>
  <si>
    <t>M0236</t>
  </si>
  <si>
    <t>Sumit</t>
  </si>
  <si>
    <t>Chandra</t>
  </si>
  <si>
    <t>sumit.chandra@medha.org.in</t>
  </si>
  <si>
    <t>M0235</t>
  </si>
  <si>
    <t>Ayesha</t>
  </si>
  <si>
    <t>Najeeb</t>
  </si>
  <si>
    <t>ayesha.najeeb@medha.org.in</t>
  </si>
  <si>
    <t>M0233</t>
  </si>
  <si>
    <t>Trivedi</t>
  </si>
  <si>
    <t>somya.trivedi@meetworks.in</t>
  </si>
  <si>
    <t>Associate, Content and Business Development</t>
  </si>
  <si>
    <t>1 month(s)</t>
  </si>
  <si>
    <t>M0232</t>
  </si>
  <si>
    <t>Mohd</t>
  </si>
  <si>
    <t>Shadman</t>
  </si>
  <si>
    <t>mohd.shadman@medha.org.in</t>
  </si>
  <si>
    <t>M0231</t>
  </si>
  <si>
    <t>sakshi.singh@medha.org.in</t>
  </si>
  <si>
    <t>M0230</t>
  </si>
  <si>
    <t>Shiv Shankar</t>
  </si>
  <si>
    <t>sspandey@meetworks.in</t>
  </si>
  <si>
    <t>M0228</t>
  </si>
  <si>
    <t>Ashwani</t>
  </si>
  <si>
    <t>ashwani.singh@meetworks.in</t>
  </si>
  <si>
    <t>M0229</t>
  </si>
  <si>
    <t>Madeeha</t>
  </si>
  <si>
    <t>Ansari</t>
  </si>
  <si>
    <t>madeeha.ansari@meetworks.in</t>
  </si>
  <si>
    <t>Graphic and UI Designer</t>
  </si>
  <si>
    <t>2 year(s) 4 month(s)</t>
  </si>
  <si>
    <t>M0227</t>
  </si>
  <si>
    <t>Deepthi</t>
  </si>
  <si>
    <t>Samal</t>
  </si>
  <si>
    <t>deepthi.samal@medha.org.in</t>
  </si>
  <si>
    <t>Vilas</t>
  </si>
  <si>
    <t>vilasram407@gmail.com</t>
  </si>
  <si>
    <t>9 year(s) 3 month(s)</t>
  </si>
  <si>
    <t>M0224</t>
  </si>
  <si>
    <t>Anand</t>
  </si>
  <si>
    <t>shubham.anand@medha.org.in</t>
  </si>
  <si>
    <t>M0225</t>
  </si>
  <si>
    <t>Amanjot</t>
  </si>
  <si>
    <t>Kaur</t>
  </si>
  <si>
    <t>amanjot.kaur@medha.org.in</t>
  </si>
  <si>
    <t>Senior Manager, Digital Marketing</t>
  </si>
  <si>
    <t>Anas</t>
  </si>
  <si>
    <t>Javed</t>
  </si>
  <si>
    <t>anas.javed@medha.org.in</t>
  </si>
  <si>
    <t>3 year(s) 9 month(s)</t>
  </si>
  <si>
    <t>M0222</t>
  </si>
  <si>
    <t>Naman</t>
  </si>
  <si>
    <t>Soni</t>
  </si>
  <si>
    <t>naman.soni@medha.org.in</t>
  </si>
  <si>
    <t>M0221</t>
  </si>
  <si>
    <t>Anushri</t>
  </si>
  <si>
    <t>Israni</t>
  </si>
  <si>
    <t>anushri.israni@medha.org.in</t>
  </si>
  <si>
    <t>M0219</t>
  </si>
  <si>
    <t>Kalra</t>
  </si>
  <si>
    <t>divya.kalra@meetworks.in</t>
  </si>
  <si>
    <t>M0218</t>
  </si>
  <si>
    <t>fizza.kazmi@meetworks.in</t>
  </si>
  <si>
    <t>3 year(s) 1 month(s)</t>
  </si>
  <si>
    <t>M0217</t>
  </si>
  <si>
    <t>Akshay</t>
  </si>
  <si>
    <t>akshay.kumar@medha.org.in</t>
  </si>
  <si>
    <t>Richa</t>
  </si>
  <si>
    <t>richa.sinha@medha.org.in</t>
  </si>
  <si>
    <t>M0215</t>
  </si>
  <si>
    <t>Unnati</t>
  </si>
  <si>
    <t>unnati.sharma@medha.org.in</t>
  </si>
  <si>
    <t>3 year(s) 8 month(s)</t>
  </si>
  <si>
    <t>M0214</t>
  </si>
  <si>
    <t>Ruhani</t>
  </si>
  <si>
    <t>ruhani@medha.org.in</t>
  </si>
  <si>
    <t>M0212</t>
  </si>
  <si>
    <t>Riya</t>
  </si>
  <si>
    <t>riya.singh@medha.org.in</t>
  </si>
  <si>
    <t>Poornima</t>
  </si>
  <si>
    <t>Bhagwat</t>
  </si>
  <si>
    <t>poornima.bhagwat@medha.org.in</t>
  </si>
  <si>
    <t>4 year(s)</t>
  </si>
  <si>
    <t>M0208</t>
  </si>
  <si>
    <t>Digvijay</t>
  </si>
  <si>
    <t>digvijay.singh@medha.org.in</t>
  </si>
  <si>
    <t>2 year(s) 3 month(s)</t>
  </si>
  <si>
    <t>Preeti</t>
  </si>
  <si>
    <t>preeti.singh@medha.org.in</t>
  </si>
  <si>
    <t>4 year(s) 2 month(s)</t>
  </si>
  <si>
    <t>M0204</t>
  </si>
  <si>
    <t>Smritie</t>
  </si>
  <si>
    <t>Jagota</t>
  </si>
  <si>
    <t>smritie.jagota@medha.org.in</t>
  </si>
  <si>
    <t>M0203</t>
  </si>
  <si>
    <t>Devanshu</t>
  </si>
  <si>
    <t>devanshu.kumar@medha.org.in</t>
  </si>
  <si>
    <t>2 year(s) 8 month(s)</t>
  </si>
  <si>
    <t>M0202</t>
  </si>
  <si>
    <t>rajat.shrivastava@medha.org.in</t>
  </si>
  <si>
    <t>Area Manager</t>
  </si>
  <si>
    <t>1 year(s) 9 month(s)</t>
  </si>
  <si>
    <t>M0201</t>
  </si>
  <si>
    <t>Nidhi</t>
  </si>
  <si>
    <t>nidhi.rai@medha.org.in</t>
  </si>
  <si>
    <t>Nagpal</t>
  </si>
  <si>
    <t>pooja.nagpal@medha.org.in</t>
  </si>
  <si>
    <t>Data Manager</t>
  </si>
  <si>
    <t>4 year(s) 3 month(s)</t>
  </si>
  <si>
    <t>M0199</t>
  </si>
  <si>
    <t>Devvrat</t>
  </si>
  <si>
    <t>devvrat.mishra@medha.org.in</t>
  </si>
  <si>
    <t>M0197</t>
  </si>
  <si>
    <t>Mckenna</t>
  </si>
  <si>
    <t>Jo Parker</t>
  </si>
  <si>
    <t>mckenna.parker@medha.org.in</t>
  </si>
  <si>
    <t>alok.dwivedi@medha.org.in</t>
  </si>
  <si>
    <t>M0193</t>
  </si>
  <si>
    <t>abhishek.verma@meetworks.in</t>
  </si>
  <si>
    <t>M0196</t>
  </si>
  <si>
    <t>Ashish</t>
  </si>
  <si>
    <t>ashish.shukla@medha.org.in</t>
  </si>
  <si>
    <t>M0195</t>
  </si>
  <si>
    <t>Dheeraj</t>
  </si>
  <si>
    <t>Kanhai</t>
  </si>
  <si>
    <t>dheeraj.kanhai@medha.org.in</t>
  </si>
  <si>
    <t>M0194</t>
  </si>
  <si>
    <t>Rajneesh</t>
  </si>
  <si>
    <t>rajneesh.singh@meetworks.in</t>
  </si>
  <si>
    <t>Manager, Growth</t>
  </si>
  <si>
    <t>M0192</t>
  </si>
  <si>
    <t>Abhishek Kumar</t>
  </si>
  <si>
    <t>Sonwal</t>
  </si>
  <si>
    <t>abhishek.sonwal@meetworks.in</t>
  </si>
  <si>
    <t>4 year(s) 4 month(s)</t>
  </si>
  <si>
    <t>M0271</t>
  </si>
  <si>
    <t>ankita.singh@meetworks.in</t>
  </si>
  <si>
    <t>M0139</t>
  </si>
  <si>
    <t>sanskaar.pradhan@meetworks.in</t>
  </si>
  <si>
    <t>Content Writer</t>
  </si>
  <si>
    <t>4 year(s) 5 month(s)</t>
  </si>
  <si>
    <t>M0138</t>
  </si>
  <si>
    <t>Kanika</t>
  </si>
  <si>
    <t>kanika.singh@meetworks.in</t>
  </si>
  <si>
    <t>M0136</t>
  </si>
  <si>
    <t>Chugh</t>
  </si>
  <si>
    <t>ankit.chugh@medha.org.in</t>
  </si>
  <si>
    <t>M0191</t>
  </si>
  <si>
    <t>Gyanendra Pratap</t>
  </si>
  <si>
    <t>gyanendra.singh@medha.org.in</t>
  </si>
  <si>
    <t>M0190</t>
  </si>
  <si>
    <t>Om Prakash</t>
  </si>
  <si>
    <t>omprakash.jaiswal@medha.org.in</t>
  </si>
  <si>
    <t>M0189</t>
  </si>
  <si>
    <t>Anand Kumar</t>
  </si>
  <si>
    <t>anandkumar.singh@medha.org.in</t>
  </si>
  <si>
    <t>2 year(s)</t>
  </si>
  <si>
    <t>M0188</t>
  </si>
  <si>
    <t>Aman</t>
  </si>
  <si>
    <t>Manocha</t>
  </si>
  <si>
    <t>aman.manocha@medha.org.in</t>
  </si>
  <si>
    <t>Senior Relationship Manager</t>
  </si>
  <si>
    <t>M0187</t>
  </si>
  <si>
    <t>Paritosh</t>
  </si>
  <si>
    <t>paritosh.kumar@medha.org.in</t>
  </si>
  <si>
    <t>Area Manager, Program Implementation</t>
  </si>
  <si>
    <t>M0186</t>
  </si>
  <si>
    <t>Manjari</t>
  </si>
  <si>
    <t>manjari.tiwari@medha.org.in</t>
  </si>
  <si>
    <t>M0185</t>
  </si>
  <si>
    <t>Madhvi</t>
  </si>
  <si>
    <t>saumya.madhvi@medha.org.in</t>
  </si>
  <si>
    <t>3 year(s) 11 month(s)</t>
  </si>
  <si>
    <t>M0184</t>
  </si>
  <si>
    <t>Gurpreet</t>
  </si>
  <si>
    <t>gurpreet.kaur@medha.org.in</t>
  </si>
  <si>
    <t>Ashok Kumar</t>
  </si>
  <si>
    <t>ashokkumar.pandey@medha.org.in</t>
  </si>
  <si>
    <t>Vishesh</t>
  </si>
  <si>
    <t>vishesh.singh@medha.org.in</t>
  </si>
  <si>
    <t>M0181</t>
  </si>
  <si>
    <t>Pradeep</t>
  </si>
  <si>
    <t>Hembrom</t>
  </si>
  <si>
    <t>pradeep.hembrom@medha.org.in</t>
  </si>
  <si>
    <t>Momina</t>
  </si>
  <si>
    <t>momina@medha.org.in</t>
  </si>
  <si>
    <t>M0165</t>
  </si>
  <si>
    <t>Akash Kumar</t>
  </si>
  <si>
    <t>akash.kumar@medha.org.in</t>
  </si>
  <si>
    <t>M0163</t>
  </si>
  <si>
    <t>Vineet Kumar</t>
  </si>
  <si>
    <t>Toppo</t>
  </si>
  <si>
    <t>vineetkumar.toppo@medha.org.in</t>
  </si>
  <si>
    <t>Dubey</t>
  </si>
  <si>
    <t>pragya.dubey@medha.org.in</t>
  </si>
  <si>
    <t>4 year(s) 6 month(s)</t>
  </si>
  <si>
    <t>M0148</t>
  </si>
  <si>
    <t>neerajkumar.chaudhary@medha.org.in</t>
  </si>
  <si>
    <t>M0169</t>
  </si>
  <si>
    <t>Ajay</t>
  </si>
  <si>
    <t>ajay.kumar@medha.org.in</t>
  </si>
  <si>
    <t>Senior Program Manager</t>
  </si>
  <si>
    <t>Akanksha</t>
  </si>
  <si>
    <t>akanksha.pandey@medha.org.in</t>
  </si>
  <si>
    <t>Daud</t>
  </si>
  <si>
    <t>mohammad.daud@medha.org.in</t>
  </si>
  <si>
    <t>M0178</t>
  </si>
  <si>
    <t>Mubashshir</t>
  </si>
  <si>
    <t>Iqbal</t>
  </si>
  <si>
    <t>mubashshir.iqbal@medha.org.in</t>
  </si>
  <si>
    <t>Poonam</t>
  </si>
  <si>
    <t>poonam.verma@medha.org.in</t>
  </si>
  <si>
    <t>M0174</t>
  </si>
  <si>
    <t>Raj</t>
  </si>
  <si>
    <t>vivek.raj@medha.org.in</t>
  </si>
  <si>
    <t>M0173</t>
  </si>
  <si>
    <t>Angel</t>
  </si>
  <si>
    <t>Basumatry</t>
  </si>
  <si>
    <t>angel.basumatry@medha.org.in</t>
  </si>
  <si>
    <t>M0177</t>
  </si>
  <si>
    <t>anjali.mishra@medha.org.in</t>
  </si>
  <si>
    <t>M0175</t>
  </si>
  <si>
    <t>neha.nigam@medha.org.in</t>
  </si>
  <si>
    <t>M0166</t>
  </si>
  <si>
    <t>Deepa</t>
  </si>
  <si>
    <t>Karki</t>
  </si>
  <si>
    <t>deepa.karki@medha.org.in</t>
  </si>
  <si>
    <t>abhishek.verma@medha.org.in</t>
  </si>
  <si>
    <t>Youthscape, Core Program</t>
  </si>
  <si>
    <t>M0170</t>
  </si>
  <si>
    <t>Awasthi</t>
  </si>
  <si>
    <t>sonali.awasthi@medha.org.in</t>
  </si>
  <si>
    <t>M0164</t>
  </si>
  <si>
    <t>Salman</t>
  </si>
  <si>
    <t>salman.khan@medha.org.in</t>
  </si>
  <si>
    <t>Fahad</t>
  </si>
  <si>
    <t>Alam</t>
  </si>
  <si>
    <t>fahad.alam@medha.org.in</t>
  </si>
  <si>
    <t>M0161</t>
  </si>
  <si>
    <t>Mohd Amir</t>
  </si>
  <si>
    <t>amir.ansari@medha.org.in</t>
  </si>
  <si>
    <t>M0160</t>
  </si>
  <si>
    <t>Shefali</t>
  </si>
  <si>
    <t>shefali.sharma@medha.org.in</t>
  </si>
  <si>
    <t>Deep</t>
  </si>
  <si>
    <t>Shikha</t>
  </si>
  <si>
    <t>deepshikha@medha.org.in</t>
  </si>
  <si>
    <t>Design &amp; Data Manager</t>
  </si>
  <si>
    <t>M0158</t>
  </si>
  <si>
    <t>Devarsh</t>
  </si>
  <si>
    <t>Dhar</t>
  </si>
  <si>
    <t>devarsh.dhar@medha.org.in</t>
  </si>
  <si>
    <t>M0157</t>
  </si>
  <si>
    <t>Malik</t>
  </si>
  <si>
    <t>priyanka.malik@medha.org.in</t>
  </si>
  <si>
    <t>M0156</t>
  </si>
  <si>
    <t>Shromona</t>
  </si>
  <si>
    <t>Dey</t>
  </si>
  <si>
    <t>shromona.dey@medha.org.in</t>
  </si>
  <si>
    <t>M0155</t>
  </si>
  <si>
    <t>Ruchika</t>
  </si>
  <si>
    <t>ruchika.verma@medha.org.in</t>
  </si>
  <si>
    <t>Purshottam</t>
  </si>
  <si>
    <t>purshottam@medha.org.in</t>
  </si>
  <si>
    <t>Yadav</t>
  </si>
  <si>
    <t>shashank.yadav@medha.org.in</t>
  </si>
  <si>
    <t>M0152</t>
  </si>
  <si>
    <t>Robin</t>
  </si>
  <si>
    <t>Godiyala</t>
  </si>
  <si>
    <t>robin.godiyala@medha.org.in</t>
  </si>
  <si>
    <t>M0151</t>
  </si>
  <si>
    <t>Chahal</t>
  </si>
  <si>
    <t>shivani.chahal@medha.org.in</t>
  </si>
  <si>
    <t>M0150</t>
  </si>
  <si>
    <t>Tayyaba</t>
  </si>
  <si>
    <t>tayyaba.javed@medha.org.in</t>
  </si>
  <si>
    <t>M0149</t>
  </si>
  <si>
    <t>Lakhmani</t>
  </si>
  <si>
    <t>pooja.lakhmani@medha.org.in</t>
  </si>
  <si>
    <t>2 year(s) 11 month(s)</t>
  </si>
  <si>
    <t>M0147</t>
  </si>
  <si>
    <t>Neelam</t>
  </si>
  <si>
    <t>Saini</t>
  </si>
  <si>
    <t>neelam.saini@medha.org.in</t>
  </si>
  <si>
    <t>M0146</t>
  </si>
  <si>
    <t>Chand</t>
  </si>
  <si>
    <t>kamal.chand@medha.org.in</t>
  </si>
  <si>
    <t>Deepraj</t>
  </si>
  <si>
    <t>deepraj.yadav@medha.org.in</t>
  </si>
  <si>
    <t>M0144</t>
  </si>
  <si>
    <t>Shabinda</t>
  </si>
  <si>
    <t>Rehman</t>
  </si>
  <si>
    <t>shabinda.rehman@medha.org.in</t>
  </si>
  <si>
    <t>Sulekha</t>
  </si>
  <si>
    <t>sulekha@medha.org.in</t>
  </si>
  <si>
    <t>4 year(s) 9 month(s)</t>
  </si>
  <si>
    <t>M0134</t>
  </si>
  <si>
    <t>Mandal</t>
  </si>
  <si>
    <t>aditi.mandal@medha.org.in</t>
  </si>
  <si>
    <t>Ahmad</t>
  </si>
  <si>
    <t>Rasool</t>
  </si>
  <si>
    <t>ahmad.rasool@medha.org.in</t>
  </si>
  <si>
    <t>5 year(s)</t>
  </si>
  <si>
    <t>M0132</t>
  </si>
  <si>
    <t>sonali.singh@medha.org.in</t>
  </si>
  <si>
    <t>Jayant</t>
  </si>
  <si>
    <t>jayant.singh@medha.org.in</t>
  </si>
  <si>
    <t>5 year(s) 1 month(s)</t>
  </si>
  <si>
    <t>Arshul</t>
  </si>
  <si>
    <t>Mohammed</t>
  </si>
  <si>
    <t>arshul.mohammed@medha.org.in</t>
  </si>
  <si>
    <t>5 year(s) 2 month(s)</t>
  </si>
  <si>
    <t>Chandra Bhushan</t>
  </si>
  <si>
    <t>chandrabhushan.singh@medha.org.in</t>
  </si>
  <si>
    <t>M0128</t>
  </si>
  <si>
    <t>Dimple</t>
  </si>
  <si>
    <t>dimple@medha.org.in</t>
  </si>
  <si>
    <t>M0127</t>
  </si>
  <si>
    <t>Jackson</t>
  </si>
  <si>
    <t>Walker</t>
  </si>
  <si>
    <t>jackson.walker@medha.org.in</t>
  </si>
  <si>
    <t>Varsha</t>
  </si>
  <si>
    <t>Mehrotra</t>
  </si>
  <si>
    <t>varsha.mehrotra@medha.org.in</t>
  </si>
  <si>
    <t>Manager, Data &amp; Communication</t>
  </si>
  <si>
    <t>5 year(s) 3 month(s)</t>
  </si>
  <si>
    <t>M0125</t>
  </si>
  <si>
    <t>Sidra</t>
  </si>
  <si>
    <t>Qidwai</t>
  </si>
  <si>
    <t>sidra.qidwai@medha.org.in</t>
  </si>
  <si>
    <t>M0124</t>
  </si>
  <si>
    <t>Astha</t>
  </si>
  <si>
    <t>astha.gupta@medha.org.in</t>
  </si>
  <si>
    <t>M0123</t>
  </si>
  <si>
    <t>Sheba</t>
  </si>
  <si>
    <t>Nasir Siddiqui</t>
  </si>
  <si>
    <t>sheba.siddiqui@medha.org.in</t>
  </si>
  <si>
    <t>3 year(s) 10 month(s)</t>
  </si>
  <si>
    <t>Ranjeet</t>
  </si>
  <si>
    <t>ranjeet.kumar@medha.org.in</t>
  </si>
  <si>
    <t>5 year(s) 4 month(s)</t>
  </si>
  <si>
    <t>M0121</t>
  </si>
  <si>
    <t>sana.iqbal@medha.org.in</t>
  </si>
  <si>
    <t>M0120</t>
  </si>
  <si>
    <t>Harsimran</t>
  </si>
  <si>
    <t>Bedi</t>
  </si>
  <si>
    <t>harsimran.bedi@medha.org.in</t>
  </si>
  <si>
    <t>Manisha</t>
  </si>
  <si>
    <t>manisha.singh@medha.org.in</t>
  </si>
  <si>
    <t>D&amp;I, Core Programs</t>
  </si>
  <si>
    <t>5 year(s) 5 month(s)</t>
  </si>
  <si>
    <t>M0118</t>
  </si>
  <si>
    <t>Sidhartha</t>
  </si>
  <si>
    <t>sidhartha.tiwari@medha.org.in</t>
  </si>
  <si>
    <t>2 year(s) 6 month(s)</t>
  </si>
  <si>
    <t>M0117</t>
  </si>
  <si>
    <t>Alisha</t>
  </si>
  <si>
    <t>Asif</t>
  </si>
  <si>
    <t>alisha.asif@medha.org.in</t>
  </si>
  <si>
    <t>2 year(s) 2 month(s)</t>
  </si>
  <si>
    <t>M0116</t>
  </si>
  <si>
    <t>Safwan</t>
  </si>
  <si>
    <t>Zaheer</t>
  </si>
  <si>
    <t>safwan.zaheer@medha.org.in</t>
  </si>
  <si>
    <t>M0089</t>
  </si>
  <si>
    <t>manish.chourasia@medha.org.in</t>
  </si>
  <si>
    <t>M0113</t>
  </si>
  <si>
    <t>Arzoo</t>
  </si>
  <si>
    <t>arzoo.singh@medha.org.in</t>
  </si>
  <si>
    <t>M0103</t>
  </si>
  <si>
    <t>Shivangi</t>
  </si>
  <si>
    <t>Agrawal</t>
  </si>
  <si>
    <t>shivangi.agrawal@medha.org.in</t>
  </si>
  <si>
    <t>vinay.dixit@medha.org.in</t>
  </si>
  <si>
    <t>12 year(s) 6 month(s)</t>
  </si>
  <si>
    <t>M0115</t>
  </si>
  <si>
    <t>Muneer</t>
  </si>
  <si>
    <t>muneer.alam@medha.org.in</t>
  </si>
  <si>
    <t>Mohd Osama</t>
  </si>
  <si>
    <t>osama.iqbal@medha.org.in</t>
  </si>
  <si>
    <t>5 year(s) 7 month(s)</t>
  </si>
  <si>
    <t>M0111</t>
  </si>
  <si>
    <t>Divyanshu</t>
  </si>
  <si>
    <t>divyanshu.pathak@medha.org.in</t>
  </si>
  <si>
    <t>Tripti</t>
  </si>
  <si>
    <t>Wadhawan</t>
  </si>
  <si>
    <t>tripti.wadhawan@medha.org.in</t>
  </si>
  <si>
    <t>M0109</t>
  </si>
  <si>
    <t>Biplav</t>
  </si>
  <si>
    <t>biplav.anand@medha.org.in</t>
  </si>
  <si>
    <t>Husain</t>
  </si>
  <si>
    <t>shamim.husain@medha.org.in</t>
  </si>
  <si>
    <t>M0106</t>
  </si>
  <si>
    <t>Shiva</t>
  </si>
  <si>
    <t>Sindhi</t>
  </si>
  <si>
    <t>shiva.sindhi@medha.org.in</t>
  </si>
  <si>
    <t>M0104</t>
  </si>
  <si>
    <t>Muneeb</t>
  </si>
  <si>
    <t>Afaq</t>
  </si>
  <si>
    <t>muneeb.afaq@medha.org.in</t>
  </si>
  <si>
    <t>M0102</t>
  </si>
  <si>
    <t>Momin</t>
  </si>
  <si>
    <t>abdul.momin@medha.org.in</t>
  </si>
  <si>
    <t>M0101</t>
  </si>
  <si>
    <t>Aiman</t>
  </si>
  <si>
    <t>Mushtaq</t>
  </si>
  <si>
    <t>aiman.mushtaq@medha.org.in</t>
  </si>
  <si>
    <t>Walter</t>
  </si>
  <si>
    <t>yash.walter@medha.org.in</t>
  </si>
  <si>
    <t>M0114</t>
  </si>
  <si>
    <t>Prasanna</t>
  </si>
  <si>
    <t>Kapoor</t>
  </si>
  <si>
    <t>prasanna.kapoor@medha.org.in</t>
  </si>
  <si>
    <t>M0100</t>
  </si>
  <si>
    <t>Shilpi</t>
  </si>
  <si>
    <t>shilpi.singh@medha.org.in</t>
  </si>
  <si>
    <t>M0099</t>
  </si>
  <si>
    <t>salman.ali@medha.org.in</t>
  </si>
  <si>
    <t>M0098</t>
  </si>
  <si>
    <t>Ritika</t>
  </si>
  <si>
    <t>Agnihotri</t>
  </si>
  <si>
    <t>ritika.agnihotri@medha.org.in</t>
  </si>
  <si>
    <t>M0097</t>
  </si>
  <si>
    <t>Nazia</t>
  </si>
  <si>
    <t>Perween</t>
  </si>
  <si>
    <t>nazia.perween@medha.org.in</t>
  </si>
  <si>
    <t>M0095</t>
  </si>
  <si>
    <t>divya.kumari@medha.org.in</t>
  </si>
  <si>
    <t>M0094</t>
  </si>
  <si>
    <t>ena.singh@medha.org.in</t>
  </si>
  <si>
    <t>M0093</t>
  </si>
  <si>
    <t>Sunny</t>
  </si>
  <si>
    <t>sunny.kumar@medha.org.in</t>
  </si>
  <si>
    <t>Saqib</t>
  </si>
  <si>
    <t>Atique</t>
  </si>
  <si>
    <t>saqib.atique@medha.org.in</t>
  </si>
  <si>
    <t>M0090</t>
  </si>
  <si>
    <t>Utkarsh</t>
  </si>
  <si>
    <t>utkarsh.dwivedi@medha.org.in</t>
  </si>
  <si>
    <t>M0088</t>
  </si>
  <si>
    <t>Amit</t>
  </si>
  <si>
    <t>Bhatt</t>
  </si>
  <si>
    <t>amit.bhatt@medha.org.in</t>
  </si>
  <si>
    <t>M0087</t>
  </si>
  <si>
    <t>Anshika</t>
  </si>
  <si>
    <t>Agarwal</t>
  </si>
  <si>
    <t>anshika.agarwal@medha.org.in</t>
  </si>
  <si>
    <t>M0086</t>
  </si>
  <si>
    <t>Vijeta</t>
  </si>
  <si>
    <t>Rini</t>
  </si>
  <si>
    <t>vijeta.rini@medha.org.in</t>
  </si>
  <si>
    <t>Anubha</t>
  </si>
  <si>
    <t>anubha.srivastava@medha.org.in</t>
  </si>
  <si>
    <t>M0069</t>
  </si>
  <si>
    <t>Smriti</t>
  </si>
  <si>
    <t>smriti.singh@medha.org.in</t>
  </si>
  <si>
    <t>M0023</t>
  </si>
  <si>
    <t>Ibrahim</t>
  </si>
  <si>
    <t>maroof.ibrahim@medha.org.in</t>
  </si>
  <si>
    <t>Maryam</t>
  </si>
  <si>
    <t>maryam.raza@medha.org.in</t>
  </si>
  <si>
    <t>7 year(s) 9 month(s)</t>
  </si>
  <si>
    <t>M0084</t>
  </si>
  <si>
    <t>Kushwaha</t>
  </si>
  <si>
    <t>prashant.kushwaha@medha.org.in</t>
  </si>
  <si>
    <t>Gour</t>
  </si>
  <si>
    <t>kirti.gour@medha.org.in</t>
  </si>
  <si>
    <t>Manager, Data Management</t>
  </si>
  <si>
    <t>5 year(s) 9 month(s)</t>
  </si>
  <si>
    <t>M0082</t>
  </si>
  <si>
    <t>Parul</t>
  </si>
  <si>
    <t>parul.tripathi@medha.org.in</t>
  </si>
  <si>
    <t>M0081</t>
  </si>
  <si>
    <t>Vishakha</t>
  </si>
  <si>
    <t>Mehra</t>
  </si>
  <si>
    <t>vishakha.mehra@medha.org.in</t>
  </si>
  <si>
    <t>Senior Manager, Public Relations</t>
  </si>
  <si>
    <t>5 year(s) 10 month(s)</t>
  </si>
  <si>
    <t>M0080</t>
  </si>
  <si>
    <t>Kritika</t>
  </si>
  <si>
    <t>kritika.sharma@medha.org.in</t>
  </si>
  <si>
    <t>M0079</t>
  </si>
  <si>
    <t>Ahlawat</t>
  </si>
  <si>
    <t>neelam.ahlawat@medha.org.in</t>
  </si>
  <si>
    <t>M0078</t>
  </si>
  <si>
    <t>ashwani.tiwari@medha.org.in</t>
  </si>
  <si>
    <t>M0077</t>
  </si>
  <si>
    <t>Ratnashree</t>
  </si>
  <si>
    <t>ratnashree.tripathi@medha.org.in</t>
  </si>
  <si>
    <t>M0076</t>
  </si>
  <si>
    <t>Bajpai</t>
  </si>
  <si>
    <t>nishant.bajpai@medha.org.in</t>
  </si>
  <si>
    <t>M0075</t>
  </si>
  <si>
    <t>Nayak</t>
  </si>
  <si>
    <t>rohit.nayak@medha.org.in</t>
  </si>
  <si>
    <t>Full Time Consultant (M.Corp)</t>
  </si>
  <si>
    <t>M0074</t>
  </si>
  <si>
    <t>Akriti</t>
  </si>
  <si>
    <t>akriti.sharma@medha.org.in</t>
  </si>
  <si>
    <t>M0073</t>
  </si>
  <si>
    <t>ritu.gautam@medha.org.in</t>
  </si>
  <si>
    <t>M0072</t>
  </si>
  <si>
    <t>Urooj</t>
  </si>
  <si>
    <t>urooj.khan@medha.org.in</t>
  </si>
  <si>
    <t>Jai</t>
  </si>
  <si>
    <t>Tewari</t>
  </si>
  <si>
    <t>jai.tiwari@medha.org.in</t>
  </si>
  <si>
    <t>6 year(s)</t>
  </si>
  <si>
    <t>Siraj</t>
  </si>
  <si>
    <t>sadaf.siraj@medha.org.in</t>
  </si>
  <si>
    <t>Lead Designer</t>
  </si>
  <si>
    <t>6 year(s) 6 month(s)</t>
  </si>
  <si>
    <t>M0068</t>
  </si>
  <si>
    <t>Upadhyay</t>
  </si>
  <si>
    <t>alok.upadhyay@medha.org.in</t>
  </si>
  <si>
    <t>Vineet</t>
  </si>
  <si>
    <t>Kumar Singh</t>
  </si>
  <si>
    <t>vineetkumar.singh@medha.org.in</t>
  </si>
  <si>
    <t>Piyush</t>
  </si>
  <si>
    <t>piyush.gupta@medha.org.in</t>
  </si>
  <si>
    <t>Munish</t>
  </si>
  <si>
    <t>munish.shukla@medha.org.in</t>
  </si>
  <si>
    <t>Srivass</t>
  </si>
  <si>
    <t>rohit.srivass@medha.org.in</t>
  </si>
  <si>
    <t>M0060</t>
  </si>
  <si>
    <t>Noor</t>
  </si>
  <si>
    <t>aslam.noor@medha.org.in</t>
  </si>
  <si>
    <t>Shubhra</t>
  </si>
  <si>
    <t>shubhra.gupta@medha.org.in</t>
  </si>
  <si>
    <t>6 year(s) 9 month(s)</t>
  </si>
  <si>
    <t>Sanjeet</t>
  </si>
  <si>
    <t>sanjeet.kumar@medha.org.in</t>
  </si>
  <si>
    <t>7 year(s) 3 month(s)</t>
  </si>
  <si>
    <t>M0055</t>
  </si>
  <si>
    <t>Jitendra</t>
  </si>
  <si>
    <t>Sonkar</t>
  </si>
  <si>
    <t>jitendra.sonkar@medha.org.in</t>
  </si>
  <si>
    <t>M0052</t>
  </si>
  <si>
    <t>Aditya</t>
  </si>
  <si>
    <t>aditya.kumar@medha.org.in</t>
  </si>
  <si>
    <t>shailendra.yadav@medha.org.in</t>
  </si>
  <si>
    <t>Data Lead</t>
  </si>
  <si>
    <t>7 year(s) 6 month(s)</t>
  </si>
  <si>
    <t>swati.singh@medha.org.in</t>
  </si>
  <si>
    <t>Nupur</t>
  </si>
  <si>
    <t>Raman</t>
  </si>
  <si>
    <t>nupur.raman@medha.org.in</t>
  </si>
  <si>
    <t>M0045</t>
  </si>
  <si>
    <t>Negi</t>
  </si>
  <si>
    <t>chandra.negi@medha.org.in</t>
  </si>
  <si>
    <t>7 year(s) 8 month(s)</t>
  </si>
  <si>
    <t>M0039</t>
  </si>
  <si>
    <t>Vishal</t>
  </si>
  <si>
    <t>vishal@medha.org.in</t>
  </si>
  <si>
    <t>5 year(s) 11 month(s)</t>
  </si>
  <si>
    <t>Goyal</t>
  </si>
  <si>
    <t>swati.goyal@medha.org.in</t>
  </si>
  <si>
    <t>Assistant Vice President, Data Analytics</t>
  </si>
  <si>
    <t>8 year(s) 4 month(s)</t>
  </si>
  <si>
    <t>Krishna</t>
  </si>
  <si>
    <t>krishna.jaiswal@medha.org.in</t>
  </si>
  <si>
    <t>Regional Lead</t>
  </si>
  <si>
    <t>8 year(s) 6 month(s)</t>
  </si>
  <si>
    <t>M0030</t>
  </si>
  <si>
    <t>Danish</t>
  </si>
  <si>
    <t>mohd.danish@medha.org.in</t>
  </si>
  <si>
    <t>M0027</t>
  </si>
  <si>
    <t>shivani.sharma@medha.org.in</t>
  </si>
  <si>
    <t>4 year(s) 10 month(s)</t>
  </si>
  <si>
    <t>shivangi.tripathi@medha.org.in</t>
  </si>
  <si>
    <t>Shireen</t>
  </si>
  <si>
    <t>shireen.rizvi@medha.org.in</t>
  </si>
  <si>
    <t>ravi.ranjan@medha.org.in</t>
  </si>
  <si>
    <t>8 year(s) 10 month(s)</t>
  </si>
  <si>
    <t>M0014</t>
  </si>
  <si>
    <t>Nitin</t>
  </si>
  <si>
    <t>nitin.srivastava@medha.org.in</t>
  </si>
  <si>
    <t>Preety</t>
  </si>
  <si>
    <t>Thapa</t>
  </si>
  <si>
    <t>preety.thapa@medha.org.in</t>
  </si>
  <si>
    <t>Assistant Vice President, Capacity Building</t>
  </si>
  <si>
    <t>9 year(s) 5 month(s)</t>
  </si>
  <si>
    <t>M0007</t>
  </si>
  <si>
    <t>pooja.rautela@medha.org.in</t>
  </si>
  <si>
    <t>4 year(s) 7 month(s)</t>
  </si>
  <si>
    <t>M0004</t>
  </si>
  <si>
    <t>Sarita</t>
  </si>
  <si>
    <t>sarita.upadhyay@medha.org.in</t>
  </si>
  <si>
    <t>10 year(s) 6 month(s)</t>
  </si>
  <si>
    <t>M0002</t>
  </si>
  <si>
    <t>Byomkesh</t>
  </si>
  <si>
    <t>Byomkesh.Mishra@medha.org.in</t>
  </si>
  <si>
    <t>Executive Director</t>
  </si>
  <si>
    <t>12 year(s) 7 month(s)</t>
  </si>
  <si>
    <t>VII</t>
  </si>
  <si>
    <t>M0001</t>
  </si>
  <si>
    <t>Christopher</t>
  </si>
  <si>
    <t>Turillo</t>
  </si>
  <si>
    <t>cturillo@medha.org.in</t>
  </si>
  <si>
    <t>Co-Founder</t>
  </si>
  <si>
    <t>13 year(s)</t>
  </si>
  <si>
    <t>M0018</t>
  </si>
  <si>
    <t>Sharia</t>
  </si>
  <si>
    <t>Zaman</t>
  </si>
  <si>
    <t>sharia.zaman@medha.org.in</t>
  </si>
  <si>
    <t>Apr 2018 - Sept 2019</t>
  </si>
  <si>
    <t>Employee</t>
  </si>
  <si>
    <t>Reviewer</t>
  </si>
  <si>
    <t>KRA vs GOALS</t>
  </si>
  <si>
    <t>Final Score</t>
  </si>
  <si>
    <t>Sarita Upadhyay</t>
  </si>
  <si>
    <t>Vishal .</t>
  </si>
  <si>
    <t>Aditya Kumar</t>
  </si>
  <si>
    <t>Mohammad Ibrahim</t>
  </si>
  <si>
    <t>Nishant Bajpai</t>
  </si>
  <si>
    <t>Mohammed Noor</t>
  </si>
  <si>
    <t>Alok Upadhyay</t>
  </si>
  <si>
    <t>Ratnashree Tripathi</t>
  </si>
  <si>
    <t>Urooj Khan</t>
  </si>
  <si>
    <t>Akriti Sharma</t>
  </si>
  <si>
    <t>Jitendra Sonkar</t>
  </si>
  <si>
    <t>Rohit Nayak</t>
  </si>
  <si>
    <t>Vishakha Mehra</t>
  </si>
  <si>
    <t>Sharia Zaman</t>
  </si>
  <si>
    <t>Utkarsh Dwivedi</t>
  </si>
  <si>
    <t>Smriti Singh</t>
  </si>
  <si>
    <t>Shilpi Singh</t>
  </si>
  <si>
    <t>Prasanna Kapoor</t>
  </si>
  <si>
    <t>Divyanshu Pathak</t>
  </si>
  <si>
    <t>Muneer Alam</t>
  </si>
  <si>
    <t>Arzoo Singh</t>
  </si>
  <si>
    <t>Apr 2018 - Mar 2019</t>
  </si>
  <si>
    <t>Sheba Nasir Siddiqui</t>
  </si>
  <si>
    <t>Dimple .</t>
  </si>
  <si>
    <t>Sonali Singh</t>
  </si>
  <si>
    <t>Apr 2019 - Sept 2019</t>
  </si>
  <si>
    <t>Chandra Negi</t>
  </si>
  <si>
    <t>Shivani Sharma</t>
  </si>
  <si>
    <t>Neelam Saini</t>
  </si>
  <si>
    <t>Pooja Lakhmani</t>
  </si>
  <si>
    <t>Tayyaba Javed</t>
  </si>
  <si>
    <t>Shivani Chahal</t>
  </si>
  <si>
    <t>Shromona Dey</t>
  </si>
  <si>
    <t>Devarsh Dhar</t>
  </si>
  <si>
    <t>Mohd Amir Ansari</t>
  </si>
  <si>
    <t>Salman Khan</t>
  </si>
  <si>
    <t>Gaurav Tasiwal</t>
  </si>
  <si>
    <t>Vivek Raj</t>
  </si>
  <si>
    <t>Neeraj Chaudhary</t>
  </si>
  <si>
    <t>Apr 2019 - Mar 2020</t>
  </si>
  <si>
    <t>Manjari Tiwari</t>
  </si>
  <si>
    <t>Paritosh Kumar</t>
  </si>
  <si>
    <t>Aman Manocha</t>
  </si>
  <si>
    <t>Anand Kumar Singh</t>
  </si>
  <si>
    <t>Om Prakash Jaiswal</t>
  </si>
  <si>
    <t>Gyanendra Pratap Singh</t>
  </si>
  <si>
    <t>Ankit Chugh</t>
  </si>
  <si>
    <t>Rajneesh Singh</t>
  </si>
  <si>
    <t>Ashish Shukla</t>
  </si>
  <si>
    <t>Nidhi Rai</t>
  </si>
  <si>
    <t>Devanshu Kumar</t>
  </si>
  <si>
    <t>-</t>
  </si>
  <si>
    <t>Smritie Jagota</t>
  </si>
  <si>
    <t>Digvijay Singh</t>
  </si>
  <si>
    <t>April 2020 - September 2020</t>
  </si>
  <si>
    <t>Anushri Israni</t>
  </si>
  <si>
    <t>Unnati Sharma</t>
  </si>
  <si>
    <t>Shubham Anand</t>
  </si>
  <si>
    <t>Madeeha Ansari</t>
  </si>
  <si>
    <t>Shiv Shankar Pandey</t>
  </si>
  <si>
    <t>April 2020 - March 2021</t>
  </si>
  <si>
    <t>Muhammed Afsal K C</t>
  </si>
  <si>
    <t>Parag Sinha</t>
  </si>
  <si>
    <t>Pallavi Singhal</t>
  </si>
  <si>
    <t>Sonali Batra</t>
  </si>
  <si>
    <t>Anuradha Singh</t>
  </si>
  <si>
    <t>April 2021 - Sept 2021</t>
  </si>
  <si>
    <t>Manish Chourasia</t>
  </si>
  <si>
    <t>April 2021 - March 2022</t>
  </si>
  <si>
    <t>Rijuta Dutt</t>
  </si>
  <si>
    <t>Piyas Mondal</t>
  </si>
  <si>
    <t>Vipul Chandra Jha</t>
  </si>
  <si>
    <t>Ena Ray Chowdhury</t>
  </si>
  <si>
    <t>Shilpa Kumari</t>
  </si>
  <si>
    <t>Mean</t>
  </si>
  <si>
    <t>Standard Dev</t>
  </si>
  <si>
    <t>Increments</t>
  </si>
  <si>
    <t>Data</t>
  </si>
  <si>
    <t>Normalize</t>
  </si>
  <si>
    <t>Top 10%</t>
  </si>
  <si>
    <t>Top 20%</t>
  </si>
  <si>
    <t>Top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</si>
</sst>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_);[Red]\(0.00\)"/>
    <numFmt numFmtId="165" formatCode="dd\-mmm\-yyyy"/>
    <numFmt numFmtId="166" formatCode="0.0"/>
    <numFmt numFmtId="167" formatCode="0.0%"/>
    <numFmt numFmtId="168" formatCode="0.000"/>
    <numFmt numFmtId="169" formatCode="0.0000"/>
    <numFmt numFmtId="170" formatCode="0.000000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Lato-Light"/>
    </font>
    <font>
      <sz val="11"/>
      <color theme="1"/>
      <name val="Lato-Light"/>
    </font>
    <font>
      <sz val="11"/>
      <name val="Lato-Light"/>
    </font>
    <font>
      <b/>
      <sz val="11"/>
      <name val="Lato-Light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/>
    </xf>
    <xf numFmtId="9" fontId="0" fillId="0" borderId="0" xfId="2" applyFont="1"/>
    <xf numFmtId="10" fontId="0" fillId="0" borderId="0" xfId="0" applyNumberFormat="1"/>
    <xf numFmtId="167" fontId="0" fillId="0" borderId="0" xfId="2" applyNumberFormat="1" applyFont="1"/>
    <xf numFmtId="10" fontId="0" fillId="0" borderId="0" xfId="2" applyNumberFormat="1" applyFont="1"/>
    <xf numFmtId="0" fontId="2" fillId="0" borderId="0" xfId="0" applyFont="1"/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0" fontId="4" fillId="0" borderId="0" xfId="2" applyNumberFormat="1" applyFont="1" applyFill="1" applyBorder="1" applyAlignment="1">
      <alignment horizontal="left"/>
    </xf>
    <xf numFmtId="167" fontId="4" fillId="0" borderId="0" xfId="2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4" fillId="0" borderId="0" xfId="2" applyNumberFormat="1" applyFont="1" applyFill="1" applyBorder="1" applyAlignment="1">
      <alignment horizontal="left"/>
    </xf>
    <xf numFmtId="9" fontId="4" fillId="0" borderId="0" xfId="2" applyFont="1" applyFill="1" applyBorder="1" applyAlignment="1">
      <alignment horizontal="left"/>
    </xf>
    <xf numFmtId="10" fontId="5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8" fontId="4" fillId="0" borderId="0" xfId="0" applyNumberFormat="1" applyFont="1" applyAlignment="1">
      <alignment horizontal="left"/>
    </xf>
    <xf numFmtId="169" fontId="4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9" fontId="6" fillId="0" borderId="0" xfId="0" applyNumberFormat="1" applyFont="1"/>
    <xf numFmtId="2" fontId="0" fillId="0" borderId="0" xfId="0" applyNumberFormat="1"/>
    <xf numFmtId="17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0" xfId="1" applyNumberFormat="1" applyFont="1" applyFill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/>
    <xf numFmtId="49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166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0" fontId="4" fillId="4" borderId="0" xfId="2" applyNumberFormat="1" applyFont="1" applyFill="1" applyBorder="1" applyAlignment="1">
      <alignment horizontal="left"/>
    </xf>
    <xf numFmtId="166" fontId="3" fillId="4" borderId="0" xfId="0" applyNumberFormat="1" applyFont="1" applyFill="1" applyAlignment="1">
      <alignment horizontal="left"/>
    </xf>
    <xf numFmtId="167" fontId="4" fillId="4" borderId="0" xfId="2" applyNumberFormat="1" applyFont="1" applyFill="1" applyBorder="1" applyAlignment="1">
      <alignment horizontal="left"/>
    </xf>
    <xf numFmtId="10" fontId="4" fillId="4" borderId="0" xfId="0" applyNumberFormat="1" applyFont="1" applyFill="1" applyAlignment="1">
      <alignment horizontal="left"/>
    </xf>
    <xf numFmtId="0" fontId="4" fillId="4" borderId="0" xfId="0" applyFont="1" applyFill="1"/>
    <xf numFmtId="2" fontId="4" fillId="4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5" borderId="0" xfId="0" applyNumberFormat="1" applyFont="1" applyFill="1" applyAlignment="1">
      <alignment horizontal="left"/>
    </xf>
    <xf numFmtId="0" fontId="4" fillId="5" borderId="0" xfId="0" applyFont="1" applyFill="1"/>
    <xf numFmtId="2" fontId="4" fillId="5" borderId="0" xfId="0" applyNumberFormat="1" applyFont="1" applyFill="1" applyAlignment="1">
      <alignment horizontal="left"/>
    </xf>
    <xf numFmtId="10" fontId="4" fillId="5" borderId="0" xfId="2" applyNumberFormat="1" applyFont="1" applyFill="1" applyBorder="1" applyAlignment="1">
      <alignment horizontal="left"/>
    </xf>
    <xf numFmtId="167" fontId="4" fillId="5" borderId="0" xfId="2" applyNumberFormat="1" applyFont="1" applyFill="1" applyBorder="1" applyAlignment="1">
      <alignment horizontal="left"/>
    </xf>
    <xf numFmtId="10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166" fontId="4" fillId="5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'Bell Curve'!$I$3:$I$63</c:f>
              <c:numCache>
                <c:formatCode>0.0%</c:formatCode>
                <c:ptCount val="61"/>
                <c:pt idx="0">
                  <c:v>2.7495028274749686E-2</c:v>
                </c:pt>
                <c:pt idx="1">
                  <c:v>2.8984390101217464E-2</c:v>
                </c:pt>
                <c:pt idx="2">
                  <c:v>3.0473751927685241E-2</c:v>
                </c:pt>
                <c:pt idx="3">
                  <c:v>3.1963113754153019E-2</c:v>
                </c:pt>
                <c:pt idx="4">
                  <c:v>3.3452475580620797E-2</c:v>
                </c:pt>
                <c:pt idx="5">
                  <c:v>3.4941837407088575E-2</c:v>
                </c:pt>
                <c:pt idx="6">
                  <c:v>3.6431199233556352E-2</c:v>
                </c:pt>
                <c:pt idx="7">
                  <c:v>3.792056106002413E-2</c:v>
                </c:pt>
                <c:pt idx="8">
                  <c:v>3.9409922886491908E-2</c:v>
                </c:pt>
                <c:pt idx="9">
                  <c:v>4.0899284712959685E-2</c:v>
                </c:pt>
                <c:pt idx="10">
                  <c:v>4.2388646539427463E-2</c:v>
                </c:pt>
                <c:pt idx="11">
                  <c:v>4.3878008365895241E-2</c:v>
                </c:pt>
                <c:pt idx="12">
                  <c:v>4.5367370192363018E-2</c:v>
                </c:pt>
                <c:pt idx="13">
                  <c:v>4.6856732018830796E-2</c:v>
                </c:pt>
                <c:pt idx="14">
                  <c:v>4.8346093845298574E-2</c:v>
                </c:pt>
                <c:pt idx="15">
                  <c:v>4.9835455671766352E-2</c:v>
                </c:pt>
                <c:pt idx="16">
                  <c:v>5.1324817498234129E-2</c:v>
                </c:pt>
                <c:pt idx="17">
                  <c:v>5.2814179324701907E-2</c:v>
                </c:pt>
                <c:pt idx="18">
                  <c:v>5.4303541151169685E-2</c:v>
                </c:pt>
                <c:pt idx="19">
                  <c:v>5.5792902977637462E-2</c:v>
                </c:pt>
                <c:pt idx="20">
                  <c:v>5.728226480410524E-2</c:v>
                </c:pt>
                <c:pt idx="21">
                  <c:v>5.8771626630573018E-2</c:v>
                </c:pt>
                <c:pt idx="22">
                  <c:v>6.0260988457040796E-2</c:v>
                </c:pt>
                <c:pt idx="23">
                  <c:v>6.1750350283508573E-2</c:v>
                </c:pt>
                <c:pt idx="24">
                  <c:v>6.3239712109976351E-2</c:v>
                </c:pt>
                <c:pt idx="25">
                  <c:v>6.4729073936444129E-2</c:v>
                </c:pt>
                <c:pt idx="26">
                  <c:v>6.6218435762911906E-2</c:v>
                </c:pt>
                <c:pt idx="27">
                  <c:v>6.7707797589379684E-2</c:v>
                </c:pt>
                <c:pt idx="28">
                  <c:v>6.9197159415847462E-2</c:v>
                </c:pt>
                <c:pt idx="29">
                  <c:v>7.0686521242315239E-2</c:v>
                </c:pt>
                <c:pt idx="30">
                  <c:v>7.2175883068783017E-2</c:v>
                </c:pt>
                <c:pt idx="31">
                  <c:v>7.3665244895250795E-2</c:v>
                </c:pt>
                <c:pt idx="32">
                  <c:v>7.5154606721718573E-2</c:v>
                </c:pt>
                <c:pt idx="33">
                  <c:v>7.664396854818635E-2</c:v>
                </c:pt>
                <c:pt idx="34">
                  <c:v>7.8133330374654128E-2</c:v>
                </c:pt>
                <c:pt idx="35">
                  <c:v>7.9622692201121906E-2</c:v>
                </c:pt>
                <c:pt idx="36">
                  <c:v>8.1112054027589683E-2</c:v>
                </c:pt>
                <c:pt idx="37">
                  <c:v>8.2601415854057461E-2</c:v>
                </c:pt>
                <c:pt idx="38">
                  <c:v>8.4090777680525239E-2</c:v>
                </c:pt>
                <c:pt idx="39">
                  <c:v>8.5580139506993017E-2</c:v>
                </c:pt>
                <c:pt idx="40">
                  <c:v>8.7069501333460794E-2</c:v>
                </c:pt>
                <c:pt idx="41">
                  <c:v>8.8558863159928572E-2</c:v>
                </c:pt>
                <c:pt idx="42">
                  <c:v>9.004822498639635E-2</c:v>
                </c:pt>
                <c:pt idx="43">
                  <c:v>9.1537586812864127E-2</c:v>
                </c:pt>
                <c:pt idx="44">
                  <c:v>9.3026948639331905E-2</c:v>
                </c:pt>
                <c:pt idx="45">
                  <c:v>9.4516310465799683E-2</c:v>
                </c:pt>
                <c:pt idx="46">
                  <c:v>9.600567229226746E-2</c:v>
                </c:pt>
                <c:pt idx="47">
                  <c:v>9.7495034118735238E-2</c:v>
                </c:pt>
                <c:pt idx="48">
                  <c:v>9.8984395945203016E-2</c:v>
                </c:pt>
                <c:pt idx="49">
                  <c:v>0.10047375777167079</c:v>
                </c:pt>
                <c:pt idx="50">
                  <c:v>0.10196311959813857</c:v>
                </c:pt>
                <c:pt idx="51">
                  <c:v>0.10345248142460635</c:v>
                </c:pt>
                <c:pt idx="52">
                  <c:v>0.10494184325107413</c:v>
                </c:pt>
                <c:pt idx="53">
                  <c:v>0.1064312050775419</c:v>
                </c:pt>
                <c:pt idx="54">
                  <c:v>0.10792056690400968</c:v>
                </c:pt>
                <c:pt idx="55">
                  <c:v>0.10940992873047746</c:v>
                </c:pt>
                <c:pt idx="56">
                  <c:v>0.11089929055694524</c:v>
                </c:pt>
                <c:pt idx="57">
                  <c:v>0.11238865238341302</c:v>
                </c:pt>
                <c:pt idx="58">
                  <c:v>0.11387801420988079</c:v>
                </c:pt>
                <c:pt idx="59">
                  <c:v>0.11536737603634857</c:v>
                </c:pt>
                <c:pt idx="60">
                  <c:v>0.11685673786281635</c:v>
                </c:pt>
              </c:numCache>
            </c:numRef>
          </c:xVal>
          <c:yVal>
            <c:numRef>
              <c:f>'Bell Curve'!$J$3:$J$63</c:f>
              <c:numCache>
                <c:formatCode>General</c:formatCode>
                <c:ptCount val="61"/>
                <c:pt idx="0">
                  <c:v>0.29756693995902422</c:v>
                </c:pt>
                <c:pt idx="1">
                  <c:v>0.3996700005325825</c:v>
                </c:pt>
                <c:pt idx="2">
                  <c:v>0.53146599048751741</c:v>
                </c:pt>
                <c:pt idx="3">
                  <c:v>0.69969127912572049</c:v>
                </c:pt>
                <c:pt idx="4">
                  <c:v>0.91199928669445229</c:v>
                </c:pt>
                <c:pt idx="5">
                  <c:v>1.1769000777426428</c:v>
                </c:pt>
                <c:pt idx="6">
                  <c:v>1.5036326228364882</c:v>
                </c:pt>
                <c:pt idx="7">
                  <c:v>1.9019580895787116</c:v>
                </c:pt>
                <c:pt idx="8">
                  <c:v>2.3818653208242995</c:v>
                </c:pt>
                <c:pt idx="9">
                  <c:v>2.9531840549948947</c:v>
                </c:pt>
                <c:pt idx="10">
                  <c:v>3.6251074489558288</c:v>
                </c:pt>
                <c:pt idx="11">
                  <c:v>4.4056329099217795</c:v>
                </c:pt>
                <c:pt idx="12">
                  <c:v>5.3009387576513234</c:v>
                </c:pt>
                <c:pt idx="13">
                  <c:v>6.3147232395459518</c:v>
                </c:pt>
                <c:pt idx="14">
                  <c:v>7.4475411352873966</c:v>
                </c:pt>
                <c:pt idx="15">
                  <c:v>8.6961806972762314</c:v>
                </c:pt>
                <c:pt idx="16">
                  <c:v>10.05312899625228</c:v>
                </c:pt>
                <c:pt idx="17">
                  <c:v>11.50617593403954</c:v>
                </c:pt>
                <c:pt idx="18">
                  <c:v>13.038205460371653</c:v>
                </c:pt>
                <c:pt idx="19">
                  <c:v>14.62721637959636</c:v>
                </c:pt>
                <c:pt idx="20">
                  <c:v>16.246604432786445</c:v>
                </c:pt>
                <c:pt idx="21">
                  <c:v>17.865722430244613</c:v>
                </c:pt>
                <c:pt idx="22">
                  <c:v>19.450716918703705</c:v>
                </c:pt>
                <c:pt idx="23">
                  <c:v>20.96561949001428</c:v>
                </c:pt>
                <c:pt idx="24">
                  <c:v>22.373650040573853</c:v>
                </c:pt>
                <c:pt idx="25">
                  <c:v>23.638669966402297</c:v>
                </c:pt>
                <c:pt idx="26">
                  <c:v>24.726707356044258</c:v>
                </c:pt>
                <c:pt idx="27">
                  <c:v>25.607465471640058</c:v>
                </c:pt>
                <c:pt idx="28">
                  <c:v>26.255721546379778</c:v>
                </c:pt>
                <c:pt idx="29">
                  <c:v>26.652525962642542</c:v>
                </c:pt>
                <c:pt idx="30">
                  <c:v>26.786122304986023</c:v>
                </c:pt>
                <c:pt idx="31">
                  <c:v>26.652525962642549</c:v>
                </c:pt>
                <c:pt idx="32">
                  <c:v>26.255721546379789</c:v>
                </c:pt>
                <c:pt idx="33">
                  <c:v>25.607465471640072</c:v>
                </c:pt>
                <c:pt idx="34">
                  <c:v>24.72670735604428</c:v>
                </c:pt>
                <c:pt idx="35">
                  <c:v>23.638669966402322</c:v>
                </c:pt>
                <c:pt idx="36">
                  <c:v>22.373650040573878</c:v>
                </c:pt>
                <c:pt idx="37">
                  <c:v>20.965619490014301</c:v>
                </c:pt>
                <c:pt idx="38">
                  <c:v>19.45071691870373</c:v>
                </c:pt>
                <c:pt idx="39">
                  <c:v>17.865722430244642</c:v>
                </c:pt>
                <c:pt idx="40">
                  <c:v>16.246604432786476</c:v>
                </c:pt>
                <c:pt idx="41">
                  <c:v>14.627216379596394</c:v>
                </c:pt>
                <c:pt idx="42">
                  <c:v>13.038205460371678</c:v>
                </c:pt>
                <c:pt idx="43">
                  <c:v>11.50617593403957</c:v>
                </c:pt>
                <c:pt idx="44">
                  <c:v>10.053128996252305</c:v>
                </c:pt>
                <c:pt idx="45">
                  <c:v>8.6961806972762563</c:v>
                </c:pt>
                <c:pt idx="46">
                  <c:v>7.4475411352874188</c:v>
                </c:pt>
                <c:pt idx="47">
                  <c:v>6.314723239545974</c:v>
                </c:pt>
                <c:pt idx="48">
                  <c:v>5.3009387576513403</c:v>
                </c:pt>
                <c:pt idx="49">
                  <c:v>4.4056329099217955</c:v>
                </c:pt>
                <c:pt idx="50">
                  <c:v>3.6251074489558417</c:v>
                </c:pt>
                <c:pt idx="51">
                  <c:v>2.9531840549949049</c:v>
                </c:pt>
                <c:pt idx="52">
                  <c:v>2.3818653208243115</c:v>
                </c:pt>
                <c:pt idx="53">
                  <c:v>1.9019580895787194</c:v>
                </c:pt>
                <c:pt idx="54">
                  <c:v>1.5036326228364945</c:v>
                </c:pt>
                <c:pt idx="55">
                  <c:v>1.1769000777426479</c:v>
                </c:pt>
                <c:pt idx="56">
                  <c:v>0.91199928669445751</c:v>
                </c:pt>
                <c:pt idx="57">
                  <c:v>0.69969127912572404</c:v>
                </c:pt>
                <c:pt idx="58">
                  <c:v>0.53146599048752008</c:v>
                </c:pt>
                <c:pt idx="59">
                  <c:v>0.39967000053258461</c:v>
                </c:pt>
                <c:pt idx="60">
                  <c:v>0.29756693995902633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D0-9340-8C68-ED0E45256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747071"/>
        <c:axId val="1226749295"/>
      </c:scatterChart>
      <c:valAx>
        <c:axId val="122674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49295"/>
        <c:crosses val="autoZero"/>
        <c:crossBetween val="midCat"/>
        <c:majorUnit val="1.0000000000000002E-2"/>
      </c:valAx>
      <c:valAx>
        <c:axId val="122674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4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679450</xdr:colOff>
      <xdr:row>35</xdr:row>
      <xdr:rowOff>82550</xdr:rowOff>
    </xdr:from>
    <xdr:to>
      <xdr:col>19</xdr:col>
      <xdr:colOff>762000</xdr:colOff>
      <xdr:row>56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B18964-4FDF-8F4D-A1D1-38077348E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7C3F-BB21-DD47-9A87-9C6E11067C03}">
  <dimension ref="B2:Y199"/>
  <sheetViews>
    <sheetView showGridLines="0" tabSelected="1" topLeftCell="A86" zoomScale="88" zoomScaleNormal="125" workbookViewId="0">
      <pane xSplit="3" topLeftCell="D1" activePane="topRight" state="frozen"/>
      <selection pane="topRight" activeCell="J103" sqref="J103"/>
    </sheetView>
  </sheetViews>
  <sheetFormatPr defaultColWidth="10.875" defaultRowHeight="14.1"/>
  <cols>
    <col min="1" max="1" width="4.375" style="13" customWidth="1"/>
    <col min="2" max="2" width="9.875" style="13" bestFit="1" customWidth="1"/>
    <col min="3" max="3" width="30.375" style="13" customWidth="1"/>
    <col min="4" max="4" width="19.875" style="13" customWidth="1"/>
    <col min="5" max="5" width="16.375" style="13" customWidth="1"/>
    <col min="6" max="6" width="19.375" style="13" customWidth="1"/>
    <col min="7" max="7" width="25" style="13" customWidth="1"/>
    <col min="8" max="8" width="17.5" style="13" customWidth="1"/>
    <col min="9" max="9" width="13.375" style="13" customWidth="1"/>
    <col min="10" max="10" width="14.5" style="13" customWidth="1"/>
    <col min="11" max="11" width="18" style="13" customWidth="1"/>
    <col min="12" max="12" width="19.625" style="13" customWidth="1"/>
    <col min="13" max="13" width="7.875" style="13" customWidth="1"/>
    <col min="14" max="14" width="30.375" style="13" customWidth="1"/>
    <col min="15" max="15" width="16.875" style="13" customWidth="1"/>
    <col min="16" max="16" width="11.875" style="13" customWidth="1"/>
    <col min="17" max="17" width="17.375" style="13" bestFit="1" customWidth="1"/>
    <col min="18" max="18" width="15.5" style="13" bestFit="1" customWidth="1"/>
    <col min="19" max="19" width="21.625" style="13" customWidth="1"/>
    <col min="20" max="20" width="6.5" style="13" bestFit="1" customWidth="1"/>
    <col min="21" max="21" width="20.5" style="13" customWidth="1"/>
    <col min="22" max="22" width="17.125" style="13" customWidth="1"/>
    <col min="23" max="23" width="10.875" style="13"/>
    <col min="24" max="24" width="27.625" style="13" customWidth="1"/>
    <col min="25" max="25" width="30.375" style="13" customWidth="1"/>
    <col min="26" max="26" width="3.625" style="13" customWidth="1"/>
    <col min="27" max="16384" width="10.875" style="13"/>
  </cols>
  <sheetData>
    <row r="2" spans="2:25" ht="15" thickBot="1">
      <c r="B2" s="26"/>
      <c r="C2" s="26"/>
      <c r="D2" s="59" t="s">
        <v>0</v>
      </c>
      <c r="E2" s="59"/>
      <c r="F2" s="59"/>
      <c r="G2" s="59"/>
      <c r="H2" s="59"/>
      <c r="I2" s="59"/>
      <c r="J2" s="27"/>
      <c r="K2" s="59" t="s">
        <v>1</v>
      </c>
      <c r="L2" s="59"/>
      <c r="M2" s="59"/>
      <c r="N2" s="59"/>
      <c r="O2" s="59"/>
      <c r="P2" s="59"/>
      <c r="Q2" s="27"/>
      <c r="R2" s="60" t="s">
        <v>2</v>
      </c>
      <c r="S2" s="60"/>
    </row>
    <row r="3" spans="2:25"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/>
      <c r="K3" s="16" t="s">
        <v>5</v>
      </c>
      <c r="L3" s="16" t="s">
        <v>6</v>
      </c>
      <c r="M3" s="16" t="s">
        <v>7</v>
      </c>
      <c r="N3" s="16" t="s">
        <v>8</v>
      </c>
      <c r="O3" s="16" t="s">
        <v>9</v>
      </c>
      <c r="P3" s="16" t="s">
        <v>10</v>
      </c>
      <c r="Q3" s="16"/>
      <c r="R3" s="20" t="s">
        <v>11</v>
      </c>
      <c r="S3" s="20" t="s">
        <v>12</v>
      </c>
      <c r="T3" s="16"/>
      <c r="U3" s="16" t="s">
        <v>13</v>
      </c>
      <c r="V3" s="16" t="s">
        <v>10</v>
      </c>
      <c r="X3" s="16" t="s">
        <v>14</v>
      </c>
      <c r="Y3" s="16" t="s">
        <v>14</v>
      </c>
    </row>
    <row r="4" spans="2:25">
      <c r="B4" s="13" t="s">
        <v>15</v>
      </c>
      <c r="C4" s="13" t="s">
        <v>16</v>
      </c>
      <c r="D4" s="23">
        <v>2.4</v>
      </c>
      <c r="E4" s="23">
        <v>3.9</v>
      </c>
      <c r="F4" s="23">
        <v>3.2</v>
      </c>
      <c r="G4" s="23" t="s">
        <v>17</v>
      </c>
      <c r="H4" s="17" cm="1">
        <f t="array" ref="H4">IF(ISBLANK(F4),"",STANDARDIZE((VLOOKUP($B4,$B$4:$F$124,5,FALSE)),IF(_xlfn.STDEV.P(IF($G$4:$G$124=$G4,$F$4:$F$124))=0,IF(COUNTIF(Historical!$C$5:$C$649,$G4)&gt;0, AVERAGE(IF($G$4:$G$124=$G4,$F$4:$F$124),IF(Historical!$C$5:$C$649=$G4,Historical!$F$5:$F$649)),AVERAGE($F$4:$F124)), AVERAGEIF($G$4:$G$124,$G4,$F$4:$F$124)),IF(_xlfn.STDEV.P(IF($G$4:$G$124=$G4,$F$4:$F$124))=0,IF(COUNTIF(Historical!$C$5:$C$649,$G4)&gt;0,_xlfn.STDEV.P(IF($G$4:$G$124=$G4,$F$4:$F$124),IF(Historical!$C$5:$C$649=$G4,Historical!$F$5:$F$649)),_xlfn.STDEV.P($F$4:$F$124)),_xlfn.STDEV.P(IF($G$4:$G$124=$G4,$F$4:$F$124)))))</f>
        <v>0.26211121699831208</v>
      </c>
      <c r="I4" s="14" cm="1">
        <f t="array" ref="I4">IFERROR(INDEX($V$4:$V$18,MATCH(TRUE,$U$4:$U$18&gt;=H4,0)),"")</f>
        <v>7.5000000000000094E-2</v>
      </c>
      <c r="J4" s="14"/>
      <c r="K4" s="36">
        <v>3.1</v>
      </c>
      <c r="L4" s="36">
        <v>4.0999999999999996</v>
      </c>
      <c r="M4" s="36">
        <v>3.7</v>
      </c>
      <c r="N4" s="34" t="s">
        <v>17</v>
      </c>
      <c r="O4" s="17" cm="1">
        <f t="array" ref="O4">IF(ISBLANK(M4),"",STANDARDIZE((VLOOKUP($B4,$B$4:$M$124,12,FALSE)),IF(_xlfn.STDEV.P(IF($N$4:$N$124=$N4,$M$4:$M$124))=0,IF(COUNTIF(Historical!$C$5:$C$649,$N4)&gt;0, AVERAGE(IF($N$4:$N$124=$N4,$M$4:$M$124),IF(Historical!$C$5:$C$649=$N4,Historical!$F$5:$F$649)),AVERAGE($M$4:$M124)), AVERAGEIF($N$4:$N$124,$N4,$M$4:$M$124)),IF(_xlfn.STDEV.P(IF($N$4:$N$124=$N4,$M$4:$M$124))=0,IF(COUNTIF(Historical!$C$5:$C$649,$N4)&gt;0,_xlfn.STDEV.P(IF($N$4:$N$124=$N4,$M$4:$M$124),IF(Historical!$C$5:$C$649=$N4,Historical!$F$5:$F$649)),_xlfn.STDEV.P($M$4:$M$124)),_xlfn.STDEV.P(IF($N$4:$N$124=$N4,$M$4:$M$124)))))</f>
        <v>0.42874646285627327</v>
      </c>
      <c r="P4" s="14" cm="1">
        <f t="array" ref="P4">IFERROR(INDEX($V$4:$V$18,MATCH(TRUE,$U$4:$U$18&gt;=O4,0)),"")</f>
        <v>7.5000000000000094E-2</v>
      </c>
      <c r="Q4" s="15"/>
      <c r="R4" s="21">
        <f t="shared" ref="R4:R35" si="0">IF(I4="",P4,(I4*0.33334)+(P4*0.66667))</f>
        <v>7.5000750000000088E-2</v>
      </c>
      <c r="S4" s="21"/>
      <c r="T4" s="21"/>
      <c r="U4" s="31">
        <v>-2</v>
      </c>
      <c r="V4" s="14">
        <v>0.03</v>
      </c>
      <c r="X4" s="13" t="str" cm="1">
        <f t="array" ref="X4">IFERROR(INDEX($G$4:$G$124, MATCH(0,COUNTIF($X$3:X3, $G$4:$G$124), 0)),"")</f>
        <v>Saurabh Rai</v>
      </c>
      <c r="Y4" s="13" t="str" cm="1">
        <f t="array" ref="Y4">IFERROR(INDEX($N$4:$N$124, MATCH(0,COUNTIF($Y$3:Y3, $N$4:$N$124), 0)),"")</f>
        <v>Saurabh Rai</v>
      </c>
    </row>
    <row r="5" spans="2:25">
      <c r="B5" s="13" t="s">
        <v>18</v>
      </c>
      <c r="C5" s="13" t="s">
        <v>19</v>
      </c>
      <c r="D5" s="23">
        <v>3.5</v>
      </c>
      <c r="E5" s="23">
        <v>3.9</v>
      </c>
      <c r="F5" s="23">
        <v>3.8</v>
      </c>
      <c r="G5" s="23" t="s">
        <v>20</v>
      </c>
      <c r="H5" s="17" cm="1">
        <f t="array" ref="H5">IF(ISBLANK(F5),"",STANDARDIZE((VLOOKUP($B5,$B$4:$F$124,5,FALSE)),IF(_xlfn.STDEV.P(IF($G$4:$G$124=$G5,$F$4:$F$124))=0,IF(COUNTIF(Historical!$C$5:$C$649,$G5)&gt;0, AVERAGE(IF($G$4:$G$124=$G5,$F$4:$F$124),IF(Historical!$C$5:$C$649=$G5,Historical!$F$5:$F$649)),AVERAGE($F$4:$F125)), AVERAGEIF($G$4:$G$124,$G5,$F$4:$F$124)),IF(_xlfn.STDEV.P(IF($G$4:$G$124=$G5,$F$4:$F$124))=0,IF(COUNTIF(Historical!$C$5:$C$649,$G5)&gt;0,_xlfn.STDEV.P(IF($G$4:$G$124=$G5,$F$4:$F$124),IF(Historical!$C$5:$C$649=$G5,Historical!$F$5:$F$649)),_xlfn.STDEV.P($F$4:$F$124)),_xlfn.STDEV.P(IF($G$4:$G$124=$G5,$F$4:$F$124)))))</f>
        <v>-3.0570892025785702E-2</v>
      </c>
      <c r="I5" s="14" cm="1">
        <f t="array" ref="I5">IFERROR(INDEX($V$4:$V$18,MATCH(TRUE,$U$4:$U$18&gt;=H5,0)),"")</f>
        <v>6.5000000000000058E-2</v>
      </c>
      <c r="J5" s="14"/>
      <c r="K5" s="36">
        <v>3.6</v>
      </c>
      <c r="L5" s="36">
        <v>3.6</v>
      </c>
      <c r="M5" s="36">
        <v>3.6</v>
      </c>
      <c r="N5" s="34" t="s">
        <v>21</v>
      </c>
      <c r="O5" s="17" cm="1">
        <f t="array" ref="O5">IF(ISBLANK(M5),"",STANDARDIZE((VLOOKUP($B5,$B$4:$M$124,12,FALSE)),IF(_xlfn.STDEV.P(IF($N$4:$N$124=$N5,$M$4:$M$124))=0,IF(COUNTIF(Historical!$C$5:$C$649,$N5)&gt;0, AVERAGE(IF($N$4:$N$124=$N5,$M$4:$M$124),IF(Historical!$C$5:$C$649=$N5,Historical!$F$5:$F$649)),AVERAGE($M$4:$M125)), AVERAGEIF($N$4:$N$124,$N5,$M$4:$M$124)),IF(_xlfn.STDEV.P(IF($N$4:$N$124=$N5,$M$4:$M$124))=0,IF(COUNTIF(Historical!$C$5:$C$649,$N5)&gt;0,_xlfn.STDEV.P(IF($N$4:$N$124=$N5,$M$4:$M$124),IF(Historical!$C$5:$C$649=$N5,Historical!$F$5:$F$649)),_xlfn.STDEV.P($M$4:$M$124)),_xlfn.STDEV.P(IF($N$4:$N$124=$N5,$M$4:$M$124)))))</f>
        <v>0.39413171126572044</v>
      </c>
      <c r="P5" s="14" cm="1">
        <f t="array" ref="P5">IFERROR(INDEX($V$4:$V$18,MATCH(TRUE,$U$4:$U$18&gt;=O5,0)),"")</f>
        <v>7.5000000000000094E-2</v>
      </c>
      <c r="Q5" s="15"/>
      <c r="R5" s="21">
        <f t="shared" si="0"/>
        <v>7.1667350000000074E-2</v>
      </c>
      <c r="S5" s="21"/>
      <c r="T5" s="21"/>
      <c r="U5" s="32">
        <v>-1.75</v>
      </c>
      <c r="V5" s="14">
        <v>3.500000000000001E-2</v>
      </c>
      <c r="X5" s="13" t="str" cm="1">
        <f t="array" ref="X5">IFERROR(INDEX($G$4:$G$124, MATCH(0,COUNTIF($X$3:X4, $G$4:$G$124), 0)),"")</f>
        <v>Sanjul Ashok Bhakri</v>
      </c>
      <c r="Y5" s="13" t="str" cm="1">
        <f t="array" ref="Y5">IFERROR(INDEX($N$4:$N$124, MATCH(0,COUNTIF($Y$3:Y4, $N$4:$N$124), 0)),"")</f>
        <v>Christopher Turillo</v>
      </c>
    </row>
    <row r="6" spans="2:25">
      <c r="B6" s="13" t="s">
        <v>22</v>
      </c>
      <c r="C6" s="13" t="s">
        <v>23</v>
      </c>
      <c r="D6" s="23">
        <v>3.4</v>
      </c>
      <c r="E6" s="23">
        <v>3.9</v>
      </c>
      <c r="F6" s="23">
        <v>3.7</v>
      </c>
      <c r="G6" s="23" t="s">
        <v>24</v>
      </c>
      <c r="H6" s="17" cm="1">
        <f t="array" ref="H6">IF(ISBLANK(F6),"",STANDARDIZE((VLOOKUP($B6,$B$4:$F$124,5,FALSE)),IF(_xlfn.STDEV.P(IF($G$4:$G$124=$G6,$F$4:$F$124))=0,IF(COUNTIF(Historical!$C$5:$C$649,$G6)&gt;0, AVERAGE(IF($G$4:$G$124=$G6,$F$4:$F$124),IF(Historical!$C$5:$C$649=$G6,Historical!$F$5:$F$649)),AVERAGE($F$4:$F126)), AVERAGEIF($G$4:$G$124,$G6,$F$4:$F$124)),IF(_xlfn.STDEV.P(IF($G$4:$G$124=$G6,$F$4:$F$124))=0,IF(COUNTIF(Historical!$C$5:$C$649,$G6)&gt;0,_xlfn.STDEV.P(IF($G$4:$G$124=$G6,$F$4:$F$124),IF(Historical!$C$5:$C$649=$G6,Historical!$F$5:$F$649)),_xlfn.STDEV.P($F$4:$F$124)),_xlfn.STDEV.P(IF($G$4:$G$124=$G6,$F$4:$F$124)))))</f>
        <v>-0.85194275137059716</v>
      </c>
      <c r="I6" s="14" cm="1">
        <f t="array" ref="I6">IFERROR(INDEX($V$4:$V$18,MATCH(TRUE,$U$4:$U$18&gt;=H6,0)),"")</f>
        <v>5.5000000000000049E-2</v>
      </c>
      <c r="J6" s="14"/>
      <c r="K6" s="36">
        <v>3</v>
      </c>
      <c r="L6" s="36">
        <v>4.2</v>
      </c>
      <c r="M6" s="36">
        <v>3.6</v>
      </c>
      <c r="N6" s="34" t="s">
        <v>24</v>
      </c>
      <c r="O6" s="17" cm="1">
        <f t="array" ref="O6">IF(ISBLANK(M6),"",STANDARDIZE((VLOOKUP($B6,$B$4:$M$124,12,FALSE)),IF(_xlfn.STDEV.P(IF($N$4:$N$124=$N6,$M$4:$M$124))=0,IF(COUNTIF(Historical!$C$5:$C$649,$N6)&gt;0, AVERAGE(IF($N$4:$N$124=$N6,$M$4:$M$124),IF(Historical!$C$5:$C$649=$N6,Historical!$F$5:$F$649)),AVERAGE($M$4:$M126)), AVERAGEIF($N$4:$N$124,$N6,$M$4:$M$124)),IF(_xlfn.STDEV.P(IF($N$4:$N$124=$N6,$M$4:$M$124))=0,IF(COUNTIF(Historical!$C$5:$C$649,$N6)&gt;0,_xlfn.STDEV.P(IF($N$4:$N$124=$N6,$M$4:$M$124),IF(Historical!$C$5:$C$649=$N6,Historical!$F$5:$F$649)),_xlfn.STDEV.P($M$4:$M$124)),_xlfn.STDEV.P(IF($N$4:$N$124=$N6,$M$4:$M$124)))))</f>
        <v>0.10932607756185106</v>
      </c>
      <c r="P6" s="14" cm="1">
        <f t="array" ref="P6">IFERROR(INDEX($V$4:$V$18,MATCH(TRUE,$U$4:$U$18&gt;=O6,0)),"")</f>
        <v>7.0000000000000076E-2</v>
      </c>
      <c r="Q6" s="15"/>
      <c r="R6" s="21">
        <f t="shared" si="0"/>
        <v>6.5000600000000075E-2</v>
      </c>
      <c r="S6" s="21"/>
      <c r="T6" s="21"/>
      <c r="U6" s="32">
        <v>-1.5</v>
      </c>
      <c r="V6" s="14">
        <v>4.0000000000000022E-2</v>
      </c>
      <c r="X6" s="13" t="str" cm="1">
        <f t="array" ref="X6">IFERROR(INDEX($G$4:$G$124, MATCH(0,COUNTIF($X$3:X5, $G$4:$G$124), 0)),"")</f>
        <v>Byomkesh Mishra</v>
      </c>
      <c r="Y6" s="13" t="str" cm="1">
        <f t="array" ref="Y6">IFERROR(INDEX($N$4:$N$124, MATCH(0,COUNTIF($Y$3:Y5, $N$4:$N$124), 0)),"")</f>
        <v>Byomkesh Mishra</v>
      </c>
    </row>
    <row r="7" spans="2:25">
      <c r="B7" s="13" t="s">
        <v>25</v>
      </c>
      <c r="C7" s="13" t="s">
        <v>26</v>
      </c>
      <c r="D7" s="23">
        <v>3.6</v>
      </c>
      <c r="E7" s="23">
        <v>4.0999999999999996</v>
      </c>
      <c r="F7" s="23">
        <v>3.9</v>
      </c>
      <c r="G7" s="23" t="s">
        <v>20</v>
      </c>
      <c r="H7" s="17" cm="1">
        <f t="array" ref="H7">IF(ISBLANK(F7),"",STANDARDIZE((VLOOKUP($B7,$B$4:$F$124,5,FALSE)),IF(_xlfn.STDEV.P(IF($G$4:$G$124=$G7,$F$4:$F$124))=0,IF(COUNTIF(Historical!$C$5:$C$649,$G7)&gt;0, AVERAGE(IF($G$4:$G$124=$G7,$F$4:$F$124),IF(Historical!$C$5:$C$649=$G7,Historical!$F$5:$F$649)),AVERAGE($F$4:$F127)), AVERAGEIF($G$4:$G$124,$G7,$F$4:$F$124)),IF(_xlfn.STDEV.P(IF($G$4:$G$124=$G7,$F$4:$F$124))=0,IF(COUNTIF(Historical!$C$5:$C$649,$G7)&gt;0,_xlfn.STDEV.P(IF($G$4:$G$124=$G7,$F$4:$F$124),IF(Historical!$C$5:$C$649=$G7,Historical!$F$5:$F$649)),_xlfn.STDEV.P($F$4:$F$124)),_xlfn.STDEV.P(IF($G$4:$G$124=$G7,$F$4:$F$124)))))</f>
        <v>0.1834253521547218</v>
      </c>
      <c r="I7" s="14" cm="1">
        <f t="array" ref="I7">IFERROR(INDEX($V$4:$V$18,MATCH(TRUE,$U$4:$U$18&gt;=H7,0)),"")</f>
        <v>7.0000000000000076E-2</v>
      </c>
      <c r="J7" s="14"/>
      <c r="K7" s="36">
        <v>2.8</v>
      </c>
      <c r="L7" s="36">
        <v>3.6</v>
      </c>
      <c r="M7" s="36">
        <v>3.2</v>
      </c>
      <c r="N7" s="34" t="s">
        <v>21</v>
      </c>
      <c r="O7" s="17" cm="1">
        <f t="array" ref="O7">IF(ISBLANK(M7),"",STANDARDIZE((VLOOKUP($B7,$B$4:$M$124,12,FALSE)),IF(_xlfn.STDEV.P(IF($N$4:$N$124=$N7,$M$4:$M$124))=0,IF(COUNTIF(Historical!$C$5:$C$649,$N7)&gt;0, AVERAGE(IF($N$4:$N$124=$N7,$M$4:$M$124),IF(Historical!$C$5:$C$649=$N7,Historical!$F$5:$F$649)),AVERAGE($M$4:$M127)), AVERAGEIF($N$4:$N$124,$N7,$M$4:$M$124)),IF(_xlfn.STDEV.P(IF($N$4:$N$124=$N7,$M$4:$M$124))=0,IF(COUNTIF(Historical!$C$5:$C$649,$N7)&gt;0,_xlfn.STDEV.P(IF($N$4:$N$124=$N7,$M$4:$M$124),IF(Historical!$C$5:$C$649=$N7,Historical!$F$5:$F$649)),_xlfn.STDEV.P($M$4:$M$124)),_xlfn.STDEV.P(IF($N$4:$N$124=$N7,$M$4:$M$124)))))</f>
        <v>-0.98532927816428961</v>
      </c>
      <c r="P7" s="14" cm="1">
        <f t="array" ref="P7">IFERROR(INDEX($V$4:$V$18,MATCH(TRUE,$U$4:$U$18&gt;=O7,0)),"")</f>
        <v>5.5000000000000049E-2</v>
      </c>
      <c r="Q7" s="15"/>
      <c r="R7" s="21">
        <f t="shared" si="0"/>
        <v>6.0000650000000058E-2</v>
      </c>
      <c r="S7" s="21"/>
      <c r="T7" s="21"/>
      <c r="U7" s="32">
        <v>-1.25</v>
      </c>
      <c r="V7" s="14">
        <v>4.5000000000000026E-2</v>
      </c>
      <c r="X7" s="13" t="str" cm="1">
        <f t="array" ref="X7">IFERROR(INDEX($G$4:$G$124, MATCH(0,COUNTIF($X$3:X6, $G$4:$G$124), 0)),"")</f>
        <v>Bhavna Jaisingh</v>
      </c>
      <c r="Y7" s="13" t="str" cm="1">
        <f t="array" ref="Y7">IFERROR(INDEX($N$4:$N$124, MATCH(0,COUNTIF($Y$3:Y6, $N$4:$N$124), 0)),"")</f>
        <v>Bhavna Jaisingh</v>
      </c>
    </row>
    <row r="8" spans="2:25">
      <c r="B8" s="13" t="s">
        <v>27</v>
      </c>
      <c r="C8" s="13" t="s">
        <v>28</v>
      </c>
      <c r="D8" s="23">
        <v>3.7</v>
      </c>
      <c r="E8" s="23">
        <v>4.0999999999999996</v>
      </c>
      <c r="F8" s="23">
        <v>4</v>
      </c>
      <c r="G8" s="23" t="s">
        <v>20</v>
      </c>
      <c r="H8" s="17" cm="1">
        <f t="array" ref="H8">IF(ISBLANK(F8),"",STANDARDIZE((VLOOKUP($B8,$B$4:$F$124,5,FALSE)),IF(_xlfn.STDEV.P(IF($G$4:$G$124=$G8,$F$4:$F$124))=0,IF(COUNTIF(Historical!$C$5:$C$649,$G8)&gt;0, AVERAGE(IF($G$4:$G$124=$G8,$F$4:$F$124),IF(Historical!$C$5:$C$649=$G8,Historical!$F$5:$F$649)),AVERAGE($F$4:$F128)), AVERAGEIF($G$4:$G$124,$G8,$F$4:$F$124)),IF(_xlfn.STDEV.P(IF($G$4:$G$124=$G8,$F$4:$F$124))=0,IF(COUNTIF(Historical!$C$5:$C$649,$G8)&gt;0,_xlfn.STDEV.P(IF($G$4:$G$124=$G8,$F$4:$F$124),IF(Historical!$C$5:$C$649=$G8,Historical!$F$5:$F$649)),_xlfn.STDEV.P($F$4:$F$124)),_xlfn.STDEV.P(IF($G$4:$G$124=$G8,$F$4:$F$124)))))</f>
        <v>0.39742159633522933</v>
      </c>
      <c r="I8" s="14" cm="1">
        <f t="array" ref="I8">IFERROR(INDEX($V$4:$V$18,MATCH(TRUE,$U$4:$U$18&gt;=H8,0)),"")</f>
        <v>7.5000000000000094E-2</v>
      </c>
      <c r="J8" s="14"/>
      <c r="K8" s="23">
        <v>3.5</v>
      </c>
      <c r="L8" s="23">
        <v>3.3</v>
      </c>
      <c r="M8" s="23">
        <v>3.5</v>
      </c>
      <c r="N8" s="34" t="s">
        <v>21</v>
      </c>
      <c r="O8" s="17" cm="1">
        <f t="array" ref="O8">IF(ISBLANK(M8),"",STANDARDIZE((VLOOKUP($B8,$B$4:$M$124,12,FALSE)),IF(_xlfn.STDEV.P(IF($N$4:$N$124=$N8,$M$4:$M$124))=0,IF(COUNTIF(Historical!$C$5:$C$649,$N8)&gt;0, AVERAGE(IF($N$4:$N$124=$N8,$M$4:$M$124),IF(Historical!$C$5:$C$649=$N8,Historical!$F$5:$F$649)),AVERAGE($M$4:$M128)), AVERAGEIF($N$4:$N$124,$N8,$M$4:$M$124)),IF(_xlfn.STDEV.P(IF($N$4:$N$124=$N8,$M$4:$M$124))=0,IF(COUNTIF(Historical!$C$5:$C$649,$N8)&gt;0,_xlfn.STDEV.P(IF($N$4:$N$124=$N8,$M$4:$M$124),IF(Historical!$C$5:$C$649=$N8,Historical!$F$5:$F$649)),_xlfn.STDEV.P($M$4:$M$124)),_xlfn.STDEV.P(IF($N$4:$N$124=$N8,$M$4:$M$124)))))</f>
        <v>4.9266463908217539E-2</v>
      </c>
      <c r="P8" s="14" cm="1">
        <f t="array" ref="P8">IFERROR(INDEX($V$4:$V$18,MATCH(TRUE,$U$4:$U$18&gt;=O8,0)),"")</f>
        <v>7.0000000000000076E-2</v>
      </c>
      <c r="Q8" s="15"/>
      <c r="R8" s="21">
        <f t="shared" si="0"/>
        <v>7.1667400000000089E-2</v>
      </c>
      <c r="S8" s="21"/>
      <c r="T8" s="21"/>
      <c r="U8" s="32">
        <v>-1</v>
      </c>
      <c r="V8" s="14">
        <v>5.0000000000000037E-2</v>
      </c>
      <c r="X8" s="13" t="str" cm="1">
        <f t="array" ref="X8">IFERROR(INDEX($G$4:$G$124, MATCH(0,COUNTIF($X$3:X7, $G$4:$G$124), 0)),"")</f>
        <v>Sheeba Khan</v>
      </c>
      <c r="Y8" s="13" t="str" cm="1">
        <f t="array" ref="Y8">IFERROR(INDEX($N$4:$N$124, MATCH(0,COUNTIF($Y$3:Y7, $N$4:$N$124), 0)),"")</f>
        <v>Piyush Gupta</v>
      </c>
    </row>
    <row r="9" spans="2:25">
      <c r="B9" s="13" t="s">
        <v>29</v>
      </c>
      <c r="C9" s="13" t="s">
        <v>30</v>
      </c>
      <c r="D9" s="23">
        <v>3.3</v>
      </c>
      <c r="E9" s="23">
        <v>3.8</v>
      </c>
      <c r="F9" s="23">
        <v>3.6</v>
      </c>
      <c r="G9" s="23" t="s">
        <v>31</v>
      </c>
      <c r="H9" s="17" cm="1">
        <f t="array" ref="H9">IF(ISBLANK(F9),"",STANDARDIZE((VLOOKUP($B9,$B$4:$F$124,5,FALSE)),IF(_xlfn.STDEV.P(IF($G$4:$G$124=$G9,$F$4:$F$124))=0,IF(COUNTIF(Historical!$C$5:$C$649,$G9)&gt;0, AVERAGE(IF($G$4:$G$124=$G9,$F$4:$F$124),IF(Historical!$C$5:$C$649=$G9,Historical!$F$5:$F$649)),AVERAGE($F$4:$F129)), AVERAGEIF($G$4:$G$124,$G9,$F$4:$F$124)),IF(_xlfn.STDEV.P(IF($G$4:$G$124=$G9,$F$4:$F$124))=0,IF(COUNTIF(Historical!$C$5:$C$649,$G9)&gt;0,_xlfn.STDEV.P(IF($G$4:$G$124=$G9,$F$4:$F$124),IF(Historical!$C$5:$C$649=$G9,Historical!$F$5:$F$649)),_xlfn.STDEV.P($F$4:$F$124)),_xlfn.STDEV.P(IF($G$4:$G$124=$G9,$F$4:$F$124)))))</f>
        <v>-0.17468500430816569</v>
      </c>
      <c r="I9" s="14" cm="1">
        <f t="array" ref="I9">IFERROR(INDEX($V$4:$V$18,MATCH(TRUE,$U$4:$U$18&gt;=H9,0)),"")</f>
        <v>6.5000000000000058E-2</v>
      </c>
      <c r="J9" s="14"/>
      <c r="K9" s="23">
        <v>4.0999999999999996</v>
      </c>
      <c r="L9" s="23">
        <v>4.2</v>
      </c>
      <c r="M9" s="23">
        <v>4.2</v>
      </c>
      <c r="N9" s="34" t="s">
        <v>31</v>
      </c>
      <c r="O9" s="17" cm="1">
        <f t="array" ref="O9">IF(ISBLANK(M9),"",STANDARDIZE((VLOOKUP($B9,$B$4:$M$124,12,FALSE)),IF(_xlfn.STDEV.P(IF($N$4:$N$124=$N9,$M$4:$M$124))=0,IF(COUNTIF(Historical!$C$5:$C$649,$N9)&gt;0, AVERAGE(IF($N$4:$N$124=$N9,$M$4:$M$124),IF(Historical!$C$5:$C$649=$N9,Historical!$F$5:$F$649)),AVERAGE($M$4:$M129)), AVERAGEIF($N$4:$N$124,$N9,$M$4:$M$124)),IF(_xlfn.STDEV.P(IF($N$4:$N$124=$N9,$M$4:$M$124))=0,IF(COUNTIF(Historical!$C$5:$C$649,$N9)&gt;0,_xlfn.STDEV.P(IF($N$4:$N$124=$N9,$M$4:$M$124),IF(Historical!$C$5:$C$649=$N9,Historical!$F$5:$F$649)),_xlfn.STDEV.P($M$4:$M$124)),_xlfn.STDEV.P(IF($N$4:$N$124=$N9,$M$4:$M$124)))))</f>
        <v>1.336306209562123</v>
      </c>
      <c r="P9" s="14" cm="1">
        <f t="array" ref="P9">IFERROR(INDEX($V$4:$V$18,MATCH(TRUE,$U$4:$U$18&gt;=O9,0)),"")</f>
        <v>9.0000000000000108E-2</v>
      </c>
      <c r="Q9" s="15"/>
      <c r="R9" s="21">
        <f t="shared" si="0"/>
        <v>8.1667400000000084E-2</v>
      </c>
      <c r="S9" s="21"/>
      <c r="T9" s="21"/>
      <c r="U9" s="32">
        <v>-0.5</v>
      </c>
      <c r="V9" s="14">
        <v>5.5000000000000049E-2</v>
      </c>
      <c r="X9" s="13" t="str" cm="1">
        <f t="array" ref="X9">IFERROR(INDEX($G$4:$G$124, MATCH(0,COUNTIF($X$3:X8, $G$4:$G$124), 0)),"")</f>
        <v>Krishna Jaiswal</v>
      </c>
      <c r="Y9" s="13" t="str" cm="1">
        <f t="array" ref="Y9">IFERROR(INDEX($N$4:$N$124, MATCH(0,COUNTIF($Y$3:Y8, $N$4:$N$124), 0)),"")</f>
        <v>Syed Afzal Mahmood</v>
      </c>
    </row>
    <row r="10" spans="2:25">
      <c r="B10" s="13" t="s">
        <v>32</v>
      </c>
      <c r="C10" s="13" t="s">
        <v>33</v>
      </c>
      <c r="D10" s="23">
        <v>3.8</v>
      </c>
      <c r="E10" s="23">
        <v>4</v>
      </c>
      <c r="F10" s="23">
        <v>3.9</v>
      </c>
      <c r="G10" s="23" t="s">
        <v>34</v>
      </c>
      <c r="H10" s="17" cm="1">
        <f t="array" ref="H10">IF(ISBLANK(F10),"",STANDARDIZE((VLOOKUP($B10,$B$4:$F$124,5,FALSE)),IF(_xlfn.STDEV.P(IF($G$4:$G$124=$G10,$F$4:$F$124))=0,IF(COUNTIF(Historical!$C$5:$C$649,$G10)&gt;0, AVERAGE(IF($G$4:$G$124=$G10,$F$4:$F$124),IF(Historical!$C$5:$C$649=$G10,Historical!$F$5:$F$649)),AVERAGE($F$4:$F130)), AVERAGEIF($G$4:$G$124,$G10,$F$4:$F$124)),IF(_xlfn.STDEV.P(IF($G$4:$G$124=$G10,$F$4:$F$124))=0,IF(COUNTIF(Historical!$C$5:$C$649,$G10)&gt;0,_xlfn.STDEV.P(IF($G$4:$G$124=$G10,$F$4:$F$124),IF(Historical!$C$5:$C$649=$G10,Historical!$F$5:$F$649)),_xlfn.STDEV.P($F$4:$F$124)),_xlfn.STDEV.P(IF($G$4:$G$124=$G10,$F$4:$F$124)))))</f>
        <v>-1.0000000000000007</v>
      </c>
      <c r="I10" s="14" cm="1">
        <f t="array" ref="I10">IFERROR(INDEX($V$4:$V$18,MATCH(TRUE,$U$4:$U$18&gt;=H10,0)),"")</f>
        <v>5.0000000000000037E-2</v>
      </c>
      <c r="J10" s="14"/>
      <c r="K10" s="23">
        <v>4</v>
      </c>
      <c r="L10" s="23">
        <v>3.6</v>
      </c>
      <c r="M10" s="23">
        <v>3.8</v>
      </c>
      <c r="N10" s="34" t="s">
        <v>17</v>
      </c>
      <c r="O10" s="17" cm="1">
        <f t="array" ref="O10">IF(ISBLANK(M10),"",STANDARDIZE((VLOOKUP($B10,$B$4:$M$124,12,FALSE)),IF(_xlfn.STDEV.P(IF($N$4:$N$124=$N10,$M$4:$M$124))=0,IF(COUNTIF(Historical!$C$5:$C$649,$N10)&gt;0, AVERAGE(IF($N$4:$N$124=$N10,$M$4:$M$124),IF(Historical!$C$5:$C$649=$N10,Historical!$F$5:$F$649)),AVERAGE($M$4:$M130)), AVERAGEIF($N$4:$N$124,$N10,$M$4:$M$124)),IF(_xlfn.STDEV.P(IF($N$4:$N$124=$N10,$M$4:$M$124))=0,IF(COUNTIF(Historical!$C$5:$C$649,$N10)&gt;0,_xlfn.STDEV.P(IF($N$4:$N$124=$N10,$M$4:$M$124),IF(Historical!$C$5:$C$649=$N10,Historical!$F$5:$F$649)),_xlfn.STDEV.P($M$4:$M$124)),_xlfn.STDEV.P(IF($N$4:$N$124=$N10,$M$4:$M$124)))))</f>
        <v>1.028991510855052</v>
      </c>
      <c r="P10" s="14" cm="1">
        <f t="array" ref="P10">IFERROR(INDEX($V$4:$V$18,MATCH(TRUE,$U$4:$U$18&gt;=O10,0)),"")</f>
        <v>8.5000000000000103E-2</v>
      </c>
      <c r="Q10" s="15"/>
      <c r="R10" s="21">
        <f t="shared" si="0"/>
        <v>7.3333950000000092E-2</v>
      </c>
      <c r="S10" s="21"/>
      <c r="T10" s="21"/>
      <c r="U10" s="32">
        <v>-0.25</v>
      </c>
      <c r="V10" s="14">
        <v>6.0000000000000053E-2</v>
      </c>
      <c r="X10" s="13" t="str" cm="1">
        <f t="array" ref="X10">IFERROR(INDEX($G$4:$G$124, MATCH(0,COUNTIF($X$3:X9, $G$4:$G$124), 0)),"")</f>
        <v>Syed Afzal Mahmood</v>
      </c>
      <c r="Y10" s="13" t="str" cm="1">
        <f t="array" ref="Y10">IFERROR(INDEX($N$4:$N$124, MATCH(0,COUNTIF($Y$3:Y9, $N$4:$N$124), 0)),"")</f>
        <v>Dhiraj Kumar Roy</v>
      </c>
    </row>
    <row r="11" spans="2:25">
      <c r="B11" s="13" t="s">
        <v>35</v>
      </c>
      <c r="C11" s="13" t="s">
        <v>36</v>
      </c>
      <c r="D11" s="23">
        <v>3.4</v>
      </c>
      <c r="E11" s="23">
        <v>3.9</v>
      </c>
      <c r="F11" s="23">
        <v>3.7</v>
      </c>
      <c r="G11" s="23" t="s">
        <v>28</v>
      </c>
      <c r="H11" s="17" cm="1">
        <f t="array" ref="H11">IF(ISBLANK(F11),"",STANDARDIZE((VLOOKUP($B11,$B$4:$F$124,5,FALSE)),IF(_xlfn.STDEV.P(IF($G$4:$G$124=$G11,$F$4:$F$124))=0,IF(COUNTIF(Historical!$C$5:$C$649,$G11)&gt;0, AVERAGE(IF($G$4:$G$124=$G11,$F$4:$F$124),IF(Historical!$C$5:$C$649=$G11,Historical!$F$5:$F$649)),AVERAGE($F$4:$F131)), AVERAGEIF($G$4:$G$124,$G11,$F$4:$F$124)),IF(_xlfn.STDEV.P(IF($G$4:$G$124=$G11,$F$4:$F$124))=0,IF(COUNTIF(Historical!$C$5:$C$649,$G11)&gt;0,_xlfn.STDEV.P(IF($G$4:$G$124=$G11,$F$4:$F$124),IF(Historical!$C$5:$C$649=$G11,Historical!$F$5:$F$649)),_xlfn.STDEV.P($F$4:$F$124)),_xlfn.STDEV.P(IF($G$4:$G$124=$G11,$F$4:$F$124)))))</f>
        <v>0.4517158592942514</v>
      </c>
      <c r="I11" s="14" cm="1">
        <f t="array" ref="I11">IFERROR(INDEX($V$4:$V$18,MATCH(TRUE,$U$4:$U$18&gt;=H11,0)),"")</f>
        <v>7.5000000000000094E-2</v>
      </c>
      <c r="J11" s="14"/>
      <c r="K11" s="23">
        <v>3.7</v>
      </c>
      <c r="L11" s="23">
        <v>4.0999999999999996</v>
      </c>
      <c r="M11" s="23">
        <v>4</v>
      </c>
      <c r="N11" s="34" t="s">
        <v>37</v>
      </c>
      <c r="O11" s="17" cm="1">
        <f t="array" ref="O11">IF(ISBLANK(M11),"",STANDARDIZE((VLOOKUP($B11,$B$4:$M$124,12,FALSE)),IF(_xlfn.STDEV.P(IF($N$4:$N$124=$N11,$M$4:$M$124))=0,IF(COUNTIF(Historical!$C$5:$C$649,$N11)&gt;0, AVERAGE(IF($N$4:$N$124=$N11,$M$4:$M$124),IF(Historical!$C$5:$C$649=$N11,Historical!$F$5:$F$649)),AVERAGE($M$4:$M131)), AVERAGEIF($N$4:$N$124,$N11,$M$4:$M$124)),IF(_xlfn.STDEV.P(IF($N$4:$N$124=$N11,$M$4:$M$124))=0,IF(COUNTIF(Historical!$C$5:$C$649,$N11)&gt;0,_xlfn.STDEV.P(IF($N$4:$N$124=$N11,$M$4:$M$124),IF(Historical!$C$5:$C$649=$N11,Historical!$F$5:$F$649)),_xlfn.STDEV.P($M$4:$M$124)),_xlfn.STDEV.P(IF($N$4:$N$124=$N11,$M$4:$M$124)))))</f>
        <v>0.62676526320487946</v>
      </c>
      <c r="P11" s="14" cm="1">
        <f t="array" ref="P11">IFERROR(INDEX($V$4:$V$18,MATCH(TRUE,$U$4:$U$18&gt;=O11,0)),"")</f>
        <v>7.5000000000000094E-2</v>
      </c>
      <c r="Q11" s="15"/>
      <c r="R11" s="21">
        <f t="shared" si="0"/>
        <v>7.5000750000000088E-2</v>
      </c>
      <c r="S11" s="21"/>
      <c r="T11" s="21"/>
      <c r="U11" s="32">
        <v>0</v>
      </c>
      <c r="V11" s="14">
        <v>6.5000000000000058E-2</v>
      </c>
      <c r="X11" s="13" t="str" cm="1">
        <f t="array" ref="X11">IFERROR(INDEX($G$4:$G$124, MATCH(0,COUNTIF($X$3:X10, $G$4:$G$124), 0)),"")</f>
        <v>Ravi Mishra</v>
      </c>
      <c r="Y11" s="13" t="str" cm="1">
        <f t="array" ref="Y11">IFERROR(INDEX($N$4:$N$124, MATCH(0,COUNTIF($Y$3:Y10, $N$4:$N$124), 0)),"")</f>
        <v>Usama Aslam</v>
      </c>
    </row>
    <row r="12" spans="2:25">
      <c r="B12" s="13" t="s">
        <v>38</v>
      </c>
      <c r="C12" s="13" t="s">
        <v>39</v>
      </c>
      <c r="D12" s="23">
        <v>4.5999999999999996</v>
      </c>
      <c r="E12" s="23">
        <v>4.5999999999999996</v>
      </c>
      <c r="F12" s="23">
        <v>4.5999999999999996</v>
      </c>
      <c r="G12" s="23" t="s">
        <v>20</v>
      </c>
      <c r="H12" s="17" cm="1">
        <f t="array" ref="H12">IF(ISBLANK(F12),"",STANDARDIZE((VLOOKUP($B12,$B$4:$F$124,5,FALSE)),IF(_xlfn.STDEV.P(IF($G$4:$G$124=$G12,$F$4:$F$124))=0,IF(COUNTIF(Historical!$C$5:$C$649,$G12)&gt;0, AVERAGE(IF($G$4:$G$124=$G12,$F$4:$F$124),IF(Historical!$C$5:$C$649=$G12,Historical!$F$5:$F$649)),AVERAGE($F$4:$F132)), AVERAGEIF($G$4:$G$124,$G12,$F$4:$F$124)),IF(_xlfn.STDEV.P(IF($G$4:$G$124=$G12,$F$4:$F$124))=0,IF(COUNTIF(Historical!$C$5:$C$649,$G12)&gt;0,_xlfn.STDEV.P(IF($G$4:$G$124=$G12,$F$4:$F$124),IF(Historical!$C$5:$C$649=$G12,Historical!$F$5:$F$649)),_xlfn.STDEV.P($F$4:$F$124)),_xlfn.STDEV.P(IF($G$4:$G$124=$G12,$F$4:$F$124)))))</f>
        <v>1.6813990614182726</v>
      </c>
      <c r="I12" s="14" cm="1">
        <f t="array" ref="I12">IFERROR(INDEX($V$4:$V$18,MATCH(TRUE,$U$4:$U$18&gt;=H12,0)),"")</f>
        <v>9.5000000000000126E-2</v>
      </c>
      <c r="J12" s="14"/>
      <c r="K12" s="23">
        <v>3.6</v>
      </c>
      <c r="L12" s="23">
        <v>4.3</v>
      </c>
      <c r="M12" s="23">
        <v>4</v>
      </c>
      <c r="N12" s="34" t="s">
        <v>21</v>
      </c>
      <c r="O12" s="17" cm="1">
        <f t="array" ref="O12">IF(ISBLANK(M12),"",STANDARDIZE((VLOOKUP($B12,$B$4:$M$124,12,FALSE)),IF(_xlfn.STDEV.P(IF($N$4:$N$124=$N12,$M$4:$M$124))=0,IF(COUNTIF(Historical!$C$5:$C$649,$N12)&gt;0, AVERAGE(IF($N$4:$N$124=$N12,$M$4:$M$124),IF(Historical!$C$5:$C$649=$N12,Historical!$F$5:$F$649)),AVERAGE($M$4:$M132)), AVERAGEIF($N$4:$N$124,$N12,$M$4:$M$124)),IF(_xlfn.STDEV.P(IF($N$4:$N$124=$N12,$M$4:$M$124))=0,IF(COUNTIF(Historical!$C$5:$C$649,$N12)&gt;0,_xlfn.STDEV.P(IF($N$4:$N$124=$N12,$M$4:$M$124),IF(Historical!$C$5:$C$649=$N12,Historical!$F$5:$F$649)),_xlfn.STDEV.P($M$4:$M$124)),_xlfn.STDEV.P(IF($N$4:$N$124=$N12,$M$4:$M$124)))))</f>
        <v>1.7735927006957304</v>
      </c>
      <c r="P12" s="14" cm="1">
        <f t="array" ref="P12">IFERROR(INDEX($V$4:$V$18,MATCH(TRUE,$U$4:$U$18&gt;=O12,0)),"")</f>
        <v>0.10000000000000013</v>
      </c>
      <c r="Q12" s="15"/>
      <c r="R12" s="21">
        <f t="shared" si="0"/>
        <v>9.8334300000000124E-2</v>
      </c>
      <c r="S12" s="21"/>
      <c r="T12" s="21"/>
      <c r="U12" s="32">
        <v>0.25</v>
      </c>
      <c r="V12" s="14">
        <v>7.0000000000000076E-2</v>
      </c>
      <c r="X12" s="13" t="str" cm="1">
        <f t="array" ref="X12">IFERROR(INDEX($G$4:$G$124, MATCH(0,COUNTIF($X$3:X11, $G$4:$G$124), 0)),"")</f>
        <v>Sadaf Siraj</v>
      </c>
      <c r="Y12" s="13" t="str" cm="1">
        <f t="array" ref="Y12">IFERROR(INDEX($N$4:$N$124, MATCH(0,COUNTIF($Y$3:Y11, $N$4:$N$124), 0)),"")</f>
        <v>Maryam Raza</v>
      </c>
    </row>
    <row r="13" spans="2:25">
      <c r="B13" s="13" t="s">
        <v>40</v>
      </c>
      <c r="C13" s="13" t="s">
        <v>41</v>
      </c>
      <c r="D13" s="23">
        <v>3.2</v>
      </c>
      <c r="E13" s="23">
        <v>3.9</v>
      </c>
      <c r="F13" s="23">
        <v>3.6</v>
      </c>
      <c r="G13" s="23" t="s">
        <v>42</v>
      </c>
      <c r="H13" s="17" cm="1">
        <f t="array" ref="H13">IF(ISBLANK(F13),"",STANDARDIZE((VLOOKUP($B13,$B$4:$F$124,5,FALSE)),IF(_xlfn.STDEV.P(IF($G$4:$G$124=$G13,$F$4:$F$124))=0,IF(COUNTIF(Historical!$C$5:$C$649,$G13)&gt;0, AVERAGE(IF($G$4:$G$124=$G13,$F$4:$F$124),IF(Historical!$C$5:$C$649=$G13,Historical!$F$5:$F$649)),AVERAGE($F$4:$F133)), AVERAGEIF($G$4:$G$124,$G13,$F$4:$F$124)),IF(_xlfn.STDEV.P(IF($G$4:$G$124=$G13,$F$4:$F$124))=0,IF(COUNTIF(Historical!$C$5:$C$649,$G13)&gt;0,_xlfn.STDEV.P(IF($G$4:$G$124=$G13,$F$4:$F$124),IF(Historical!$C$5:$C$649=$G13,Historical!$F$5:$F$649)),_xlfn.STDEV.P($F$4:$F$124)),_xlfn.STDEV.P(IF($G$4:$G$124=$G13,$F$4:$F$124)))))</f>
        <v>1.0000000000000044</v>
      </c>
      <c r="I13" s="14" cm="1">
        <f t="array" ref="I13">IFERROR(INDEX($V$4:$V$18,MATCH(TRUE,$U$4:$U$18&gt;=H13,0)),"")</f>
        <v>8.0000000000000099E-2</v>
      </c>
      <c r="J13" s="14"/>
      <c r="K13" s="23">
        <v>2.6</v>
      </c>
      <c r="L13" s="23">
        <v>3.3</v>
      </c>
      <c r="M13" s="23">
        <v>3</v>
      </c>
      <c r="N13" s="34" t="s">
        <v>42</v>
      </c>
      <c r="O13" s="17" cm="1">
        <f t="array" ref="O13">IF(ISBLANK(M13),"",STANDARDIZE((VLOOKUP($B13,$B$4:$M$124,12,FALSE)),IF(_xlfn.STDEV.P(IF($N$4:$N$124=$N13,$M$4:$M$124))=0,IF(COUNTIF(Historical!$C$5:$C$649,$N13)&gt;0, AVERAGE(IF($N$4:$N$124=$N13,$M$4:$M$124),IF(Historical!$C$5:$C$649=$N13,Historical!$F$5:$F$649)),AVERAGE($M$4:$M133)), AVERAGEIF($N$4:$N$124,$N13,$M$4:$M$124)),IF(_xlfn.STDEV.P(IF($N$4:$N$124=$N13,$M$4:$M$124))=0,IF(COUNTIF(Historical!$C$5:$C$649,$N13)&gt;0,_xlfn.STDEV.P(IF($N$4:$N$124=$N13,$M$4:$M$124),IF(Historical!$C$5:$C$649=$N13,Historical!$F$5:$F$649)),_xlfn.STDEV.P($M$4:$M$124)),_xlfn.STDEV.P(IF($N$4:$N$124=$N13,$M$4:$M$124)))))</f>
        <v>-0.99999999999999933</v>
      </c>
      <c r="P13" s="14" cm="1">
        <f t="array" ref="P13">IFERROR(INDEX($V$4:$V$18,MATCH(TRUE,$U$4:$U$18&gt;=O13,0)),"")</f>
        <v>5.5000000000000049E-2</v>
      </c>
      <c r="Q13" s="15"/>
      <c r="R13" s="21">
        <f t="shared" si="0"/>
        <v>6.3334050000000058E-2</v>
      </c>
      <c r="S13" s="21"/>
      <c r="T13" s="21"/>
      <c r="U13" s="32">
        <v>0.75</v>
      </c>
      <c r="V13" s="14">
        <v>7.5000000000000094E-2</v>
      </c>
      <c r="X13" s="13" t="str" cm="1">
        <f t="array" ref="X13">IFERROR(INDEX($G$4:$G$124, MATCH(0,COUNTIF($X$3:X12, $G$4:$G$124), 0)),"")</f>
        <v>Shivangi Tripathi</v>
      </c>
      <c r="Y13" s="13" t="str" cm="1">
        <f t="array" ref="Y13">IFERROR(INDEX($N$4:$N$124, MATCH(0,COUNTIF($Y$3:Y12, $N$4:$N$124), 0)),"")</f>
        <v>Vineet Kumar Singh</v>
      </c>
    </row>
    <row r="14" spans="2:25">
      <c r="B14" s="13" t="s">
        <v>43</v>
      </c>
      <c r="C14" s="13" t="s">
        <v>44</v>
      </c>
      <c r="D14" s="23">
        <v>2.7</v>
      </c>
      <c r="E14" s="23">
        <v>2.6</v>
      </c>
      <c r="F14" s="23">
        <v>2.7</v>
      </c>
      <c r="G14" s="23" t="s">
        <v>17</v>
      </c>
      <c r="H14" s="17" cm="1">
        <f t="array" ref="H14">IF(ISBLANK(F14),"",STANDARDIZE((VLOOKUP($B14,$B$4:$F$124,5,FALSE)),IF(_xlfn.STDEV.P(IF($G$4:$G$124=$G14,$F$4:$F$124))=0,IF(COUNTIF(Historical!$C$5:$C$649,$G14)&gt;0, AVERAGE(IF($G$4:$G$124=$G14,$F$4:$F$124),IF(Historical!$C$5:$C$649=$G14,Historical!$F$5:$F$649)),AVERAGE($F$4:$F134)), AVERAGEIF($G$4:$G$124,$G14,$F$4:$F$124)),IF(_xlfn.STDEV.P(IF($G$4:$G$124=$G14,$F$4:$F$124))=0,IF(COUNTIF(Historical!$C$5:$C$649,$G14)&gt;0,_xlfn.STDEV.P(IF($G$4:$G$124=$G14,$F$4:$F$124),IF(Historical!$C$5:$C$649=$G14,Historical!$F$5:$F$649)),_xlfn.STDEV.P($F$4:$F$124)),_xlfn.STDEV.P(IF($G$4:$G$124=$G14,$F$4:$F$124)))))</f>
        <v>-1.4852968963237643</v>
      </c>
      <c r="I14" s="14" cm="1">
        <f t="array" ref="I14">IFERROR(INDEX($V$4:$V$18,MATCH(TRUE,$U$4:$U$18&gt;=H14,0)),"")</f>
        <v>4.5000000000000026E-2</v>
      </c>
      <c r="J14" s="14"/>
      <c r="K14" s="36">
        <v>3.7</v>
      </c>
      <c r="L14" s="36">
        <v>4</v>
      </c>
      <c r="M14" s="36">
        <v>3.9</v>
      </c>
      <c r="N14" s="34" t="s">
        <v>17</v>
      </c>
      <c r="O14" s="17" cm="1">
        <f t="array" ref="O14">IF(ISBLANK(M14),"",STANDARDIZE((VLOOKUP($B14,$B$4:$M$124,12,FALSE)),IF(_xlfn.STDEV.P(IF($N$4:$N$124=$N14,$M$4:$M$124))=0,IF(COUNTIF(Historical!$C$5:$C$649,$N14)&gt;0, AVERAGE(IF($N$4:$N$124=$N14,$M$4:$M$124),IF(Historical!$C$5:$C$649=$N14,Historical!$F$5:$F$649)),AVERAGE($M$4:$M134)), AVERAGEIF($N$4:$N$124,$N14,$M$4:$M$124)),IF(_xlfn.STDEV.P(IF($N$4:$N$124=$N14,$M$4:$M$124))=0,IF(COUNTIF(Historical!$C$5:$C$649,$N14)&gt;0,_xlfn.STDEV.P(IF($N$4:$N$124=$N14,$M$4:$M$124),IF(Historical!$C$5:$C$649=$N14,Historical!$F$5:$F$649)),_xlfn.STDEV.P($M$4:$M$124)),_xlfn.STDEV.P(IF($N$4:$N$124=$N14,$M$4:$M$124)))))</f>
        <v>1.6292365588538336</v>
      </c>
      <c r="P14" s="14" cm="1">
        <f t="array" ref="P14">IFERROR(INDEX($V$4:$V$18,MATCH(TRUE,$U$4:$U$18&gt;=O14,0)),"")</f>
        <v>9.5000000000000126E-2</v>
      </c>
      <c r="Q14" s="15"/>
      <c r="R14" s="21">
        <f t="shared" si="0"/>
        <v>7.8333950000000097E-2</v>
      </c>
      <c r="S14" s="21"/>
      <c r="T14" s="21"/>
      <c r="U14" s="32">
        <v>1</v>
      </c>
      <c r="V14" s="14">
        <v>8.0000000000000099E-2</v>
      </c>
      <c r="X14" s="13" t="str" cm="1">
        <f t="array" ref="X14">IFERROR(INDEX($G$4:$G$124, MATCH(0,COUNTIF($X$3:X13, $G$4:$G$124), 0)),"")</f>
        <v>Christopher Turillo</v>
      </c>
      <c r="Y14" s="13" t="str" cm="1">
        <f t="array" ref="Y14">IFERROR(INDEX($N$4:$N$124, MATCH(0,COUNTIF($Y$3:Y13, $N$4:$N$124), 0)),"")</f>
        <v>Shireen Rizvi</v>
      </c>
    </row>
    <row r="15" spans="2:25">
      <c r="B15" s="13" t="s">
        <v>45</v>
      </c>
      <c r="C15" s="13" t="s">
        <v>46</v>
      </c>
      <c r="D15" s="23">
        <v>3.9</v>
      </c>
      <c r="E15" s="23">
        <v>4.0999999999999996</v>
      </c>
      <c r="F15" s="23">
        <v>4.0999999999999996</v>
      </c>
      <c r="G15" s="23" t="s">
        <v>19</v>
      </c>
      <c r="H15" s="17" cm="1">
        <f t="array" ref="H15">IF(ISBLANK(F15),"",STANDARDIZE((VLOOKUP($B15,$B$4:$F$124,5,FALSE)),IF(_xlfn.STDEV.P(IF($G$4:$G$124=$G15,$F$4:$F$124))=0,IF(COUNTIF(Historical!$C$5:$C$649,$G15)&gt;0, AVERAGE(IF($G$4:$G$124=$G15,$F$4:$F$124),IF(Historical!$C$5:$C$649=$G15,Historical!$F$5:$F$649)),AVERAGE($F$4:$F135)), AVERAGEIF($G$4:$G$124,$G15,$F$4:$F$124)),IF(_xlfn.STDEV.P(IF($G$4:$G$124=$G15,$F$4:$F$124))=0,IF(COUNTIF(Historical!$C$5:$C$649,$G15)&gt;0,_xlfn.STDEV.P(IF($G$4:$G$124=$G15,$F$4:$F$124),IF(Historical!$C$5:$C$649=$G15,Historical!$F$5:$F$649)),_xlfn.STDEV.P($F$4:$F$124)),_xlfn.STDEV.P(IF($G$4:$G$124=$G15,$F$4:$F$124)))))</f>
        <v>0.62988977893218889</v>
      </c>
      <c r="I15" s="14" cm="1">
        <f t="array" ref="I15">IFERROR(INDEX($V$4:$V$18,MATCH(TRUE,$U$4:$U$18&gt;=H15,0)),"")</f>
        <v>7.5000000000000094E-2</v>
      </c>
      <c r="J15" s="14"/>
      <c r="K15" s="36">
        <v>3.1</v>
      </c>
      <c r="L15" s="36">
        <v>4</v>
      </c>
      <c r="M15" s="36">
        <v>3.6</v>
      </c>
      <c r="N15" s="34" t="s">
        <v>47</v>
      </c>
      <c r="O15" s="17" cm="1">
        <f t="array" ref="O15">IF(ISBLANK(M15),"",STANDARDIZE((VLOOKUP($B15,$B$4:$M$124,12,FALSE)),IF(_xlfn.STDEV.P(IF($N$4:$N$124=$N15,$M$4:$M$124))=0,IF(COUNTIF(Historical!$C$5:$C$649,$N15)&gt;0, AVERAGE(IF($N$4:$N$124=$N15,$M$4:$M$124),IF(Historical!$C$5:$C$649=$N15,Historical!$F$5:$F$649)),AVERAGE($M$4:$M135)), AVERAGEIF($N$4:$N$124,$N15,$M$4:$M$124)),IF(_xlfn.STDEV.P(IF($N$4:$N$124=$N15,$M$4:$M$124))=0,IF(COUNTIF(Historical!$C$5:$C$649,$N15)&gt;0,_xlfn.STDEV.P(IF($N$4:$N$124=$N15,$M$4:$M$124),IF(Historical!$C$5:$C$649=$N15,Historical!$F$5:$F$649)),_xlfn.STDEV.P($M$4:$M$124)),_xlfn.STDEV.P(IF($N$4:$N$124=$N15,$M$4:$M$124)))))</f>
        <v>0.14340979252427019</v>
      </c>
      <c r="P15" s="14" cm="1">
        <f t="array" ref="P15">IFERROR(INDEX($V$4:$V$18,MATCH(TRUE,$U$4:$U$18&gt;=O15,0)),"")</f>
        <v>7.0000000000000076E-2</v>
      </c>
      <c r="Q15" s="15"/>
      <c r="R15" s="21">
        <f t="shared" si="0"/>
        <v>7.1667400000000089E-2</v>
      </c>
      <c r="S15" s="21"/>
      <c r="T15" s="21"/>
      <c r="U15" s="32">
        <v>1.25</v>
      </c>
      <c r="V15" s="14">
        <v>8.5000000000000103E-2</v>
      </c>
      <c r="X15" s="13" t="str" cm="1">
        <f t="array" ref="X15">IFERROR(INDEX($G$4:$G$124, MATCH(0,COUNTIF($X$3:X14, $G$4:$G$124), 0)),"")</f>
        <v>Maryam Raza</v>
      </c>
      <c r="Y15" s="13" t="str" cm="1">
        <f t="array" ref="Y15">IFERROR(INDEX($N$4:$N$124, MATCH(0,COUNTIF($Y$3:Y14, $N$4:$N$124), 0)),"")</f>
        <v>Sadaf Siraj</v>
      </c>
    </row>
    <row r="16" spans="2:25">
      <c r="B16" s="13" t="s">
        <v>48</v>
      </c>
      <c r="C16" s="13" t="s">
        <v>49</v>
      </c>
      <c r="D16" s="23">
        <v>3.3</v>
      </c>
      <c r="E16" s="23">
        <v>4</v>
      </c>
      <c r="F16" s="23">
        <v>3.7</v>
      </c>
      <c r="G16" s="23" t="s">
        <v>19</v>
      </c>
      <c r="H16" s="17" cm="1">
        <f t="array" ref="H16">IF(ISBLANK(F16),"",STANDARDIZE((VLOOKUP($B16,$B$4:$F$124,5,FALSE)),IF(_xlfn.STDEV.P(IF($G$4:$G$124=$G16,$F$4:$F$124))=0,IF(COUNTIF(Historical!$C$5:$C$649,$G16)&gt;0, AVERAGE(IF($G$4:$G$124=$G16,$F$4:$F$124),IF(Historical!$C$5:$C$649=$G16,Historical!$F$5:$F$649)),AVERAGE($F$4:$F136)), AVERAGEIF($G$4:$G$124,$G16,$F$4:$F$124)),IF(_xlfn.STDEV.P(IF($G$4:$G$124=$G16,$F$4:$F$124))=0,IF(COUNTIF(Historical!$C$5:$C$649,$G16)&gt;0,_xlfn.STDEV.P(IF($G$4:$G$124=$G16,$F$4:$F$124),IF(Historical!$C$5:$C$649=$G16,Historical!$F$5:$F$649)),_xlfn.STDEV.P($F$4:$F$124)),_xlfn.STDEV.P(IF($G$4:$G$124=$G16,$F$4:$F$124)))))</f>
        <v>-0.26995276239951038</v>
      </c>
      <c r="I16" s="14" cm="1">
        <f t="array" ref="I16">IFERROR(INDEX($V$4:$V$18,MATCH(TRUE,$U$4:$U$18&gt;=H16,0)),"")</f>
        <v>6.0000000000000053E-2</v>
      </c>
      <c r="J16" s="14"/>
      <c r="K16" s="36">
        <v>3.2</v>
      </c>
      <c r="L16" s="36">
        <v>3.9</v>
      </c>
      <c r="M16" s="36">
        <v>3.6</v>
      </c>
      <c r="N16" s="34" t="s">
        <v>50</v>
      </c>
      <c r="O16" s="17" cm="1">
        <f t="array" ref="O16">IF(ISBLANK(M16),"",STANDARDIZE((VLOOKUP($B16,$B$4:$M$124,12,FALSE)),IF(_xlfn.STDEV.P(IF($N$4:$N$124=$N16,$M$4:$M$124))=0,IF(COUNTIF(Historical!$C$5:$C$649,$N16)&gt;0, AVERAGE(IF($N$4:$N$124=$N16,$M$4:$M$124),IF(Historical!$C$5:$C$649=$N16,Historical!$F$5:$F$649)),AVERAGE($M$4:$M136)), AVERAGEIF($N$4:$N$124,$N16,$M$4:$M$124)),IF(_xlfn.STDEV.P(IF($N$4:$N$124=$N16,$M$4:$M$124))=0,IF(COUNTIF(Historical!$C$5:$C$649,$N16)&gt;0,_xlfn.STDEV.P(IF($N$4:$N$124=$N16,$M$4:$M$124),IF(Historical!$C$5:$C$649=$N16,Historical!$F$5:$F$649)),_xlfn.STDEV.P($M$4:$M$124)),_xlfn.STDEV.P(IF($N$4:$N$124=$N16,$M$4:$M$124)))))</f>
        <v>-1.0000000000000007</v>
      </c>
      <c r="P16" s="14" cm="1">
        <f t="array" ref="P16">IFERROR(INDEX($V$4:$V$18,MATCH(TRUE,$U$4:$U$18&gt;=O16,0)),"")</f>
        <v>5.0000000000000037E-2</v>
      </c>
      <c r="Q16" s="15"/>
      <c r="R16" s="21">
        <f t="shared" si="0"/>
        <v>5.3333900000000045E-2</v>
      </c>
      <c r="S16" s="21"/>
      <c r="T16" s="21"/>
      <c r="U16" s="32">
        <v>1.5</v>
      </c>
      <c r="V16" s="14">
        <v>9.0000000000000108E-2</v>
      </c>
      <c r="X16" s="13" t="str" cm="1">
        <f t="array" ref="X16">IFERROR(INDEX($G$4:$G$124, MATCH(0,COUNTIF($X$3:X15, $G$4:$G$124), 0)),"")</f>
        <v>Shireen Rizvi</v>
      </c>
      <c r="Y16" s="13" t="str" cm="1">
        <f t="array" ref="Y16">IFERROR(INDEX($N$4:$N$124, MATCH(0,COUNTIF($Y$3:Y15, $N$4:$N$124), 0)),"")</f>
        <v>Riyaz Khan</v>
      </c>
    </row>
    <row r="17" spans="2:25">
      <c r="B17" s="13" t="s">
        <v>51</v>
      </c>
      <c r="C17" s="13" t="s">
        <v>37</v>
      </c>
      <c r="D17" s="23">
        <v>4.5999999999999996</v>
      </c>
      <c r="E17" s="23">
        <v>4.3</v>
      </c>
      <c r="F17" s="23">
        <v>4.5</v>
      </c>
      <c r="G17" s="23" t="s">
        <v>52</v>
      </c>
      <c r="H17" s="17" cm="1">
        <f t="array" ref="H17">IF(ISBLANK(F17),"",STANDARDIZE((VLOOKUP($B17,$B$4:$F$124,5,FALSE)),IF(_xlfn.STDEV.P(IF($G$4:$G$124=$G17,$F$4:$F$124))=0,IF(COUNTIF(Historical!$C$5:$C$649,$G17)&gt;0, AVERAGE(IF($G$4:$G$124=$G17,$F$4:$F$124),IF(Historical!$C$5:$C$649=$G17,Historical!$F$5:$F$649)),AVERAGE($F$4:$F137)), AVERAGEIF($G$4:$G$124,$G17,$F$4:$F$124)),IF(_xlfn.STDEV.P(IF($G$4:$G$124=$G17,$F$4:$F$124))=0,IF(COUNTIF(Historical!$C$5:$C$649,$G17)&gt;0,_xlfn.STDEV.P(IF($G$4:$G$124=$G17,$F$4:$F$124),IF(Historical!$C$5:$C$649=$G17,Historical!$F$5:$F$649)),_xlfn.STDEV.P($F$4:$F$124)),_xlfn.STDEV.P(IF($G$4:$G$124=$G17,$F$4:$F$124)))))</f>
        <v>1.1859989066577639</v>
      </c>
      <c r="I17" s="14" cm="1">
        <f t="array" ref="I17">IFERROR(INDEX($V$4:$V$18,MATCH(TRUE,$U$4:$U$18&gt;=H17,0)),"")</f>
        <v>8.5000000000000103E-2</v>
      </c>
      <c r="J17" s="14"/>
      <c r="K17" s="36">
        <v>3.4</v>
      </c>
      <c r="L17" s="36">
        <v>3.9</v>
      </c>
      <c r="M17" s="36">
        <v>3.7</v>
      </c>
      <c r="N17" s="34" t="s">
        <v>21</v>
      </c>
      <c r="O17" s="17" cm="1">
        <f t="array" ref="O17">IF(ISBLANK(M17),"",STANDARDIZE((VLOOKUP($B17,$B$4:$M$124,12,FALSE)),IF(_xlfn.STDEV.P(IF($N$4:$N$124=$N17,$M$4:$M$124))=0,IF(COUNTIF(Historical!$C$5:$C$649,$N17)&gt;0, AVERAGE(IF($N$4:$N$124=$N17,$M$4:$M$124),IF(Historical!$C$5:$C$649=$N17,Historical!$F$5:$F$649)),AVERAGE($M$4:$M137)), AVERAGEIF($N$4:$N$124,$N17,$M$4:$M$124)),IF(_xlfn.STDEV.P(IF($N$4:$N$124=$N17,$M$4:$M$124))=0,IF(COUNTIF(Historical!$C$5:$C$649,$N17)&gt;0,_xlfn.STDEV.P(IF($N$4:$N$124=$N17,$M$4:$M$124),IF(Historical!$C$5:$C$649=$N17,Historical!$F$5:$F$649)),_xlfn.STDEV.P($M$4:$M$124)),_xlfn.STDEV.P(IF($N$4:$N$124=$N17,$M$4:$M$124)))))</f>
        <v>0.73899695862322334</v>
      </c>
      <c r="P17" s="14" cm="1">
        <f t="array" ref="P17">IFERROR(INDEX($V$4:$V$18,MATCH(TRUE,$U$4:$U$18&gt;=O17,0)),"")</f>
        <v>7.5000000000000094E-2</v>
      </c>
      <c r="Q17" s="15"/>
      <c r="R17" s="21">
        <f t="shared" si="0"/>
        <v>7.8334150000000102E-2</v>
      </c>
      <c r="S17" s="21"/>
      <c r="T17" s="21"/>
      <c r="U17" s="32">
        <v>1.75</v>
      </c>
      <c r="V17" s="14">
        <v>9.5000000000000126E-2</v>
      </c>
      <c r="X17" s="13" t="str" cm="1">
        <f t="array" ref="X17">IFERROR(INDEX($G$4:$G$124, MATCH(0,COUNTIF($X$3:X16, $G$4:$G$124), 0)),"")</f>
        <v>Megha Bhaskar</v>
      </c>
      <c r="Y17" s="13" t="str" cm="1">
        <f t="array" ref="Y17">IFERROR(INDEX($N$4:$N$124, MATCH(0,COUNTIF($Y$3:Y16, $N$4:$N$124), 0)),"")</f>
        <v>Shailendra Yadav</v>
      </c>
    </row>
    <row r="18" spans="2:25">
      <c r="B18" s="13" t="s">
        <v>53</v>
      </c>
      <c r="C18" s="13" t="s">
        <v>54</v>
      </c>
      <c r="D18" s="23">
        <v>3.7</v>
      </c>
      <c r="E18" s="23">
        <v>3.1</v>
      </c>
      <c r="F18" s="23">
        <v>3.5</v>
      </c>
      <c r="G18" s="23" t="s">
        <v>26</v>
      </c>
      <c r="H18" s="17" cm="1">
        <f t="array" ref="H18">IF(ISBLANK(F18),"",STANDARDIZE((VLOOKUP($B18,$B$4:$F$124,5,FALSE)),IF(_xlfn.STDEV.P(IF($G$4:$G$124=$G18,$F$4:$F$124))=0,IF(COUNTIF(Historical!$C$5:$C$649,$G18)&gt;0, AVERAGE(IF($G$4:$G$124=$G18,$F$4:$F$124),IF(Historical!$C$5:$C$649=$G18,Historical!$F$5:$F$649)),AVERAGE($F$4:$F138)), AVERAGEIF($G$4:$G$124,$G18,$F$4:$F$124)),IF(_xlfn.STDEV.P(IF($G$4:$G$124=$G18,$F$4:$F$124))=0,IF(COUNTIF(Historical!$C$5:$C$649,$G18)&gt;0,_xlfn.STDEV.P(IF($G$4:$G$124=$G18,$F$4:$F$124),IF(Historical!$C$5:$C$649=$G18,Historical!$F$5:$F$649)),_xlfn.STDEV.P($F$4:$F$124)),_xlfn.STDEV.P(IF($G$4:$G$124=$G18,$F$4:$F$124)))))</f>
        <v>-0.13323467750529866</v>
      </c>
      <c r="I18" s="14" cm="1">
        <f t="array" ref="I18">IFERROR(INDEX($V$4:$V$18,MATCH(TRUE,$U$4:$U$18&gt;=H18,0)),"")</f>
        <v>6.5000000000000058E-2</v>
      </c>
      <c r="J18" s="14"/>
      <c r="K18" s="36">
        <v>3.1</v>
      </c>
      <c r="L18" s="36">
        <v>3.6</v>
      </c>
      <c r="M18" s="36">
        <v>3.4</v>
      </c>
      <c r="N18" s="34" t="s">
        <v>21</v>
      </c>
      <c r="O18" s="17" cm="1">
        <f t="array" ref="O18">IF(ISBLANK(M18),"",STANDARDIZE((VLOOKUP($B18,$B$4:$M$124,12,FALSE)),IF(_xlfn.STDEV.P(IF($N$4:$N$124=$N18,$M$4:$M$124))=0,IF(COUNTIF(Historical!$C$5:$C$649,$N18)&gt;0, AVERAGE(IF($N$4:$N$124=$N18,$M$4:$M$124),IF(Historical!$C$5:$C$649=$N18,Historical!$F$5:$F$649)),AVERAGE($M$4:$M138)), AVERAGEIF($N$4:$N$124,$N18,$M$4:$M$124)),IF(_xlfn.STDEV.P(IF($N$4:$N$124=$N18,$M$4:$M$124))=0,IF(COUNTIF(Historical!$C$5:$C$649,$N18)&gt;0,_xlfn.STDEV.P(IF($N$4:$N$124=$N18,$M$4:$M$124),IF(Historical!$C$5:$C$649=$N18,Historical!$F$5:$F$649)),_xlfn.STDEV.P($M$4:$M$124)),_xlfn.STDEV.P(IF($N$4:$N$124=$N18,$M$4:$M$124)))))</f>
        <v>-0.29559878344928536</v>
      </c>
      <c r="P18" s="14" cm="1">
        <f t="array" ref="P18">IFERROR(INDEX($V$4:$V$18,MATCH(TRUE,$U$4:$U$18&gt;=O18,0)),"")</f>
        <v>6.0000000000000053E-2</v>
      </c>
      <c r="Q18" s="15"/>
      <c r="R18" s="21">
        <f t="shared" si="0"/>
        <v>6.1667300000000057E-2</v>
      </c>
      <c r="S18" s="21"/>
      <c r="T18" s="21"/>
      <c r="U18" s="32">
        <v>2</v>
      </c>
      <c r="V18" s="14">
        <v>0.10000000000000013</v>
      </c>
      <c r="X18" s="13" t="str" cm="1">
        <f t="array" ref="X18">IFERROR(INDEX($G$4:$G$124, MATCH(0,COUNTIF($X$3:X17, $G$4:$G$124), 0)),"")</f>
        <v>Alok Dwivedi</v>
      </c>
      <c r="Y18" s="13" t="str" cm="1">
        <f t="array" ref="Y18">IFERROR(INDEX($N$4:$N$124, MATCH(0,COUNTIF($Y$3:Y17, $N$4:$N$124), 0)),"")</f>
        <v>Alok Dwivedi</v>
      </c>
    </row>
    <row r="19" spans="2:25">
      <c r="B19" s="13" t="s">
        <v>55</v>
      </c>
      <c r="C19" s="13" t="s">
        <v>52</v>
      </c>
      <c r="D19" s="23">
        <v>2.2000000000000002</v>
      </c>
      <c r="E19" s="23">
        <v>3.8</v>
      </c>
      <c r="F19" s="23">
        <v>3</v>
      </c>
      <c r="G19" s="23" t="s">
        <v>20</v>
      </c>
      <c r="H19" s="17" cm="1">
        <f t="array" ref="H19">IF(ISBLANK(F19),"",STANDARDIZE((VLOOKUP($B19,$B$4:$F$124,5,FALSE)),IF(_xlfn.STDEV.P(IF($G$4:$G$124=$G19,$F$4:$F$124))=0,IF(COUNTIF(Historical!$C$5:$C$649,$G19)&gt;0, AVERAGE(IF($G$4:$G$124=$G19,$F$4:$F$124),IF(Historical!$C$5:$C$649=$G19,Historical!$F$5:$F$649)),AVERAGE($F$4:$F139)), AVERAGEIF($G$4:$G$124,$G19,$F$4:$F$124)),IF(_xlfn.STDEV.P(IF($G$4:$G$124=$G19,$F$4:$F$124))=0,IF(COUNTIF(Historical!$C$5:$C$649,$G19)&gt;0,_xlfn.STDEV.P(IF($G$4:$G$124=$G19,$F$4:$F$124),IF(Historical!$C$5:$C$649=$G19,Historical!$F$5:$F$649)),_xlfn.STDEV.P($F$4:$F$124)),_xlfn.STDEV.P(IF($G$4:$G$124=$G19,$F$4:$F$124)))))</f>
        <v>-1.7425408454698439</v>
      </c>
      <c r="I19" s="14" cm="1">
        <f t="array" ref="I19">IFERROR(INDEX($V$4:$V$18,MATCH(TRUE,$U$4:$U$18&gt;=H19,0)),"")</f>
        <v>4.0000000000000022E-2</v>
      </c>
      <c r="J19" s="14"/>
      <c r="K19" s="36">
        <v>3</v>
      </c>
      <c r="L19" s="36">
        <v>3.8</v>
      </c>
      <c r="M19" s="36">
        <v>3.4</v>
      </c>
      <c r="N19" s="34" t="s">
        <v>21</v>
      </c>
      <c r="O19" s="17" cm="1">
        <f t="array" ref="O19">IF(ISBLANK(M19),"",STANDARDIZE((VLOOKUP($B19,$B$4:$M$124,12,FALSE)),IF(_xlfn.STDEV.P(IF($N$4:$N$124=$N19,$M$4:$M$124))=0,IF(COUNTIF(Historical!$C$5:$C$649,$N19)&gt;0, AVERAGE(IF($N$4:$N$124=$N19,$M$4:$M$124),IF(Historical!$C$5:$C$649=$N19,Historical!$F$5:$F$649)),AVERAGE($M$4:$M139)), AVERAGEIF($N$4:$N$124,$N19,$M$4:$M$124)),IF(_xlfn.STDEV.P(IF($N$4:$N$124=$N19,$M$4:$M$124))=0,IF(COUNTIF(Historical!$C$5:$C$649,$N19)&gt;0,_xlfn.STDEV.P(IF($N$4:$N$124=$N19,$M$4:$M$124),IF(Historical!$C$5:$C$649=$N19,Historical!$F$5:$F$649)),_xlfn.STDEV.P($M$4:$M$124)),_xlfn.STDEV.P(IF($N$4:$N$124=$N19,$M$4:$M$124)))))</f>
        <v>-0.29559878344928536</v>
      </c>
      <c r="P19" s="14" cm="1">
        <f t="array" ref="P19">IFERROR(INDEX($V$4:$V$18,MATCH(TRUE,$U$4:$U$18&gt;=O19,0)),"")</f>
        <v>6.0000000000000053E-2</v>
      </c>
      <c r="Q19" s="15"/>
      <c r="R19" s="21">
        <f t="shared" si="0"/>
        <v>5.3333800000000042E-2</v>
      </c>
      <c r="S19" s="21"/>
      <c r="T19" s="21"/>
      <c r="X19" s="13" t="str" cm="1">
        <f t="array" ref="X19">IFERROR(INDEX($G$4:$G$124, MATCH(0,COUNTIF($X$3:X18, $G$4:$G$124), 0)),"")</f>
        <v>Preeti Singh</v>
      </c>
      <c r="Y19" s="13" t="str" cm="1">
        <f t="array" ref="Y19">IFERROR(INDEX($N$4:$N$124, MATCH(0,COUNTIF($Y$3:Y18, $N$4:$N$124), 0)),"")</f>
        <v>Preeti Singh</v>
      </c>
    </row>
    <row r="20" spans="2:25">
      <c r="B20" s="13" t="s">
        <v>56</v>
      </c>
      <c r="C20" s="13" t="s">
        <v>57</v>
      </c>
      <c r="D20" s="23">
        <v>2.8</v>
      </c>
      <c r="E20" s="23">
        <v>3.4</v>
      </c>
      <c r="F20" s="23">
        <v>3.1</v>
      </c>
      <c r="G20" s="23" t="s">
        <v>21</v>
      </c>
      <c r="H20" s="17" cm="1">
        <f t="array" ref="H20">IF(ISBLANK(F20),"",STANDARDIZE((VLOOKUP($B20,$B$4:$F$124,5,FALSE)),IF(_xlfn.STDEV.P(IF($G$4:$G$124=$G20,$F$4:$F$124))=0,IF(COUNTIF(Historical!$C$5:$C$649,$G20)&gt;0, AVERAGE(IF($G$4:$G$124=$G20,$F$4:$F$124),IF(Historical!$C$5:$C$649=$G20,Historical!$F$5:$F$649)),AVERAGE($F$4:$F140)), AVERAGEIF($G$4:$G$124,$G20,$F$4:$F$124)),IF(_xlfn.STDEV.P(IF($G$4:$G$124=$G20,$F$4:$F$124))=0,IF(COUNTIF(Historical!$C$5:$C$649,$G20)&gt;0,_xlfn.STDEV.P(IF($G$4:$G$124=$G20,$F$4:$F$124),IF(Historical!$C$5:$C$649=$G20,Historical!$F$5:$F$649)),_xlfn.STDEV.P($F$4:$F$124)),_xlfn.STDEV.P(IF($G$4:$G$124=$G20,$F$4:$F$124)))))</f>
        <v>-1.5811388300841849</v>
      </c>
      <c r="I20" s="14" cm="1">
        <f t="array" ref="I20">IFERROR(INDEX($V$4:$V$18,MATCH(TRUE,$U$4:$U$18&gt;=H20,0)),"")</f>
        <v>4.0000000000000022E-2</v>
      </c>
      <c r="J20" s="14"/>
      <c r="K20" s="36">
        <v>3.4</v>
      </c>
      <c r="L20" s="36">
        <v>4</v>
      </c>
      <c r="M20" s="36">
        <v>3.7</v>
      </c>
      <c r="N20" s="34" t="s">
        <v>21</v>
      </c>
      <c r="O20" s="17" cm="1">
        <f t="array" ref="O20">IF(ISBLANK(M20),"",STANDARDIZE((VLOOKUP($B20,$B$4:$M$124,12,FALSE)),IF(_xlfn.STDEV.P(IF($N$4:$N$124=$N20,$M$4:$M$124))=0,IF(COUNTIF(Historical!$C$5:$C$649,$N20)&gt;0, AVERAGE(IF($N$4:$N$124=$N20,$M$4:$M$124),IF(Historical!$C$5:$C$649=$N20,Historical!$F$5:$F$649)),AVERAGE($M$4:$M140)), AVERAGEIF($N$4:$N$124,$N20,$M$4:$M$124)),IF(_xlfn.STDEV.P(IF($N$4:$N$124=$N20,$M$4:$M$124))=0,IF(COUNTIF(Historical!$C$5:$C$649,$N20)&gt;0,_xlfn.STDEV.P(IF($N$4:$N$124=$N20,$M$4:$M$124),IF(Historical!$C$5:$C$649=$N20,Historical!$F$5:$F$649)),_xlfn.STDEV.P($M$4:$M$124)),_xlfn.STDEV.P(IF($N$4:$N$124=$N20,$M$4:$M$124)))))</f>
        <v>0.73899695862322334</v>
      </c>
      <c r="P20" s="14" cm="1">
        <f t="array" ref="P20">IFERROR(INDEX($V$4:$V$18,MATCH(TRUE,$U$4:$U$18&gt;=O20,0)),"")</f>
        <v>7.5000000000000094E-2</v>
      </c>
      <c r="Q20" s="15"/>
      <c r="R20" s="21">
        <f t="shared" si="0"/>
        <v>6.3333850000000066E-2</v>
      </c>
      <c r="S20" s="21"/>
      <c r="T20" s="21"/>
      <c r="X20" s="13" t="str" cm="1">
        <f t="array" ref="X20">IFERROR(INDEX($G$4:$G$124, MATCH(0,COUNTIF($X$3:X19, $G$4:$G$124), 0)),"")</f>
        <v>Ritu Gautam</v>
      </c>
      <c r="Y20" s="13" t="str" cm="1">
        <f t="array" ref="Y20">IFERROR(INDEX($N$4:$N$124, MATCH(0,COUNTIF($Y$3:Y19, $N$4:$N$124), 0)),"")</f>
        <v>Ashwini Tiwari</v>
      </c>
    </row>
    <row r="21" spans="2:25">
      <c r="B21" s="13" t="s">
        <v>58</v>
      </c>
      <c r="C21" s="13" t="s">
        <v>59</v>
      </c>
      <c r="D21" s="23">
        <v>3</v>
      </c>
      <c r="E21" s="23">
        <v>3.8</v>
      </c>
      <c r="F21" s="23">
        <v>3.4</v>
      </c>
      <c r="G21" s="23" t="s">
        <v>60</v>
      </c>
      <c r="H21" s="17" cm="1">
        <f t="array" ref="H21">IF(ISBLANK(F21),"",STANDARDIZE((VLOOKUP($B21,$B$4:$F$124,5,FALSE)),IF(_xlfn.STDEV.P(IF($G$4:$G$124=$G21,$F$4:$F$124))=0,IF(COUNTIF(Historical!$C$5:$C$649,$G21)&gt;0, AVERAGE(IF($G$4:$G$124=$G21,$F$4:$F$124),IF(Historical!$C$5:$C$649=$G21,Historical!$F$5:$F$649)),AVERAGE($F$4:$F141)), AVERAGEIF($G$4:$G$124,$G21,$F$4:$F$124)),IF(_xlfn.STDEV.P(IF($G$4:$G$124=$G21,$F$4:$F$124))=0,IF(COUNTIF(Historical!$C$5:$C$649,$G21)&gt;0,_xlfn.STDEV.P(IF($G$4:$G$124=$G21,$F$4:$F$124),IF(Historical!$C$5:$C$649=$G21,Historical!$F$5:$F$649)),_xlfn.STDEV.P($F$4:$F$124)),_xlfn.STDEV.P(IF($G$4:$G$124=$G21,$F$4:$F$124)))))</f>
        <v>-1.0000000000000044</v>
      </c>
      <c r="I21" s="14" cm="1">
        <f t="array" ref="I21">IFERROR(INDEX($V$4:$V$18,MATCH(TRUE,$U$4:$U$18&gt;=H21,0)),"")</f>
        <v>5.0000000000000037E-2</v>
      </c>
      <c r="J21" s="14"/>
      <c r="K21" s="36">
        <v>3.2</v>
      </c>
      <c r="L21" s="36">
        <v>2.8</v>
      </c>
      <c r="M21" s="36">
        <v>3</v>
      </c>
      <c r="N21" s="34" t="s">
        <v>60</v>
      </c>
      <c r="O21" s="17" cm="1">
        <f t="array" ref="O21">IF(ISBLANK(M21),"",STANDARDIZE((VLOOKUP($B21,$B$4:$M$124,12,FALSE)),IF(_xlfn.STDEV.P(IF($N$4:$N$124=$N21,$M$4:$M$124))=0,IF(COUNTIF(Historical!$C$5:$C$649,$N21)&gt;0, AVERAGE(IF($N$4:$N$124=$N21,$M$4:$M$124),IF(Historical!$C$5:$C$649=$N21,Historical!$F$5:$F$649)),AVERAGE($M$4:$M141)), AVERAGEIF($N$4:$N$124,$N21,$M$4:$M$124)),IF(_xlfn.STDEV.P(IF($N$4:$N$124=$N21,$M$4:$M$124))=0,IF(COUNTIF(Historical!$C$5:$C$649,$N21)&gt;0,_xlfn.STDEV.P(IF($N$4:$N$124=$N21,$M$4:$M$124),IF(Historical!$C$5:$C$649=$N21,Historical!$F$5:$F$649)),_xlfn.STDEV.P($M$4:$M$124)),_xlfn.STDEV.P(IF($N$4:$N$124=$N21,$M$4:$M$124)))))</f>
        <v>1</v>
      </c>
      <c r="P21" s="14" cm="1">
        <f t="array" ref="P21">IFERROR(INDEX($V$4:$V$18,MATCH(TRUE,$U$4:$U$18&gt;=O21,0)),"")</f>
        <v>8.0000000000000099E-2</v>
      </c>
      <c r="Q21" s="15"/>
      <c r="R21" s="21">
        <f t="shared" si="0"/>
        <v>7.0000600000000079E-2</v>
      </c>
      <c r="S21" s="21"/>
      <c r="T21" s="21"/>
      <c r="U21" s="32"/>
      <c r="V21" s="14"/>
      <c r="X21" s="13" t="str" cm="1">
        <f t="array" ref="X21">IFERROR(INDEX($G$4:$G$124, MATCH(0,COUNTIF($X$3:X20, $G$4:$G$124), 0)),"")</f>
        <v>Akanksha Pandey</v>
      </c>
      <c r="Y21" s="13" t="str" cm="1">
        <f t="array" ref="Y21">IFERROR(INDEX($N$4:$N$124, MATCH(0,COUNTIF($Y$3:Y20, $N$4:$N$124), 0)),"")</f>
        <v>Chandra Bhushan Singh</v>
      </c>
    </row>
    <row r="22" spans="2:25">
      <c r="B22" s="13" t="s">
        <v>61</v>
      </c>
      <c r="C22" s="13" t="s">
        <v>60</v>
      </c>
      <c r="D22" s="23">
        <v>3.1</v>
      </c>
      <c r="E22" s="23">
        <v>3.9</v>
      </c>
      <c r="F22" s="23">
        <v>3.6</v>
      </c>
      <c r="G22" s="23" t="s">
        <v>31</v>
      </c>
      <c r="H22" s="17" cm="1">
        <f t="array" ref="H22">IF(ISBLANK(F22),"",STANDARDIZE((VLOOKUP($B22,$B$4:$F$124,5,FALSE)),IF(_xlfn.STDEV.P(IF($G$4:$G$124=$G22,$F$4:$F$124))=0,IF(COUNTIF(Historical!$C$5:$C$649,$G22)&gt;0, AVERAGE(IF($G$4:$G$124=$G22,$F$4:$F$124),IF(Historical!$C$5:$C$649=$G22,Historical!$F$5:$F$649)),AVERAGE($F$4:$F142)), AVERAGEIF($G$4:$G$124,$G22,$F$4:$F$124)),IF(_xlfn.STDEV.P(IF($G$4:$G$124=$G22,$F$4:$F$124))=0,IF(COUNTIF(Historical!$C$5:$C$649,$G22)&gt;0,_xlfn.STDEV.P(IF($G$4:$G$124=$G22,$F$4:$F$124),IF(Historical!$C$5:$C$649=$G22,Historical!$F$5:$F$649)),_xlfn.STDEV.P($F$4:$F$124)),_xlfn.STDEV.P(IF($G$4:$G$124=$G22,$F$4:$F$124)))))</f>
        <v>7.926183528812672E-2</v>
      </c>
      <c r="I22" s="14" cm="1">
        <f t="array" ref="I22">IFERROR(INDEX($V$4:$V$18,MATCH(TRUE,$U$4:$U$18&gt;=H22,0)),"")</f>
        <v>7.0000000000000076E-2</v>
      </c>
      <c r="J22" s="14"/>
      <c r="K22" s="36">
        <v>3.6</v>
      </c>
      <c r="L22" s="36">
        <v>4.0999999999999996</v>
      </c>
      <c r="M22" s="36">
        <v>3.9</v>
      </c>
      <c r="N22" s="34" t="s">
        <v>31</v>
      </c>
      <c r="O22" s="17" cm="1">
        <f t="array" ref="O22">IF(ISBLANK(M22),"",STANDARDIZE((VLOOKUP($B22,$B$4:$M$124,12,FALSE)),IF(_xlfn.STDEV.P(IF($N$4:$N$124=$N22,$M$4:$M$124))=0,IF(COUNTIF(Historical!$C$5:$C$649,$N22)&gt;0, AVERAGE(IF($N$4:$N$124=$N22,$M$4:$M$124),IF(Historical!$C$5:$C$649=$N22,Historical!$F$5:$F$649)),AVERAGE($M$4:$M142)), AVERAGEIF($N$4:$N$124,$N22,$M$4:$M$124)),IF(_xlfn.STDEV.P(IF($N$4:$N$124=$N22,$M$4:$M$124))=0,IF(COUNTIF(Historical!$C$5:$C$649,$N22)&gt;0,_xlfn.STDEV.P(IF($N$4:$N$124=$N22,$M$4:$M$124),IF(Historical!$C$5:$C$649=$N22,Historical!$F$5:$F$649)),_xlfn.STDEV.P($M$4:$M$124)),_xlfn.STDEV.P(IF($N$4:$N$124=$N22,$M$4:$M$124)))))</f>
        <v>-1.0690449676496963</v>
      </c>
      <c r="P22" s="14" cm="1">
        <f t="array" ref="P22">IFERROR(INDEX($V$4:$V$18,MATCH(TRUE,$U$4:$U$18&gt;=O22,0)),"")</f>
        <v>5.0000000000000037E-2</v>
      </c>
      <c r="Q22" s="15"/>
      <c r="R22" s="21">
        <f t="shared" si="0"/>
        <v>5.6667300000000045E-2</v>
      </c>
      <c r="S22" s="21"/>
      <c r="T22" s="21"/>
      <c r="V22" s="14"/>
      <c r="X22" s="13" t="str" cm="1">
        <f t="array" ref="X22">IFERROR(INDEX($G$4:$G$124, MATCH(0,COUNTIF($X$3:X21, $G$4:$G$124), 0)),"")</f>
        <v>Saqib Atique</v>
      </c>
      <c r="Y22" s="13" t="str" cm="1">
        <f t="array" ref="Y22">IFERROR(INDEX($N$4:$N$124, MATCH(0,COUNTIF($Y$3:Y21, $N$4:$N$124), 0)),"")</f>
        <v>Momina .</v>
      </c>
    </row>
    <row r="23" spans="2:25">
      <c r="B23" s="13" t="s">
        <v>62</v>
      </c>
      <c r="C23" s="13" t="s">
        <v>63</v>
      </c>
      <c r="D23" s="23">
        <v>4.5999999999999996</v>
      </c>
      <c r="E23" s="23">
        <v>4.5999999999999996</v>
      </c>
      <c r="F23" s="23">
        <v>4.5999999999999996</v>
      </c>
      <c r="G23" s="23" t="s">
        <v>24</v>
      </c>
      <c r="H23" s="17" cm="1">
        <f t="array" ref="H23">IF(ISBLANK(F23),"",STANDARDIZE((VLOOKUP($B23,$B$4:$F$124,5,FALSE)),IF(_xlfn.STDEV.P(IF($G$4:$G$124=$G23,$F$4:$F$124))=0,IF(COUNTIF(Historical!$C$5:$C$649,$G23)&gt;0, AVERAGE(IF($G$4:$G$124=$G23,$F$4:$F$124),IF(Historical!$C$5:$C$649=$G23,Historical!$F$5:$F$649)),AVERAGE($F$4:$F143)), AVERAGEIF($G$4:$G$124,$G23,$F$4:$F$124)),IF(_xlfn.STDEV.P(IF($G$4:$G$124=$G23,$F$4:$F$124))=0,IF(COUNTIF(Historical!$C$5:$C$649,$G23)&gt;0,_xlfn.STDEV.P(IF($G$4:$G$124=$G23,$F$4:$F$124),IF(Historical!$C$5:$C$649=$G23,Historical!$F$5:$F$649)),_xlfn.STDEV.P($F$4:$F$124)),_xlfn.STDEV.P(IF($G$4:$G$124=$G23,$F$4:$F$124)))))</f>
        <v>1.7038855027411943</v>
      </c>
      <c r="I23" s="14" cm="1">
        <f t="array" ref="I23">IFERROR(INDEX($V$4:$V$18,MATCH(TRUE,$U$4:$U$18&gt;=H23,0)),"")</f>
        <v>9.5000000000000126E-2</v>
      </c>
      <c r="J23" s="14"/>
      <c r="K23" s="36">
        <v>3.1</v>
      </c>
      <c r="L23" s="36">
        <v>3.7</v>
      </c>
      <c r="M23" s="36">
        <v>3.5</v>
      </c>
      <c r="N23" s="34" t="s">
        <v>24</v>
      </c>
      <c r="O23" s="17" cm="1">
        <f t="array" ref="O23">IF(ISBLANK(M23),"",STANDARDIZE((VLOOKUP($B23,$B$4:$M$124,12,FALSE)),IF(_xlfn.STDEV.P(IF($N$4:$N$124=$N23,$M$4:$M$124))=0,IF(COUNTIF(Historical!$C$5:$C$649,$N23)&gt;0, AVERAGE(IF($N$4:$N$124=$N23,$M$4:$M$124),IF(Historical!$C$5:$C$649=$N23,Historical!$F$5:$F$649)),AVERAGE($M$4:$M143)), AVERAGEIF($N$4:$N$124,$N23,$M$4:$M$124)),IF(_xlfn.STDEV.P(IF($N$4:$N$124=$N23,$M$4:$M$124))=0,IF(COUNTIF(Historical!$C$5:$C$649,$N23)&gt;0,_xlfn.STDEV.P(IF($N$4:$N$124=$N23,$M$4:$M$124),IF(Historical!$C$5:$C$649=$N23,Historical!$F$5:$F$649)),_xlfn.STDEV.P($M$4:$M$124)),_xlfn.STDEV.P(IF($N$4:$N$124=$N23,$M$4:$M$124)))))</f>
        <v>-0.10932607756184815</v>
      </c>
      <c r="P23" s="14" cm="1">
        <f t="array" ref="P23">IFERROR(INDEX($V$4:$V$18,MATCH(TRUE,$U$4:$U$18&gt;=O23,0)),"")</f>
        <v>6.5000000000000058E-2</v>
      </c>
      <c r="Q23" s="15"/>
      <c r="R23" s="21">
        <f t="shared" si="0"/>
        <v>7.5000850000000091E-2</v>
      </c>
      <c r="S23" s="21"/>
      <c r="T23" s="21"/>
      <c r="X23" s="13" t="str" cm="1">
        <f t="array" ref="X23">IFERROR(INDEX($G$4:$G$124, MATCH(0,COUNTIF($X$3:X22, $G$4:$G$124), 0)),"")</f>
        <v>Rohit Srivass</v>
      </c>
      <c r="Y23" s="13" t="str" cm="1">
        <f t="array" ref="Y23">IFERROR(INDEX($N$4:$N$124, MATCH(0,COUNTIF($Y$3:Y22, $N$4:$N$124), 0)),"")</f>
        <v>Tushar Pundir</v>
      </c>
    </row>
    <row r="24" spans="2:25">
      <c r="B24" s="13" t="s">
        <v>64</v>
      </c>
      <c r="C24" s="13" t="s">
        <v>65</v>
      </c>
      <c r="D24" s="23">
        <v>3.2</v>
      </c>
      <c r="E24" s="23">
        <v>3.9</v>
      </c>
      <c r="F24" s="23">
        <v>3.6</v>
      </c>
      <c r="G24" s="23" t="s">
        <v>19</v>
      </c>
      <c r="H24" s="17" cm="1">
        <f t="array" ref="H24">IF(ISBLANK(F24),"",STANDARDIZE((VLOOKUP($B24,$B$4:$F$124,5,FALSE)),IF(_xlfn.STDEV.P(IF($G$4:$G$124=$G24,$F$4:$F$124))=0,IF(COUNTIF(Historical!$C$5:$C$649,$G24)&gt;0, AVERAGE(IF($G$4:$G$124=$G24,$F$4:$F$124),IF(Historical!$C$5:$C$649=$G24,Historical!$F$5:$F$649)),AVERAGE($F$4:$F144)), AVERAGEIF($G$4:$G$124,$G24,$F$4:$F$124)),IF(_xlfn.STDEV.P(IF($G$4:$G$124=$G24,$F$4:$F$124))=0,IF(COUNTIF(Historical!$C$5:$C$649,$G24)&gt;0,_xlfn.STDEV.P(IF($G$4:$G$124=$G24,$F$4:$F$124),IF(Historical!$C$5:$C$649=$G24,Historical!$F$5:$F$649)),_xlfn.STDEV.P($F$4:$F$124)),_xlfn.STDEV.P(IF($G$4:$G$124=$G24,$F$4:$F$124)))))</f>
        <v>-0.49491339773243564</v>
      </c>
      <c r="I24" s="14" cm="1">
        <f t="array" ref="I24">IFERROR(INDEX($V$4:$V$18,MATCH(TRUE,$U$4:$U$18&gt;=H24,0)),"")</f>
        <v>6.0000000000000053E-2</v>
      </c>
      <c r="J24" s="14"/>
      <c r="K24" s="36">
        <v>3.3</v>
      </c>
      <c r="L24" s="36">
        <v>4.7</v>
      </c>
      <c r="M24" s="36">
        <v>4.0999999999999996</v>
      </c>
      <c r="N24" s="34" t="s">
        <v>54</v>
      </c>
      <c r="O24" s="17" cm="1">
        <f t="array" ref="O24">IF(ISBLANK(M24),"",STANDARDIZE((VLOOKUP($B24,$B$4:$M$124,12,FALSE)),IF(_xlfn.STDEV.P(IF($N$4:$N$124=$N24,$M$4:$M$124))=0,IF(COUNTIF(Historical!$C$5:$C$649,$N24)&gt;0, AVERAGE(IF($N$4:$N$124=$N24,$M$4:$M$124),IF(Historical!$C$5:$C$649=$N24,Historical!$F$5:$F$649)),AVERAGE($M$4:$M144)), AVERAGEIF($N$4:$N$124,$N24,$M$4:$M$124)),IF(_xlfn.STDEV.P(IF($N$4:$N$124=$N24,$M$4:$M$124))=0,IF(COUNTIF(Historical!$C$5:$C$649,$N24)&gt;0,_xlfn.STDEV.P(IF($N$4:$N$124=$N24,$M$4:$M$124),IF(Historical!$C$5:$C$649=$N24,Historical!$F$5:$F$649)),_xlfn.STDEV.P($M$4:$M$124)),_xlfn.STDEV.P(IF($N$4:$N$124=$N24,$M$4:$M$124)))))</f>
        <v>1.3995117339719512</v>
      </c>
      <c r="P24" s="14" cm="1">
        <f t="array" ref="P24">IFERROR(INDEX($V$4:$V$18,MATCH(TRUE,$U$4:$U$18&gt;=O24,0)),"")</f>
        <v>9.0000000000000108E-2</v>
      </c>
      <c r="Q24" s="15"/>
      <c r="R24" s="21">
        <f t="shared" si="0"/>
        <v>8.0000700000000091E-2</v>
      </c>
      <c r="S24" s="21"/>
      <c r="T24" s="21"/>
      <c r="X24" s="13" t="str" cm="1">
        <f t="array" ref="X24">IFERROR(INDEX($G$4:$G$124, MATCH(0,COUNTIF($X$3:X23, $G$4:$G$124), 0)),"")</f>
        <v>Manisha Singh</v>
      </c>
      <c r="Y24" s="13" t="str" cm="1">
        <f t="array" ref="Y24">IFERROR(INDEX($N$4:$N$124, MATCH(0,COUNTIF($Y$3:Y23, $N$4:$N$124), 0)),"")</f>
        <v>Krithika Ram</v>
      </c>
    </row>
    <row r="25" spans="2:25">
      <c r="B25" s="13" t="s">
        <v>66</v>
      </c>
      <c r="C25" s="13" t="s">
        <v>67</v>
      </c>
      <c r="D25" s="23">
        <v>2.7</v>
      </c>
      <c r="E25" s="23">
        <v>2.6</v>
      </c>
      <c r="F25" s="23">
        <v>2.7</v>
      </c>
      <c r="G25" s="23" t="s">
        <v>23</v>
      </c>
      <c r="H25" s="17" cm="1">
        <f t="array" ref="H25">IF(ISBLANK(F25),"",STANDARDIZE((VLOOKUP($B25,$B$4:$F$124,5,FALSE)),IF(_xlfn.STDEV.P(IF($G$4:$G$124=$G25,$F$4:$F$124))=0,IF(COUNTIF(Historical!$C$5:$C$649,$G25)&gt;0, AVERAGE(IF($G$4:$G$124=$G25,$F$4:$F$124),IF(Historical!$C$5:$C$649=$G25,Historical!$F$5:$F$649)),AVERAGE($F$4:$F145)), AVERAGEIF($G$4:$G$124,$G25,$F$4:$F$124)),IF(_xlfn.STDEV.P(IF($G$4:$G$124=$G25,$F$4:$F$124))=0,IF(COUNTIF(Historical!$C$5:$C$649,$G25)&gt;0,_xlfn.STDEV.P(IF($G$4:$G$124=$G25,$F$4:$F$124),IF(Historical!$C$5:$C$649=$G25,Historical!$F$5:$F$649)),_xlfn.STDEV.P($F$4:$F$124)),_xlfn.STDEV.P(IF($G$4:$G$124=$G25,$F$4:$F$124)))))</f>
        <v>-1.3466376037453072</v>
      </c>
      <c r="I25" s="14" cm="1">
        <f t="array" ref="I25">IFERROR(INDEX($V$4:$V$18,MATCH(TRUE,$U$4:$U$18&gt;=H25,0)),"")</f>
        <v>4.5000000000000026E-2</v>
      </c>
      <c r="J25" s="14"/>
      <c r="K25" s="36">
        <v>3.7</v>
      </c>
      <c r="L25" s="36">
        <v>4.5999999999999996</v>
      </c>
      <c r="M25" s="36">
        <v>4.2</v>
      </c>
      <c r="N25" s="34" t="s">
        <v>23</v>
      </c>
      <c r="O25" s="17" cm="1">
        <f t="array" ref="O25">IF(ISBLANK(M25),"",STANDARDIZE((VLOOKUP($B25,$B$4:$M$124,12,FALSE)),IF(_xlfn.STDEV.P(IF($N$4:$N$124=$N25,$M$4:$M$124))=0,IF(COUNTIF(Historical!$C$5:$C$649,$N25)&gt;0, AVERAGE(IF($N$4:$N$124=$N25,$M$4:$M$124),IF(Historical!$C$5:$C$649=$N25,Historical!$F$5:$F$649)),AVERAGE($M$4:$M145)), AVERAGEIF($N$4:$N$124,$N25,$M$4:$M$124)),IF(_xlfn.STDEV.P(IF($N$4:$N$124=$N25,$M$4:$M$124))=0,IF(COUNTIF(Historical!$C$5:$C$649,$N25)&gt;0,_xlfn.STDEV.P(IF($N$4:$N$124=$N25,$M$4:$M$124),IF(Historical!$C$5:$C$649=$N25,Historical!$F$5:$F$649)),_xlfn.STDEV.P($M$4:$M$124)),_xlfn.STDEV.P(IF($N$4:$N$124=$N25,$M$4:$M$124)))))</f>
        <v>1.0705287226561164</v>
      </c>
      <c r="P25" s="14" cm="1">
        <f t="array" ref="P25">IFERROR(INDEX($V$4:$V$18,MATCH(TRUE,$U$4:$U$18&gt;=O25,0)),"")</f>
        <v>8.5000000000000103E-2</v>
      </c>
      <c r="Q25" s="15"/>
      <c r="R25" s="21">
        <f t="shared" si="0"/>
        <v>7.1667250000000085E-2</v>
      </c>
      <c r="S25" s="21"/>
      <c r="T25" s="21"/>
      <c r="X25" s="13" t="str" cm="1">
        <f t="array" ref="X25">IFERROR(INDEX($G$4:$G$124, MATCH(0,COUNTIF($X$3:X24, $G$4:$G$124), 0)),"")</f>
        <v>Pragya Dubey</v>
      </c>
      <c r="Y25" s="13" t="str" cm="1">
        <f t="array" ref="Y25">IFERROR(INDEX($N$4:$N$124, MATCH(0,COUNTIF($Y$3:Y24, $N$4:$N$124), 0)),"")</f>
        <v>Yash Walter</v>
      </c>
    </row>
    <row r="26" spans="2:25">
      <c r="B26" s="13" t="s">
        <v>68</v>
      </c>
      <c r="C26" s="13" t="s">
        <v>69</v>
      </c>
      <c r="D26" s="23">
        <v>3.9</v>
      </c>
      <c r="E26" s="23">
        <v>4.0999999999999996</v>
      </c>
      <c r="F26" s="23">
        <v>4.0999999999999996</v>
      </c>
      <c r="G26" s="23" t="s">
        <v>28</v>
      </c>
      <c r="H26" s="17" cm="1">
        <f t="array" ref="H26">IF(ISBLANK(F26),"",STANDARDIZE((VLOOKUP($B26,$B$4:$F$124,5,FALSE)),IF(_xlfn.STDEV.P(IF($G$4:$G$124=$G26,$F$4:$F$124))=0,IF(COUNTIF(Historical!$C$5:$C$649,$G26)&gt;0, AVERAGE(IF($G$4:$G$124=$G26,$F$4:$F$124),IF(Historical!$C$5:$C$649=$G26,Historical!$F$5:$F$649)),AVERAGE($F$4:$F146)), AVERAGEIF($G$4:$G$124,$G26,$F$4:$F$124)),IF(_xlfn.STDEV.P(IF($G$4:$G$124=$G26,$F$4:$F$124))=0,IF(COUNTIF(Historical!$C$5:$C$649,$G26)&gt;0,_xlfn.STDEV.P(IF($G$4:$G$124=$G26,$F$4:$F$124),IF(Historical!$C$5:$C$649=$G26,Historical!$F$5:$F$649)),_xlfn.STDEV.P($F$4:$F$124)),_xlfn.STDEV.P(IF($G$4:$G$124=$G26,$F$4:$F$124)))))</f>
        <v>1.4372777341180725</v>
      </c>
      <c r="I26" s="14" cm="1">
        <f t="array" ref="I26">IFERROR(INDEX($V$4:$V$18,MATCH(TRUE,$U$4:$U$18&gt;=H26,0)),"")</f>
        <v>9.0000000000000108E-2</v>
      </c>
      <c r="J26" s="14"/>
      <c r="K26" s="36">
        <v>3.5</v>
      </c>
      <c r="L26" s="36">
        <v>4.3</v>
      </c>
      <c r="M26" s="36">
        <v>4</v>
      </c>
      <c r="N26" s="34" t="s">
        <v>37</v>
      </c>
      <c r="O26" s="17" cm="1">
        <f t="array" ref="O26">IF(ISBLANK(M26),"",STANDARDIZE((VLOOKUP($B26,$B$4:$M$124,12,FALSE)),IF(_xlfn.STDEV.P(IF($N$4:$N$124=$N26,$M$4:$M$124))=0,IF(COUNTIF(Historical!$C$5:$C$649,$N26)&gt;0, AVERAGE(IF($N$4:$N$124=$N26,$M$4:$M$124),IF(Historical!$C$5:$C$649=$N26,Historical!$F$5:$F$649)),AVERAGE($M$4:$M146)), AVERAGEIF($N$4:$N$124,$N26,$M$4:$M$124)),IF(_xlfn.STDEV.P(IF($N$4:$N$124=$N26,$M$4:$M$124))=0,IF(COUNTIF(Historical!$C$5:$C$649,$N26)&gt;0,_xlfn.STDEV.P(IF($N$4:$N$124=$N26,$M$4:$M$124),IF(Historical!$C$5:$C$649=$N26,Historical!$F$5:$F$649)),_xlfn.STDEV.P($M$4:$M$124)),_xlfn.STDEV.P(IF($N$4:$N$124=$N26,$M$4:$M$124)))))</f>
        <v>0.62676526320487946</v>
      </c>
      <c r="P26" s="14" cm="1">
        <f t="array" ref="P26">IFERROR(INDEX($V$4:$V$18,MATCH(TRUE,$U$4:$U$18&gt;=O26,0)),"")</f>
        <v>7.5000000000000094E-2</v>
      </c>
      <c r="Q26" s="15"/>
      <c r="R26" s="21">
        <f t="shared" si="0"/>
        <v>8.0000850000000095E-2</v>
      </c>
      <c r="S26" s="21"/>
      <c r="T26" s="21"/>
      <c r="X26" s="13" t="str" cm="1">
        <f t="array" ref="X26">IFERROR(INDEX($G$4:$G$124, MATCH(0,COUNTIF($X$3:X25, $G$4:$G$124), 0)),"")</f>
        <v>Krithika Ram</v>
      </c>
      <c r="Y26" s="13" t="str" cm="1">
        <f t="array" ref="Y26">IFERROR(INDEX($N$4:$N$124, MATCH(0,COUNTIF($Y$3:Y25, $N$4:$N$124), 0)),"")</f>
        <v>Ranjeet Kumar</v>
      </c>
    </row>
    <row r="27" spans="2:25">
      <c r="B27" s="13" t="s">
        <v>70</v>
      </c>
      <c r="C27" s="13" t="s">
        <v>71</v>
      </c>
      <c r="D27" s="23">
        <v>3.3</v>
      </c>
      <c r="E27" s="23">
        <v>4</v>
      </c>
      <c r="F27" s="23">
        <v>3.7</v>
      </c>
      <c r="G27" s="23" t="s">
        <v>72</v>
      </c>
      <c r="H27" s="17" cm="1">
        <f t="array" ref="H27">IF(ISBLANK(F27),"",STANDARDIZE((VLOOKUP($B27,$B$4:$F$124,5,FALSE)),IF(_xlfn.STDEV.P(IF($G$4:$G$124=$G27,$F$4:$F$124))=0,IF(COUNTIF(Historical!$C$5:$C$649,$G27)&gt;0, AVERAGE(IF($G$4:$G$124=$G27,$F$4:$F$124),IF(Historical!$C$5:$C$649=$G27,Historical!$F$5:$F$649)),AVERAGE($F$4:$F147)), AVERAGEIF($G$4:$G$124,$G27,$F$4:$F$124)),IF(_xlfn.STDEV.P(IF($G$4:$G$124=$G27,$F$4:$F$124))=0,IF(COUNTIF(Historical!$C$5:$C$649,$G27)&gt;0,_xlfn.STDEV.P(IF($G$4:$G$124=$G27,$F$4:$F$124),IF(Historical!$C$5:$C$649=$G27,Historical!$F$5:$F$649)),_xlfn.STDEV.P($F$4:$F$124)),_xlfn.STDEV.P(IF($G$4:$G$124=$G27,$F$4:$F$124)))))</f>
        <v>-0.70710678118653814</v>
      </c>
      <c r="I27" s="14" cm="1">
        <f t="array" ref="I27">IFERROR(INDEX($V$4:$V$18,MATCH(TRUE,$U$4:$U$18&gt;=H27,0)),"")</f>
        <v>5.5000000000000049E-2</v>
      </c>
      <c r="J27" s="14"/>
      <c r="K27" s="23">
        <v>3.5</v>
      </c>
      <c r="L27" s="23">
        <v>3.3</v>
      </c>
      <c r="M27" s="23">
        <v>3.5</v>
      </c>
      <c r="N27" s="34" t="s">
        <v>52</v>
      </c>
      <c r="O27" s="17" cm="1">
        <f t="array" ref="O27">IF(ISBLANK(M27),"",STANDARDIZE((VLOOKUP($B27,$B$4:$M$124,12,FALSE)),IF(_xlfn.STDEV.P(IF($N$4:$N$124=$N27,$M$4:$M$124))=0,IF(COUNTIF(Historical!$C$5:$C$649,$N27)&gt;0, AVERAGE(IF($N$4:$N$124=$N27,$M$4:$M$124),IF(Historical!$C$5:$C$649=$N27,Historical!$F$5:$F$649)),AVERAGE($M$4:$M147)), AVERAGEIF($N$4:$N$124,$N27,$M$4:$M$124)),IF(_xlfn.STDEV.P(IF($N$4:$N$124=$N27,$M$4:$M$124))=0,IF(COUNTIF(Historical!$C$5:$C$649,$N27)&gt;0,_xlfn.STDEV.P(IF($N$4:$N$124=$N27,$M$4:$M$124),IF(Historical!$C$5:$C$649=$N27,Historical!$F$5:$F$649)),_xlfn.STDEV.P($M$4:$M$124)),_xlfn.STDEV.P(IF($N$4:$N$124=$N27,$M$4:$M$124)))))</f>
        <v>0.38533390603868622</v>
      </c>
      <c r="P27" s="14" cm="1">
        <f t="array" ref="P27">IFERROR(INDEX($V$4:$V$18,MATCH(TRUE,$U$4:$U$18&gt;=O27,0)),"")</f>
        <v>7.5000000000000094E-2</v>
      </c>
      <c r="Q27" s="15"/>
      <c r="R27" s="21">
        <f t="shared" si="0"/>
        <v>6.8333950000000074E-2</v>
      </c>
      <c r="S27" s="21"/>
      <c r="T27" s="21"/>
      <c r="X27" s="13" t="str" cm="1">
        <f t="array" ref="X27">IFERROR(INDEX($G$4:$G$124, MATCH(0,COUNTIF($X$3:X26, $G$4:$G$124), 0)),"")</f>
        <v>Yash Walter</v>
      </c>
      <c r="Y27" s="13" t="str" cm="1">
        <f t="array" ref="Y27">IFERROR(INDEX($N$4:$N$124, MATCH(0,COUNTIF($Y$3:Y26, $N$4:$N$124), 0)),"")</f>
        <v>Sanjeet Kumar</v>
      </c>
    </row>
    <row r="28" spans="2:25">
      <c r="B28" s="13" t="s">
        <v>73</v>
      </c>
      <c r="C28" s="13" t="s">
        <v>74</v>
      </c>
      <c r="D28" s="23">
        <v>4.5999999999999996</v>
      </c>
      <c r="E28" s="23">
        <v>4.3</v>
      </c>
      <c r="F28" s="23">
        <v>4.5</v>
      </c>
      <c r="G28" s="23" t="s">
        <v>19</v>
      </c>
      <c r="H28" s="17" cm="1">
        <f t="array" ref="H28">IF(ISBLANK(F28),"",STANDARDIZE((VLOOKUP($B28,$B$4:$F$124,5,FALSE)),IF(_xlfn.STDEV.P(IF($G$4:$G$124=$G28,$F$4:$F$124))=0,IF(COUNTIF(Historical!$C$5:$C$649,$G28)&gt;0, AVERAGE(IF($G$4:$G$124=$G28,$F$4:$F$124),IF(Historical!$C$5:$C$649=$G28,Historical!$F$5:$F$649)),AVERAGE($F$4:$F148)), AVERAGEIF($G$4:$G$124,$G28,$F$4:$F$124)),IF(_xlfn.STDEV.P(IF($G$4:$G$124=$G28,$F$4:$F$124))=0,IF(COUNTIF(Historical!$C$5:$C$649,$G28)&gt;0,_xlfn.STDEV.P(IF($G$4:$G$124=$G28,$F$4:$F$124),IF(Historical!$C$5:$C$649=$G28,Historical!$F$5:$F$649)),_xlfn.STDEV.P($F$4:$F$124)),_xlfn.STDEV.P(IF($G$4:$G$124=$G28,$F$4:$F$124)))))</f>
        <v>1.5297323202638902</v>
      </c>
      <c r="I28" s="14" cm="1">
        <f t="array" ref="I28">IFERROR(INDEX($V$4:$V$18,MATCH(TRUE,$U$4:$U$18&gt;=H28,0)),"")</f>
        <v>9.5000000000000126E-2</v>
      </c>
      <c r="J28" s="14"/>
      <c r="K28" s="23">
        <v>4.0999999999999996</v>
      </c>
      <c r="L28" s="23">
        <v>4.2</v>
      </c>
      <c r="M28" s="23">
        <v>4.2</v>
      </c>
      <c r="N28" s="34" t="s">
        <v>75</v>
      </c>
      <c r="O28" s="17" cm="1">
        <f t="array" ref="O28">IF(ISBLANK(M28),"",STANDARDIZE((VLOOKUP($B28,$B$4:$M$124,12,FALSE)),IF(_xlfn.STDEV.P(IF($N$4:$N$124=$N28,$M$4:$M$124))=0,IF(COUNTIF(Historical!$C$5:$C$649,$N28)&gt;0, AVERAGE(IF($N$4:$N$124=$N28,$M$4:$M$124),IF(Historical!$C$5:$C$649=$N28,Historical!$F$5:$F$649)),AVERAGE($M$4:$M148)), AVERAGEIF($N$4:$N$124,$N28,$M$4:$M$124)),IF(_xlfn.STDEV.P(IF($N$4:$N$124=$N28,$M$4:$M$124))=0,IF(COUNTIF(Historical!$C$5:$C$649,$N28)&gt;0,_xlfn.STDEV.P(IF($N$4:$N$124=$N28,$M$4:$M$124),IF(Historical!$C$5:$C$649=$N28,Historical!$F$5:$F$649)),_xlfn.STDEV.P($M$4:$M$124)),_xlfn.STDEV.P(IF($N$4:$N$124=$N28,$M$4:$M$124)))))</f>
        <v>1</v>
      </c>
      <c r="P28" s="14" cm="1">
        <f t="array" ref="P28">IFERROR(INDEX($V$4:$V$18,MATCH(TRUE,$U$4:$U$18&gt;=O28,0)),"")</f>
        <v>8.0000000000000099E-2</v>
      </c>
      <c r="Q28" s="15"/>
      <c r="R28" s="21">
        <f t="shared" si="0"/>
        <v>8.5000900000000101E-2</v>
      </c>
      <c r="S28" s="21"/>
      <c r="T28" s="21"/>
      <c r="X28" s="13" t="str" cm="1">
        <f t="array" ref="X28">IFERROR(INDEX($G$4:$G$124, MATCH(0,COUNTIF($X$3:X27, $G$4:$G$124), 0)),"")</f>
        <v>Ranjeet Kumar</v>
      </c>
      <c r="Y28" s="13" t="str" cm="1">
        <f t="array" ref="Y28">IFERROR(INDEX($N$4:$N$124, MATCH(0,COUNTIF($Y$3:Y27, $N$4:$N$124), 0)),"")</f>
        <v>Manan Majithia</v>
      </c>
    </row>
    <row r="29" spans="2:25">
      <c r="B29" s="13" t="s">
        <v>76</v>
      </c>
      <c r="C29" s="13" t="s">
        <v>77</v>
      </c>
      <c r="D29" s="23">
        <v>3.7</v>
      </c>
      <c r="E29" s="23">
        <v>3.1</v>
      </c>
      <c r="F29" s="23">
        <v>3.5</v>
      </c>
      <c r="G29" s="23" t="s">
        <v>42</v>
      </c>
      <c r="H29" s="17" cm="1">
        <f t="array" ref="H29">IF(ISBLANK(F29),"",STANDARDIZE((VLOOKUP($B29,$B$4:$F$124,5,FALSE)),IF(_xlfn.STDEV.P(IF($G$4:$G$124=$G29,$F$4:$F$124))=0,IF(COUNTIF(Historical!$C$5:$C$649,$G29)&gt;0, AVERAGE(IF($G$4:$G$124=$G29,$F$4:$F$124),IF(Historical!$C$5:$C$649=$G29,Historical!$F$5:$F$649)),AVERAGE($F$4:$F149)), AVERAGEIF($G$4:$G$124,$G29,$F$4:$F$124)),IF(_xlfn.STDEV.P(IF($G$4:$G$124=$G29,$F$4:$F$124))=0,IF(COUNTIF(Historical!$C$5:$C$649,$G29)&gt;0,_xlfn.STDEV.P(IF($G$4:$G$124=$G29,$F$4:$F$124),IF(Historical!$C$5:$C$649=$G29,Historical!$F$5:$F$649)),_xlfn.STDEV.P($F$4:$F$124)),_xlfn.STDEV.P(IF($G$4:$G$124=$G29,$F$4:$F$124)))))</f>
        <v>-0.99999999999999556</v>
      </c>
      <c r="I29" s="14" cm="1">
        <f t="array" ref="I29">IFERROR(INDEX($V$4:$V$18,MATCH(TRUE,$U$4:$U$18&gt;=H29,0)),"")</f>
        <v>5.5000000000000049E-2</v>
      </c>
      <c r="J29" s="14"/>
      <c r="K29" s="23">
        <v>4</v>
      </c>
      <c r="L29" s="23">
        <v>3.6</v>
      </c>
      <c r="M29" s="23">
        <v>3.8</v>
      </c>
      <c r="N29" s="34" t="s">
        <v>42</v>
      </c>
      <c r="O29" s="17" cm="1">
        <f t="array" ref="O29">IF(ISBLANK(M29),"",STANDARDIZE((VLOOKUP($B29,$B$4:$M$124,12,FALSE)),IF(_xlfn.STDEV.P(IF($N$4:$N$124=$N29,$M$4:$M$124))=0,IF(COUNTIF(Historical!$C$5:$C$649,$N29)&gt;0, AVERAGE(IF($N$4:$N$124=$N29,$M$4:$M$124),IF(Historical!$C$5:$C$649=$N29,Historical!$F$5:$F$649)),AVERAGE($M$4:$M149)), AVERAGEIF($N$4:$N$124,$N29,$M$4:$M$124)),IF(_xlfn.STDEV.P(IF($N$4:$N$124=$N29,$M$4:$M$124))=0,IF(COUNTIF(Historical!$C$5:$C$649,$N29)&gt;0,_xlfn.STDEV.P(IF($N$4:$N$124=$N29,$M$4:$M$124),IF(Historical!$C$5:$C$649=$N29,Historical!$F$5:$F$649)),_xlfn.STDEV.P($M$4:$M$124)),_xlfn.STDEV.P(IF($N$4:$N$124=$N29,$M$4:$M$124)))))</f>
        <v>0.99999999999999933</v>
      </c>
      <c r="P29" s="14" cm="1">
        <f t="array" ref="P29">IFERROR(INDEX($V$4:$V$18,MATCH(TRUE,$U$4:$U$18&gt;=O29,0)),"")</f>
        <v>8.0000000000000099E-2</v>
      </c>
      <c r="Q29" s="15"/>
      <c r="R29" s="21">
        <f t="shared" si="0"/>
        <v>7.1667300000000086E-2</v>
      </c>
      <c r="S29" s="21"/>
      <c r="T29" s="21"/>
      <c r="X29" s="13" t="str" cm="1">
        <f t="array" ref="X29">IFERROR(INDEX($G$4:$G$124, MATCH(0,COUNTIF($X$3:X28, $G$4:$G$124), 0)),"")</f>
        <v>Priti Singh</v>
      </c>
      <c r="Y29" s="13" t="str" cm="1">
        <f t="array" ref="Y29">IFERROR(INDEX($N$4:$N$124, MATCH(0,COUNTIF($Y$3:Y28, $N$4:$N$124), 0)),"")</f>
        <v>Jayant Singh</v>
      </c>
    </row>
    <row r="30" spans="2:25">
      <c r="B30" s="13" t="s">
        <v>78</v>
      </c>
      <c r="C30" s="13" t="s">
        <v>79</v>
      </c>
      <c r="D30" s="23">
        <v>2.2000000000000002</v>
      </c>
      <c r="E30" s="23">
        <v>3.8</v>
      </c>
      <c r="F30" s="23">
        <v>3</v>
      </c>
      <c r="G30" s="23" t="s">
        <v>28</v>
      </c>
      <c r="H30" s="17" cm="1">
        <f t="array" ref="H30">IF(ISBLANK(F30),"",STANDARDIZE((VLOOKUP($B30,$B$4:$F$124,5,FALSE)),IF(_xlfn.STDEV.P(IF($G$4:$G$124=$G30,$F$4:$F$124))=0,IF(COUNTIF(Historical!$C$5:$C$649,$G30)&gt;0, AVERAGE(IF($G$4:$G$124=$G30,$F$4:$F$124),IF(Historical!$C$5:$C$649=$G30,Historical!$F$5:$F$649)),AVERAGE($F$4:$F150)), AVERAGEIF($G$4:$G$124,$G30,$F$4:$F$124)),IF(_xlfn.STDEV.P(IF($G$4:$G$124=$G30,$F$4:$F$124))=0,IF(COUNTIF(Historical!$C$5:$C$649,$G30)&gt;0,_xlfn.STDEV.P(IF($G$4:$G$124=$G30,$F$4:$F$124),IF(Historical!$C$5:$C$649=$G30,Historical!$F$5:$F$649)),_xlfn.STDEV.P($F$4:$F$124)),_xlfn.STDEV.P(IF($G$4:$G$124=$G30,$F$4:$F$124)))))</f>
        <v>-1.2730174216474381</v>
      </c>
      <c r="I30" s="14" cm="1">
        <f t="array" ref="I30">IFERROR(INDEX($V$4:$V$18,MATCH(TRUE,$U$4:$U$18&gt;=H30,0)),"")</f>
        <v>4.5000000000000026E-2</v>
      </c>
      <c r="J30" s="14"/>
      <c r="K30" s="23">
        <v>3.7</v>
      </c>
      <c r="L30" s="23">
        <v>4.0999999999999996</v>
      </c>
      <c r="M30" s="23">
        <v>4</v>
      </c>
      <c r="N30" s="34" t="s">
        <v>39</v>
      </c>
      <c r="O30" s="17" cm="1">
        <f t="array" ref="O30">IF(ISBLANK(M30),"",STANDARDIZE((VLOOKUP($B30,$B$4:$M$124,12,FALSE)),IF(_xlfn.STDEV.P(IF($N$4:$N$124=$N30,$M$4:$M$124))=0,IF(COUNTIF(Historical!$C$5:$C$649,$N30)&gt;0, AVERAGE(IF($N$4:$N$124=$N30,$M$4:$M$124),IF(Historical!$C$5:$C$649=$N30,Historical!$F$5:$F$649)),AVERAGE($M$4:$M150)), AVERAGEIF($N$4:$N$124,$N30,$M$4:$M$124)),IF(_xlfn.STDEV.P(IF($N$4:$N$124=$N30,$M$4:$M$124))=0,IF(COUNTIF(Historical!$C$5:$C$649,$N30)&gt;0,_xlfn.STDEV.P(IF($N$4:$N$124=$N30,$M$4:$M$124),IF(Historical!$C$5:$C$649=$N30,Historical!$F$5:$F$649)),_xlfn.STDEV.P($M$4:$M$124)),_xlfn.STDEV.P(IF($N$4:$N$124=$N30,$M$4:$M$124)))))</f>
        <v>1.316123103888567</v>
      </c>
      <c r="P30" s="14" cm="1">
        <f t="array" ref="P30">IFERROR(INDEX($V$4:$V$18,MATCH(TRUE,$U$4:$U$18&gt;=O30,0)),"")</f>
        <v>9.0000000000000108E-2</v>
      </c>
      <c r="Q30" s="15"/>
      <c r="R30" s="21">
        <f t="shared" si="0"/>
        <v>7.5000600000000084E-2</v>
      </c>
      <c r="S30" s="21"/>
      <c r="T30" s="21"/>
      <c r="X30" s="13" t="str" cm="1">
        <f t="array" ref="X30">IFERROR(INDEX($G$4:$G$124, MATCH(0,COUNTIF($X$3:X29, $G$4:$G$124), 0)),"")</f>
        <v>Ajay Kumar</v>
      </c>
      <c r="Y30" s="13" t="str" cm="1">
        <f t="array" ref="Y30">IFERROR(INDEX($N$4:$N$124, MATCH(0,COUNTIF($Y$3:Y29, $N$4:$N$124), 0)),"")</f>
        <v>Fahad Alam</v>
      </c>
    </row>
    <row r="31" spans="2:25">
      <c r="B31" s="13" t="s">
        <v>80</v>
      </c>
      <c r="C31" s="13" t="s">
        <v>81</v>
      </c>
      <c r="D31" s="23">
        <v>2.8</v>
      </c>
      <c r="E31" s="23">
        <v>3.4</v>
      </c>
      <c r="F31" s="23">
        <v>3.1</v>
      </c>
      <c r="G31" s="23" t="s">
        <v>82</v>
      </c>
      <c r="H31" s="17" cm="1">
        <f t="array" ref="H31">IF(ISBLANK(F31),"",STANDARDIZE((VLOOKUP($B31,$B$4:$F$124,5,FALSE)),IF(_xlfn.STDEV.P(IF($G$4:$G$124=$G31,$F$4:$F$124))=0,IF(COUNTIF(Historical!$C$5:$C$649,$G31)&gt;0, AVERAGE(IF($G$4:$G$124=$G31,$F$4:$F$124),IF(Historical!$C$5:$C$649=$G31,Historical!$F$5:$F$649)),AVERAGE($F$4:$F151)), AVERAGEIF($G$4:$G$124,$G31,$F$4:$F$124)),IF(_xlfn.STDEV.P(IF($G$4:$G$124=$G31,$F$4:$F$124))=0,IF(COUNTIF(Historical!$C$5:$C$649,$G31)&gt;0,_xlfn.STDEV.P(IF($G$4:$G$124=$G31,$F$4:$F$124),IF(Historical!$C$5:$C$649=$G31,Historical!$F$5:$F$649)),_xlfn.STDEV.P($F$4:$F$124)),_xlfn.STDEV.P(IF($G$4:$G$124=$G31,$F$4:$F$124)))))</f>
        <v>-1.0000000000000056</v>
      </c>
      <c r="I31" s="14" cm="1">
        <f t="array" ref="I31">IFERROR(INDEX($V$4:$V$18,MATCH(TRUE,$U$4:$U$18&gt;=H31,0)),"")</f>
        <v>5.0000000000000037E-2</v>
      </c>
      <c r="J31" s="14"/>
      <c r="K31" s="23">
        <v>3.6</v>
      </c>
      <c r="L31" s="23">
        <v>4.3</v>
      </c>
      <c r="M31" s="23">
        <v>4</v>
      </c>
      <c r="N31" s="34" t="s">
        <v>82</v>
      </c>
      <c r="O31" s="17" cm="1">
        <f t="array" ref="O31">IF(ISBLANK(M31),"",STANDARDIZE((VLOOKUP($B31,$B$4:$M$124,12,FALSE)),IF(_xlfn.STDEV.P(IF($N$4:$N$124=$N31,$M$4:$M$124))=0,IF(COUNTIF(Historical!$C$5:$C$649,$N31)&gt;0, AVERAGE(IF($N$4:$N$124=$N31,$M$4:$M$124),IF(Historical!$C$5:$C$649=$N31,Historical!$F$5:$F$649)),AVERAGE($M$4:$M151)), AVERAGEIF($N$4:$N$124,$N31,$M$4:$M$124)),IF(_xlfn.STDEV.P(IF($N$4:$N$124=$N31,$M$4:$M$124))=0,IF(COUNTIF(Historical!$C$5:$C$649,$N31)&gt;0,_xlfn.STDEV.P(IF($N$4:$N$124=$N31,$M$4:$M$124),IF(Historical!$C$5:$C$649=$N31,Historical!$F$5:$F$649)),_xlfn.STDEV.P($M$4:$M$124)),_xlfn.STDEV.P(IF($N$4:$N$124=$N31,$M$4:$M$124)))))</f>
        <v>0.99999999999999922</v>
      </c>
      <c r="P31" s="14" cm="1">
        <f t="array" ref="P31">IFERROR(INDEX($V$4:$V$18,MATCH(TRUE,$U$4:$U$18&gt;=O31,0)),"")</f>
        <v>8.0000000000000099E-2</v>
      </c>
      <c r="Q31" s="15"/>
      <c r="R31" s="21">
        <f t="shared" si="0"/>
        <v>7.0000600000000079E-2</v>
      </c>
      <c r="S31" s="21"/>
      <c r="T31" s="21"/>
      <c r="X31" s="13" t="str" cm="1">
        <f t="array" ref="X31">IFERROR(INDEX($G$4:$G$124, MATCH(0,COUNTIF($X$3:X30, $G$4:$G$124), 0)),"")</f>
        <v>Kritika Sharma</v>
      </c>
      <c r="Y31" s="13" t="str" cm="1">
        <f t="array" ref="Y31">IFERROR(INDEX($N$4:$N$124, MATCH(0,COUNTIF($Y$3:Y30, $N$4:$N$124), 0)),"")</f>
        <v>Ashok Kumar Pandey</v>
      </c>
    </row>
    <row r="32" spans="2:25">
      <c r="B32" s="13" t="s">
        <v>83</v>
      </c>
      <c r="C32" s="13" t="s">
        <v>84</v>
      </c>
      <c r="D32" s="23">
        <v>3</v>
      </c>
      <c r="E32" s="23">
        <v>3.8</v>
      </c>
      <c r="F32" s="23">
        <v>3.4</v>
      </c>
      <c r="G32" s="23" t="s">
        <v>85</v>
      </c>
      <c r="H32" s="17" cm="1">
        <f t="array" ref="H32">IF(ISBLANK(F32),"",STANDARDIZE((VLOOKUP($B32,$B$4:$F$124,5,FALSE)),IF(_xlfn.STDEV.P(IF($G$4:$G$124=$G32,$F$4:$F$124))=0,IF(COUNTIF(Historical!$C$5:$C$649,$G32)&gt;0, AVERAGE(IF($G$4:$G$124=$G32,$F$4:$F$124),IF(Historical!$C$5:$C$649=$G32,Historical!$F$5:$F$649)),AVERAGE($F$4:$F152)), AVERAGEIF($G$4:$G$124,$G32,$F$4:$F$124)),IF(_xlfn.STDEV.P(IF($G$4:$G$124=$G32,$F$4:$F$124))=0,IF(COUNTIF(Historical!$C$5:$C$649,$G32)&gt;0,_xlfn.STDEV.P(IF($G$4:$G$124=$G32,$F$4:$F$124),IF(Historical!$C$5:$C$649=$G32,Historical!$F$5:$F$649)),_xlfn.STDEV.P($F$4:$F$124)),_xlfn.STDEV.P(IF($G$4:$G$124=$G32,$F$4:$F$124)))))</f>
        <v>-0.99999999999999933</v>
      </c>
      <c r="I32" s="14" cm="1">
        <f t="array" ref="I32">IFERROR(INDEX($V$4:$V$18,MATCH(TRUE,$U$4:$U$18&gt;=H32,0)),"")</f>
        <v>5.5000000000000049E-2</v>
      </c>
      <c r="J32" s="14"/>
      <c r="K32" s="23">
        <v>2.6</v>
      </c>
      <c r="L32" s="23">
        <v>3.3</v>
      </c>
      <c r="M32" s="23">
        <v>3</v>
      </c>
      <c r="N32" s="34" t="s">
        <v>85</v>
      </c>
      <c r="O32" s="17" cm="1">
        <f t="array" ref="O32">IF(ISBLANK(M32),"",STANDARDIZE((VLOOKUP($B32,$B$4:$M$124,12,FALSE)),IF(_xlfn.STDEV.P(IF($N$4:$N$124=$N32,$M$4:$M$124))=0,IF(COUNTIF(Historical!$C$5:$C$649,$N32)&gt;0, AVERAGE(IF($N$4:$N$124=$N32,$M$4:$M$124),IF(Historical!$C$5:$C$649=$N32,Historical!$F$5:$F$649)),AVERAGE($M$4:$M152)), AVERAGEIF($N$4:$N$124,$N32,$M$4:$M$124)),IF(_xlfn.STDEV.P(IF($N$4:$N$124=$N32,$M$4:$M$124))=0,IF(COUNTIF(Historical!$C$5:$C$649,$N32)&gt;0,_xlfn.STDEV.P(IF($N$4:$N$124=$N32,$M$4:$M$124),IF(Historical!$C$5:$C$649=$N32,Historical!$F$5:$F$649)),_xlfn.STDEV.P($M$4:$M$124)),_xlfn.STDEV.P(IF($N$4:$N$124=$N32,$M$4:$M$124)))))</f>
        <v>-1.4069300106240212</v>
      </c>
      <c r="P32" s="14" cm="1">
        <f t="array" ref="P32">IFERROR(INDEX($V$4:$V$18,MATCH(TRUE,$U$4:$U$18&gt;=O32,0)),"")</f>
        <v>4.5000000000000026E-2</v>
      </c>
      <c r="Q32" s="15"/>
      <c r="R32" s="21">
        <f t="shared" si="0"/>
        <v>4.8333850000000039E-2</v>
      </c>
      <c r="S32" s="21"/>
      <c r="T32" s="21"/>
      <c r="X32" s="13" t="str" cm="1">
        <f t="array" ref="X32">IFERROR(INDEX($G$4:$G$124, MATCH(0,COUNTIF($X$3:X31, $G$4:$G$124), 0)),"")</f>
        <v>Saumya Madhvi</v>
      </c>
      <c r="Y32" s="13" t="str" cm="1">
        <f t="array" ref="Y32">IFERROR(INDEX($N$4:$N$124, MATCH(0,COUNTIF($Y$3:Y31, $N$4:$N$124), 0)),"")</f>
        <v>Nupur Raman</v>
      </c>
    </row>
    <row r="33" spans="2:25">
      <c r="B33" s="13" t="s">
        <v>86</v>
      </c>
      <c r="C33" s="13" t="s">
        <v>87</v>
      </c>
      <c r="D33" s="23">
        <v>3.8</v>
      </c>
      <c r="E33" s="23">
        <v>4.2</v>
      </c>
      <c r="F33" s="23">
        <v>4</v>
      </c>
      <c r="G33" s="23" t="s">
        <v>20</v>
      </c>
      <c r="H33" s="17" cm="1">
        <f t="array" ref="H33">IF(ISBLANK(F33),"",STANDARDIZE((VLOOKUP($B33,$B$4:$F$124,5,FALSE)),IF(_xlfn.STDEV.P(IF($G$4:$G$124=$G33,$F$4:$F$124))=0,IF(COUNTIF(Historical!$C$5:$C$649,$G33)&gt;0, AVERAGE(IF($G$4:$G$124=$G33,$F$4:$F$124),IF(Historical!$C$5:$C$649=$G33,Historical!$F$5:$F$649)),AVERAGE($F$4:$F153)), AVERAGEIF($G$4:$G$124,$G33,$F$4:$F$124)),IF(_xlfn.STDEV.P(IF($G$4:$G$124=$G33,$F$4:$F$124))=0,IF(COUNTIF(Historical!$C$5:$C$649,$G33)&gt;0,_xlfn.STDEV.P(IF($G$4:$G$124=$G33,$F$4:$F$124),IF(Historical!$C$5:$C$649=$G33,Historical!$F$5:$F$649)),_xlfn.STDEV.P($F$4:$F$124)),_xlfn.STDEV.P(IF($G$4:$G$124=$G33,$F$4:$F$124)))))</f>
        <v>0.39742159633522933</v>
      </c>
      <c r="I33" s="14" cm="1">
        <f t="array" ref="I33">IFERROR(INDEX($V$4:$V$18,MATCH(TRUE,$U$4:$U$18&gt;=H33,0)),"")</f>
        <v>7.5000000000000094E-2</v>
      </c>
      <c r="J33" s="14"/>
      <c r="K33" s="36">
        <v>2</v>
      </c>
      <c r="L33" s="36">
        <v>3.3</v>
      </c>
      <c r="M33" s="36">
        <v>2.7</v>
      </c>
      <c r="N33" s="34" t="s">
        <v>24</v>
      </c>
      <c r="O33" s="17" cm="1">
        <f t="array" ref="O33">IF(ISBLANK(M33),"",STANDARDIZE((VLOOKUP($B33,$B$4:$M$124,12,FALSE)),IF(_xlfn.STDEV.P(IF($N$4:$N$124=$N33,$M$4:$M$124))=0,IF(COUNTIF(Historical!$C$5:$C$649,$N33)&gt;0, AVERAGE(IF($N$4:$N$124=$N33,$M$4:$M$124),IF(Historical!$C$5:$C$649=$N33,Historical!$F$5:$F$649)),AVERAGE($M$4:$M153)), AVERAGEIF($N$4:$N$124,$N33,$M$4:$M$124)),IF(_xlfn.STDEV.P(IF($N$4:$N$124=$N33,$M$4:$M$124))=0,IF(COUNTIF(Historical!$C$5:$C$649,$N33)&gt;0,_xlfn.STDEV.P(IF($N$4:$N$124=$N33,$M$4:$M$124),IF(Historical!$C$5:$C$649=$N33,Historical!$F$5:$F$649)),_xlfn.STDEV.P($M$4:$M$124)),_xlfn.STDEV.P(IF($N$4:$N$124=$N33,$M$4:$M$124)))))</f>
        <v>-1.8585433185514399</v>
      </c>
      <c r="P33" s="14" cm="1">
        <f t="array" ref="P33">IFERROR(INDEX($V$4:$V$18,MATCH(TRUE,$U$4:$U$18&gt;=O33,0)),"")</f>
        <v>3.500000000000001E-2</v>
      </c>
      <c r="Q33" s="15"/>
      <c r="R33" s="21">
        <f t="shared" si="0"/>
        <v>4.8333950000000042E-2</v>
      </c>
      <c r="S33" s="21"/>
      <c r="T33" s="21"/>
      <c r="X33" s="13" t="str" cm="1">
        <f t="array" ref="X33">IFERROR(INDEX($G$4:$G$124, MATCH(0,COUNTIF($X$3:X32, $G$4:$G$124), 0)),"")</f>
        <v>Sonali Awasthi</v>
      </c>
      <c r="Y33" s="13" t="str" cm="1">
        <f t="array" ref="Y33">IFERROR(INDEX($N$4:$N$124, MATCH(0,COUNTIF($Y$3:Y32, $N$4:$N$124), 0)),"")</f>
        <v>Rishi Kumaria</v>
      </c>
    </row>
    <row r="34" spans="2:25">
      <c r="B34" s="13" t="s">
        <v>88</v>
      </c>
      <c r="C34" s="13" t="s">
        <v>89</v>
      </c>
      <c r="D34" s="23">
        <v>3.7</v>
      </c>
      <c r="E34" s="23">
        <v>3.6</v>
      </c>
      <c r="F34" s="23">
        <v>3.7</v>
      </c>
      <c r="G34" s="23" t="s">
        <v>72</v>
      </c>
      <c r="H34" s="17" cm="1">
        <f t="array" ref="H34">IF(ISBLANK(F34),"",STANDARDIZE((VLOOKUP($B34,$B$4:$F$124,5,FALSE)),IF(_xlfn.STDEV.P(IF($G$4:$G$124=$G34,$F$4:$F$124))=0,IF(COUNTIF(Historical!$C$5:$C$649,$G34)&gt;0, AVERAGE(IF($G$4:$G$124=$G34,$F$4:$F$124),IF(Historical!$C$5:$C$649=$G34,Historical!$F$5:$F$649)),AVERAGE($F$4:$F154)), AVERAGEIF($G$4:$G$124,$G34,$F$4:$F$124)),IF(_xlfn.STDEV.P(IF($G$4:$G$124=$G34,$F$4:$F$124))=0,IF(COUNTIF(Historical!$C$5:$C$649,$G34)&gt;0,_xlfn.STDEV.P(IF($G$4:$G$124=$G34,$F$4:$F$124),IF(Historical!$C$5:$C$649=$G34,Historical!$F$5:$F$649)),_xlfn.STDEV.P($F$4:$F$124)),_xlfn.STDEV.P(IF($G$4:$G$124=$G34,$F$4:$F$124)))))</f>
        <v>-0.70710678118653814</v>
      </c>
      <c r="I34" s="14" cm="1">
        <f t="array" ref="I34">IFERROR(INDEX($V$4:$V$18,MATCH(TRUE,$U$4:$U$18&gt;=H34,0)),"")</f>
        <v>5.5000000000000049E-2</v>
      </c>
      <c r="J34" s="14"/>
      <c r="K34" s="36">
        <v>4</v>
      </c>
      <c r="L34" s="36">
        <v>3.6</v>
      </c>
      <c r="M34" s="36">
        <v>3.8</v>
      </c>
      <c r="N34" s="34" t="s">
        <v>37</v>
      </c>
      <c r="O34" s="17" cm="1">
        <f t="array" ref="O34">IF(ISBLANK(M34),"",STANDARDIZE((VLOOKUP($B34,$B$4:$M$124,12,FALSE)),IF(_xlfn.STDEV.P(IF($N$4:$N$124=$N34,$M$4:$M$124))=0,IF(COUNTIF(Historical!$C$5:$C$649,$N34)&gt;0, AVERAGE(IF($N$4:$N$124=$N34,$M$4:$M$124),IF(Historical!$C$5:$C$649=$N34,Historical!$F$5:$F$649)),AVERAGE($M$4:$M154)), AVERAGEIF($N$4:$N$124,$N34,$M$4:$M$124)),IF(_xlfn.STDEV.P(IF($N$4:$N$124=$N34,$M$4:$M$124))=0,IF(COUNTIF(Historical!$C$5:$C$649,$N34)&gt;0,_xlfn.STDEV.P(IF($N$4:$N$124=$N34,$M$4:$M$124),IF(Historical!$C$5:$C$649=$N34,Historical!$F$5:$F$649)),_xlfn.STDEV.P($M$4:$M$124)),_xlfn.STDEV.P(IF($N$4:$N$124=$N34,$M$4:$M$124)))))</f>
        <v>0.22563549475375569</v>
      </c>
      <c r="P34" s="14" cm="1">
        <f t="array" ref="P34">IFERROR(INDEX($V$4:$V$18,MATCH(TRUE,$U$4:$U$18&gt;=O34,0)),"")</f>
        <v>7.0000000000000076E-2</v>
      </c>
      <c r="Q34" s="15"/>
      <c r="R34" s="21">
        <f t="shared" si="0"/>
        <v>6.5000600000000075E-2</v>
      </c>
      <c r="S34" s="21"/>
      <c r="T34" s="21"/>
      <c r="X34" s="13" t="str" cm="1">
        <f t="array" ref="X34">IFERROR(INDEX($G$4:$G$124, MATCH(0,COUNTIF($X$3:X33, $G$4:$G$124), 0)),"")</f>
        <v>Munish Shukla</v>
      </c>
      <c r="Y34" s="13" t="str" cm="1">
        <f t="array" ref="Y34">IFERROR(INDEX($N$4:$N$124, MATCH(0,COUNTIF($Y$3:Y33, $N$4:$N$124), 0)),"")</f>
        <v>Sheeba Khan</v>
      </c>
    </row>
    <row r="35" spans="2:25">
      <c r="B35" s="13" t="s">
        <v>90</v>
      </c>
      <c r="C35" s="13" t="s">
        <v>91</v>
      </c>
      <c r="D35" s="23">
        <v>4.2</v>
      </c>
      <c r="E35" s="23">
        <v>4.0999999999999996</v>
      </c>
      <c r="F35" s="23">
        <v>4.2</v>
      </c>
      <c r="G35" s="23" t="s">
        <v>85</v>
      </c>
      <c r="H35" s="17" cm="1">
        <f t="array" ref="H35">IF(ISBLANK(F35),"",STANDARDIZE((VLOOKUP($B35,$B$4:$F$124,5,FALSE)),IF(_xlfn.STDEV.P(IF($G$4:$G$124=$G35,$F$4:$F$124))=0,IF(COUNTIF(Historical!$C$5:$C$649,$G35)&gt;0, AVERAGE(IF($G$4:$G$124=$G35,$F$4:$F$124),IF(Historical!$C$5:$C$649=$G35,Historical!$F$5:$F$649)),AVERAGE($F$4:$F155)), AVERAGEIF($G$4:$G$124,$G35,$F$4:$F$124)),IF(_xlfn.STDEV.P(IF($G$4:$G$124=$G35,$F$4:$F$124))=0,IF(COUNTIF(Historical!$C$5:$C$649,$G35)&gt;0,_xlfn.STDEV.P(IF($G$4:$G$124=$G35,$F$4:$F$124),IF(Historical!$C$5:$C$649=$G35,Historical!$F$5:$F$649)),_xlfn.STDEV.P($F$4:$F$124)),_xlfn.STDEV.P(IF($G$4:$G$124=$G35,$F$4:$F$124)))))</f>
        <v>1.0000000000000004</v>
      </c>
      <c r="I35" s="14" cm="1">
        <f t="array" ref="I35">IFERROR(INDEX($V$4:$V$18,MATCH(TRUE,$U$4:$U$18&gt;=H35,0)),"")</f>
        <v>8.0000000000000099E-2</v>
      </c>
      <c r="J35" s="14"/>
      <c r="K35" s="36">
        <v>3.8</v>
      </c>
      <c r="L35" s="36">
        <v>4</v>
      </c>
      <c r="M35" s="36">
        <v>3.9</v>
      </c>
      <c r="N35" s="34" t="s">
        <v>85</v>
      </c>
      <c r="O35" s="17" cm="1">
        <f t="array" ref="O35">IF(ISBLANK(M35),"",STANDARDIZE((VLOOKUP($B35,$B$4:$M$124,12,FALSE)),IF(_xlfn.STDEV.P(IF($N$4:$N$124=$N35,$M$4:$M$124))=0,IF(COUNTIF(Historical!$C$5:$C$649,$N35)&gt;0, AVERAGE(IF($N$4:$N$124=$N35,$M$4:$M$124),IF(Historical!$C$5:$C$649=$N35,Historical!$F$5:$F$649)),AVERAGE($M$4:$M155)), AVERAGEIF($N$4:$N$124,$N35,$M$4:$M$124)),IF(_xlfn.STDEV.P(IF($N$4:$N$124=$N35,$M$4:$M$124))=0,IF(COUNTIF(Historical!$C$5:$C$649,$N35)&gt;0,_xlfn.STDEV.P(IF($N$4:$N$124=$N35,$M$4:$M$124),IF(Historical!$C$5:$C$649=$N35,Historical!$F$5:$F$649)),_xlfn.STDEV.P($M$4:$M$124)),_xlfn.STDEV.P(IF($N$4:$N$124=$N35,$M$4:$M$124)))))</f>
        <v>0.82760588860236606</v>
      </c>
      <c r="P35" s="14" cm="1">
        <f t="array" ref="P35">IFERROR(INDEX($V$4:$V$18,MATCH(TRUE,$U$4:$U$18&gt;=O35,0)),"")</f>
        <v>8.0000000000000099E-2</v>
      </c>
      <c r="Q35" s="15"/>
      <c r="R35" s="21">
        <f t="shared" si="0"/>
        <v>8.0000800000000094E-2</v>
      </c>
      <c r="S35" s="21"/>
      <c r="T35" s="21"/>
      <c r="X35" s="13" t="str" cm="1">
        <f t="array" ref="X35">IFERROR(INDEX($G$4:$G$124, MATCH(0,COUNTIF($X$3:X34, $G$4:$G$124), 0)),"")</f>
        <v>Shashank Yadav</v>
      </c>
      <c r="Y35" s="13" t="str" cm="1">
        <f t="array" ref="Y35">IFERROR(INDEX($N$4:$N$124, MATCH(0,COUNTIF($Y$3:Y34, $N$4:$N$124), 0)),"")</f>
        <v>Rajat Shrivastava</v>
      </c>
    </row>
    <row r="36" spans="2:25">
      <c r="B36" s="58" t="s">
        <v>92</v>
      </c>
      <c r="C36" s="13" t="s">
        <v>93</v>
      </c>
      <c r="D36" s="23">
        <v>3.8</v>
      </c>
      <c r="E36" s="23">
        <v>3.8</v>
      </c>
      <c r="F36" s="23">
        <v>3.8</v>
      </c>
      <c r="G36" s="23" t="s">
        <v>82</v>
      </c>
      <c r="H36" s="17" cm="1">
        <f t="array" ref="H36">IF(ISBLANK(F36),"",STANDARDIZE((VLOOKUP($B36,$B$4:$F$124,5,FALSE)),IF(_xlfn.STDEV.P(IF($G$4:$G$124=$G36,$F$4:$F$124))=0,IF(COUNTIF(Historical!$C$5:$C$649,$G36)&gt;0, AVERAGE(IF($G$4:$G$124=$G36,$F$4:$F$124),IF(Historical!$C$5:$C$649=$G36,Historical!$F$5:$F$649)),AVERAGE($F$4:$F156)), AVERAGEIF($G$4:$G$124,$G36,$F$4:$F$124)),IF(_xlfn.STDEV.P(IF($G$4:$G$124=$G36,$F$4:$F$124))=0,IF(COUNTIF(Historical!$C$5:$C$649,$G36)&gt;0,_xlfn.STDEV.P(IF($G$4:$G$124=$G36,$F$4:$F$124),IF(Historical!$C$5:$C$649=$G36,Historical!$F$5:$F$649)),_xlfn.STDEV.P($F$4:$F$124)),_xlfn.STDEV.P(IF($G$4:$G$124=$G36,$F$4:$F$124)))))</f>
        <v>1.0000000000000042</v>
      </c>
      <c r="I36" s="14" cm="1">
        <f t="array" ref="I36">IFERROR(INDEX($V$4:$V$18,MATCH(TRUE,$U$4:$U$18&gt;=H36,0)),"")</f>
        <v>8.0000000000000099E-2</v>
      </c>
      <c r="J36" s="14"/>
      <c r="K36" s="36">
        <v>3.2</v>
      </c>
      <c r="L36" s="36">
        <v>3.6</v>
      </c>
      <c r="M36" s="36">
        <v>3.4</v>
      </c>
      <c r="N36" s="34" t="s">
        <v>82</v>
      </c>
      <c r="O36" s="17" cm="1">
        <f t="array" ref="O36">IF(ISBLANK(M36),"",STANDARDIZE((VLOOKUP($B36,$B$4:$M$124,12,FALSE)),IF(_xlfn.STDEV.P(IF($N$4:$N$124=$N36,$M$4:$M$124))=0,IF(COUNTIF(Historical!$C$5:$C$649,$N36)&gt;0, AVERAGE(IF($N$4:$N$124=$N36,$M$4:$M$124),IF(Historical!$C$5:$C$649=$N36,Historical!$F$5:$F$649)),AVERAGE($M$4:$M156)), AVERAGEIF($N$4:$N$124,$N36,$M$4:$M$124)),IF(_xlfn.STDEV.P(IF($N$4:$N$124=$N36,$M$4:$M$124))=0,IF(COUNTIF(Historical!$C$5:$C$649,$N36)&gt;0,_xlfn.STDEV.P(IF($N$4:$N$124=$N36,$M$4:$M$124),IF(Historical!$C$5:$C$649=$N36,Historical!$F$5:$F$649)),_xlfn.STDEV.P($M$4:$M$124)),_xlfn.STDEV.P(IF($N$4:$N$124=$N36,$M$4:$M$124)))))</f>
        <v>-1.0000000000000007</v>
      </c>
      <c r="P36" s="14" cm="1">
        <f t="array" ref="P36">IFERROR(INDEX($V$4:$V$18,MATCH(TRUE,$U$4:$U$18&gt;=O36,0)),"")</f>
        <v>5.0000000000000037E-2</v>
      </c>
      <c r="Q36" s="15"/>
      <c r="R36" s="21">
        <f t="shared" ref="R36:R67" si="1">IF(I36="",P36,(I36*0.33334)+(P36*0.66667))</f>
        <v>6.000070000000006E-2</v>
      </c>
      <c r="S36" s="21"/>
      <c r="T36" s="21"/>
      <c r="X36" s="13" t="str" cm="1">
        <f t="array" ref="X36">IFERROR(INDEX($G$4:$G$124, MATCH(0,COUNTIF($X$3:X35, $G$4:$G$124), 0)),"")</f>
        <v>Neelam Ahlawat</v>
      </c>
      <c r="Y36" s="13" t="str" cm="1">
        <f t="array" ref="Y36">IFERROR(INDEX($N$4:$N$124, MATCH(0,COUNTIF($Y$3:Y35, $N$4:$N$124), 0)),"")</f>
        <v>Raguraman H</v>
      </c>
    </row>
    <row r="37" spans="2:25">
      <c r="B37" s="13" t="s">
        <v>94</v>
      </c>
      <c r="C37" s="13" t="s">
        <v>95</v>
      </c>
      <c r="D37" s="23">
        <v>4</v>
      </c>
      <c r="E37" s="23">
        <v>3.8</v>
      </c>
      <c r="F37" s="23">
        <v>3.9</v>
      </c>
      <c r="G37" s="23" t="s">
        <v>96</v>
      </c>
      <c r="H37" s="17" cm="1">
        <f t="array" ref="H37">IF(ISBLANK(F37),"",STANDARDIZE((VLOOKUP($B37,$B$4:$F$124,5,FALSE)),IF(_xlfn.STDEV.P(IF($G$4:$G$124=$G37,$F$4:$F$124))=0,IF(COUNTIF(Historical!$C$5:$C$649,$G37)&gt;0, AVERAGE(IF($G$4:$G$124=$G37,$F$4:$F$124),IF(Historical!$C$5:$C$649=$G37,Historical!$F$5:$F$649)),AVERAGE($F$4:$F157)), AVERAGEIF($G$4:$G$124,$G37,$F$4:$F$124)),IF(_xlfn.STDEV.P(IF($G$4:$G$124=$G37,$F$4:$F$124))=0,IF(COUNTIF(Historical!$C$5:$C$649,$G37)&gt;0,_xlfn.STDEV.P(IF($G$4:$G$124=$G37,$F$4:$F$124),IF(Historical!$C$5:$C$649=$G37,Historical!$F$5:$F$649)),_xlfn.STDEV.P($F$4:$F$124)),_xlfn.STDEV.P(IF($G$4:$G$124=$G37,$F$4:$F$124)))))</f>
        <v>0.76043514272116186</v>
      </c>
      <c r="I37" s="14" cm="1">
        <f t="array" ref="I37">IFERROR(INDEX($V$4:$V$18,MATCH(TRUE,$U$4:$U$18&gt;=H37,0)),"")</f>
        <v>8.0000000000000099E-2</v>
      </c>
      <c r="J37" s="14"/>
      <c r="K37" s="36">
        <v>3.4</v>
      </c>
      <c r="L37" s="36">
        <v>4.4000000000000004</v>
      </c>
      <c r="M37" s="36">
        <v>3.9</v>
      </c>
      <c r="N37" s="34" t="s">
        <v>23</v>
      </c>
      <c r="O37" s="17" cm="1">
        <f t="array" ref="O37">IF(ISBLANK(M37),"",STANDARDIZE((VLOOKUP($B37,$B$4:$M$124,12,FALSE)),IF(_xlfn.STDEV.P(IF($N$4:$N$124=$N37,$M$4:$M$124))=0,IF(COUNTIF(Historical!$C$5:$C$649,$N37)&gt;0, AVERAGE(IF($N$4:$N$124=$N37,$M$4:$M$124),IF(Historical!$C$5:$C$649=$N37,Historical!$F$5:$F$649)),AVERAGE($M$4:$M157)), AVERAGEIF($N$4:$N$124,$N37,$M$4:$M$124)),IF(_xlfn.STDEV.P(IF($N$4:$N$124=$N37,$M$4:$M$124))=0,IF(COUNTIF(Historical!$C$5:$C$649,$N37)&gt;0,_xlfn.STDEV.P(IF($N$4:$N$124=$N37,$M$4:$M$124),IF(Historical!$C$5:$C$649=$N37,Historical!$F$5:$F$649)),_xlfn.STDEV.P($M$4:$M$124)),_xlfn.STDEV.P(IF($N$4:$N$124=$N37,$M$4:$M$124)))))</f>
        <v>0.39440531887330621</v>
      </c>
      <c r="P37" s="14" cm="1">
        <f t="array" ref="P37">IFERROR(INDEX($V$4:$V$18,MATCH(TRUE,$U$4:$U$18&gt;=O37,0)),"")</f>
        <v>7.5000000000000094E-2</v>
      </c>
      <c r="Q37" s="15"/>
      <c r="R37" s="21">
        <f t="shared" si="1"/>
        <v>7.6667450000000095E-2</v>
      </c>
      <c r="S37" s="21"/>
      <c r="T37" s="21"/>
      <c r="X37" s="13" t="str" cm="1">
        <f t="array" ref="X37">IFERROR(INDEX($G$4:$G$124, MATCH(0,COUNTIF($X$3:X36, $G$4:$G$124), 0)),"")</f>
        <v>Jayant Singh</v>
      </c>
      <c r="Y37" s="13" t="str" cm="1">
        <f t="array" ref="Y37">IFERROR(INDEX($N$4:$N$124, MATCH(0,COUNTIF($Y$3:Y36, $N$4:$N$124), 0)),"")</f>
        <v>Neelendra Tripathi</v>
      </c>
    </row>
    <row r="38" spans="2:25">
      <c r="B38" s="34" t="s">
        <v>97</v>
      </c>
      <c r="C38" s="34" t="s">
        <v>98</v>
      </c>
      <c r="D38" s="23">
        <v>3.5</v>
      </c>
      <c r="E38" s="23">
        <v>3.3</v>
      </c>
      <c r="F38" s="23">
        <v>3.5</v>
      </c>
      <c r="G38" s="23" t="s">
        <v>28</v>
      </c>
      <c r="H38" s="17" cm="1">
        <f t="array" ref="H38">IF(ISBLANK(F38),"",STANDARDIZE((VLOOKUP($B38,$B$4:$F$124,5,FALSE)),IF(_xlfn.STDEV.P(IF($G$4:$G$124=$G38,$F$4:$F$124))=0,IF(COUNTIF(Historical!$C$5:$C$649,$G38)&gt;0, AVERAGE(IF($G$4:$G$124=$G38,$F$4:$F$124),IF(Historical!$C$5:$C$649=$G38,Historical!$F$5:$F$649)),AVERAGE($F$4:$F158)), AVERAGEIF($G$4:$G$124,$G38,$F$4:$F$124)),IF(_xlfn.STDEV.P(IF($G$4:$G$124=$G38,$F$4:$F$124))=0,IF(COUNTIF(Historical!$C$5:$C$649,$G38)&gt;0,_xlfn.STDEV.P(IF($G$4:$G$124=$G38,$F$4:$F$124),IF(Historical!$C$5:$C$649=$G38,Historical!$F$5:$F$649)),_xlfn.STDEV.P($F$4:$F$124)),_xlfn.STDEV.P(IF($G$4:$G$124=$G38,$F$4:$F$124)))))</f>
        <v>-4.1065078117660213E-2</v>
      </c>
      <c r="I38" s="14" cm="1">
        <f t="array" ref="I38">IFERROR(INDEX($V$4:$V$18,MATCH(TRUE,$U$4:$U$18&gt;=H38,0)),"")</f>
        <v>6.5000000000000058E-2</v>
      </c>
      <c r="J38" s="14"/>
      <c r="K38" s="36">
        <v>3.3</v>
      </c>
      <c r="L38" s="36">
        <v>3.3</v>
      </c>
      <c r="M38" s="36">
        <v>3.4</v>
      </c>
      <c r="N38" s="34" t="s">
        <v>99</v>
      </c>
      <c r="O38" s="17" cm="1">
        <f t="array" ref="O38">IF(ISBLANK(M38),"",STANDARDIZE((VLOOKUP($B38,$B$4:$M$124,12,FALSE)),IF(_xlfn.STDEV.P(IF($N$4:$N$124=$N38,$M$4:$M$124))=0,IF(COUNTIF(Historical!$C$5:$C$649,$N38)&gt;0, AVERAGE(IF($N$4:$N$124=$N38,$M$4:$M$124),IF(Historical!$C$5:$C$649=$N38,Historical!$F$5:$F$649)),AVERAGE($M$4:$M158)), AVERAGEIF($N$4:$N$124,$N38,$M$4:$M$124)),IF(_xlfn.STDEV.P(IF($N$4:$N$124=$N38,$M$4:$M$124))=0,IF(COUNTIF(Historical!$C$5:$C$649,$N38)&gt;0,_xlfn.STDEV.P(IF($N$4:$N$124=$N38,$M$4:$M$124),IF(Historical!$C$5:$C$649=$N38,Historical!$F$5:$F$649)),_xlfn.STDEV.P($M$4:$M$124)),_xlfn.STDEV.P(IF($N$4:$N$124=$N38,$M$4:$M$124)))))</f>
        <v>-1</v>
      </c>
      <c r="P38" s="14" cm="1">
        <f t="array" ref="P38">IFERROR(INDEX($V$4:$V$18,MATCH(TRUE,$U$4:$U$18&gt;=O38,0)),"")</f>
        <v>5.0000000000000037E-2</v>
      </c>
      <c r="Q38" s="15"/>
      <c r="R38" s="21">
        <f t="shared" si="1"/>
        <v>5.5000600000000045E-2</v>
      </c>
      <c r="S38" s="21"/>
      <c r="T38" s="21"/>
      <c r="X38" s="13" t="str" cm="1">
        <f t="array" ref="X38">IFERROR(INDEX($G$4:$G$124, MATCH(0,COUNTIF($X$3:X37, $G$4:$G$124), 0)),"")</f>
        <v>Naman Soni</v>
      </c>
      <c r="Y38" s="13" t="str" cm="1">
        <f t="array" ref="Y38">IFERROR(INDEX($N$4:$N$124, MATCH(0,COUNTIF($Y$3:Y37, $N$4:$N$124), 0)),"")</f>
        <v>Komal Sharma</v>
      </c>
    </row>
    <row r="39" spans="2:25">
      <c r="B39" s="34" t="s">
        <v>100</v>
      </c>
      <c r="C39" s="34" t="s">
        <v>101</v>
      </c>
      <c r="D39" s="23">
        <v>4.0999999999999996</v>
      </c>
      <c r="E39" s="23">
        <v>4.2</v>
      </c>
      <c r="F39" s="23">
        <v>4.2</v>
      </c>
      <c r="G39" s="23" t="s">
        <v>26</v>
      </c>
      <c r="H39" s="17" cm="1">
        <f t="array" ref="H39">IF(ISBLANK(F39),"",STANDARDIZE((VLOOKUP($B39,$B$4:$F$124,5,FALSE)),IF(_xlfn.STDEV.P(IF($G$4:$G$124=$G39,$F$4:$F$124))=0,IF(COUNTIF(Historical!$C$5:$C$649,$G39)&gt;0, AVERAGE(IF($G$4:$G$124=$G39,$F$4:$F$124),IF(Historical!$C$5:$C$649=$G39,Historical!$F$5:$F$649)),AVERAGE($F$4:$F159)), AVERAGEIF($G$4:$G$124,$G39,$F$4:$F$124)),IF(_xlfn.STDEV.P(IF($G$4:$G$124=$G39,$F$4:$F$124))=0,IF(COUNTIF(Historical!$C$5:$C$649,$G39)&gt;0,_xlfn.STDEV.P(IF($G$4:$G$124=$G39,$F$4:$F$124),IF(Historical!$C$5:$C$649=$G39,Historical!$F$5:$F$649)),_xlfn.STDEV.P($F$4:$F$124)),_xlfn.STDEV.P(IF($G$4:$G$124=$G39,$F$4:$F$124)))))</f>
        <v>1.1102889792108195</v>
      </c>
      <c r="I39" s="14" cm="1">
        <f t="array" ref="I39">IFERROR(INDEX($V$4:$V$18,MATCH(TRUE,$U$4:$U$18&gt;=H39,0)),"")</f>
        <v>8.5000000000000103E-2</v>
      </c>
      <c r="J39" s="14"/>
      <c r="K39" s="36">
        <v>2.2000000000000002</v>
      </c>
      <c r="L39" s="36">
        <v>3.3</v>
      </c>
      <c r="M39" s="36">
        <v>2.8</v>
      </c>
      <c r="N39" s="34" t="s">
        <v>87</v>
      </c>
      <c r="O39" s="17" cm="1">
        <f t="array" ref="O39">IF(ISBLANK(M39),"",STANDARDIZE((VLOOKUP($B39,$B$4:$M$124,12,FALSE)),IF(_xlfn.STDEV.P(IF($N$4:$N$124=$N39,$M$4:$M$124))=0,IF(COUNTIF(Historical!$C$5:$C$649,$N39)&gt;0, AVERAGE(IF($N$4:$N$124=$N39,$M$4:$M$124),IF(Historical!$C$5:$C$649=$N39,Historical!$F$5:$F$649)),AVERAGE($M$4:$M159)), AVERAGEIF($N$4:$N$124,$N39,$M$4:$M$124)),IF(_xlfn.STDEV.P(IF($N$4:$N$124=$N39,$M$4:$M$124))=0,IF(COUNTIF(Historical!$C$5:$C$649,$N39)&gt;0,_xlfn.STDEV.P(IF($N$4:$N$124=$N39,$M$4:$M$124),IF(Historical!$C$5:$C$649=$N39,Historical!$F$5:$F$649)),_xlfn.STDEV.P($M$4:$M$124)),_xlfn.STDEV.P(IF($N$4:$N$124=$N39,$M$4:$M$124)))))</f>
        <v>-1.0690449676497</v>
      </c>
      <c r="P39" s="14" cm="1">
        <f t="array" ref="P39">IFERROR(INDEX($V$4:$V$18,MATCH(TRUE,$U$4:$U$18&gt;=O39,0)),"")</f>
        <v>5.0000000000000037E-2</v>
      </c>
      <c r="Q39" s="15"/>
      <c r="R39" s="21">
        <f t="shared" si="1"/>
        <v>6.166740000000006E-2</v>
      </c>
      <c r="S39" s="21"/>
      <c r="T39" s="21"/>
      <c r="X39" s="13" t="str" cm="1">
        <f t="array" ref="X39">IFERROR(INDEX($G$4:$G$124, MATCH(0,COUNTIF($X$3:X38, $G$4:$G$124), 0)),"")</f>
        <v>Piyush Gupta</v>
      </c>
      <c r="Y39" s="13" t="str" cm="1">
        <f t="array" ref="Y39">IFERROR(INDEX($N$4:$N$124, MATCH(0,COUNTIF($Y$3:Y38, $N$4:$N$124), 0)),"")</f>
        <v>Aishwarya Mishra</v>
      </c>
    </row>
    <row r="40" spans="2:25">
      <c r="B40" s="34" t="s">
        <v>102</v>
      </c>
      <c r="C40" s="34" t="s">
        <v>103</v>
      </c>
      <c r="D40" s="23">
        <v>4</v>
      </c>
      <c r="E40" s="23">
        <v>3.6</v>
      </c>
      <c r="F40" s="23">
        <v>3.8</v>
      </c>
      <c r="G40" s="23" t="s">
        <v>72</v>
      </c>
      <c r="H40" s="17" cm="1">
        <f t="array" ref="H40">IF(ISBLANK(F40),"",STANDARDIZE((VLOOKUP($B40,$B$4:$F$124,5,FALSE)),IF(_xlfn.STDEV.P(IF($G$4:$G$124=$G40,$F$4:$F$124))=0,IF(COUNTIF(Historical!$C$5:$C$649,$G40)&gt;0, AVERAGE(IF($G$4:$G$124=$G40,$F$4:$F$124),IF(Historical!$C$5:$C$649=$G40,Historical!$F$5:$F$649)),AVERAGE($F$4:$F160)), AVERAGEIF($G$4:$G$124,$G40,$F$4:$F$124)),IF(_xlfn.STDEV.P(IF($G$4:$G$124=$G40,$F$4:$F$124))=0,IF(COUNTIF(Historical!$C$5:$C$649,$G40)&gt;0,_xlfn.STDEV.P(IF($G$4:$G$124=$G40,$F$4:$F$124),IF(Historical!$C$5:$C$649=$G40,Historical!$F$5:$F$649)),_xlfn.STDEV.P($F$4:$F$124)),_xlfn.STDEV.P(IF($G$4:$G$124=$G40,$F$4:$F$124)))))</f>
        <v>1.4142135623731045</v>
      </c>
      <c r="I40" s="14" cm="1">
        <f t="array" ref="I40">IFERROR(INDEX($V$4:$V$18,MATCH(TRUE,$U$4:$U$18&gt;=H40,0)),"")</f>
        <v>9.0000000000000108E-2</v>
      </c>
      <c r="J40" s="14"/>
      <c r="K40" s="36">
        <v>2.6</v>
      </c>
      <c r="L40" s="36">
        <v>3.6</v>
      </c>
      <c r="M40" s="36">
        <v>3.1</v>
      </c>
      <c r="N40" s="34" t="s">
        <v>87</v>
      </c>
      <c r="O40" s="17" cm="1">
        <f t="array" ref="O40">IF(ISBLANK(M40),"",STANDARDIZE((VLOOKUP($B40,$B$4:$M$124,12,FALSE)),IF(_xlfn.STDEV.P(IF($N$4:$N$124=$N40,$M$4:$M$124))=0,IF(COUNTIF(Historical!$C$5:$C$649,$N40)&gt;0, AVERAGE(IF($N$4:$N$124=$N40,$M$4:$M$124),IF(Historical!$C$5:$C$649=$N40,Historical!$F$5:$F$649)),AVERAGE($M$4:$M160)), AVERAGEIF($N$4:$N$124,$N40,$M$4:$M$124)),IF(_xlfn.STDEV.P(IF($N$4:$N$124=$N40,$M$4:$M$124))=0,IF(COUNTIF(Historical!$C$5:$C$649,$N40)&gt;0,_xlfn.STDEV.P(IF($N$4:$N$124=$N40,$M$4:$M$124),IF(Historical!$C$5:$C$649=$N40,Historical!$F$5:$F$649)),_xlfn.STDEV.P($M$4:$M$124)),_xlfn.STDEV.P(IF($N$4:$N$124=$N40,$M$4:$M$124)))))</f>
        <v>1.3363062095621197</v>
      </c>
      <c r="P40" s="14" cm="1">
        <f t="array" ref="P40">IFERROR(INDEX($V$4:$V$18,MATCH(TRUE,$U$4:$U$18&gt;=O40,0)),"")</f>
        <v>9.0000000000000108E-2</v>
      </c>
      <c r="Q40" s="15"/>
      <c r="R40" s="21">
        <f t="shared" si="1"/>
        <v>9.0000900000000106E-2</v>
      </c>
      <c r="S40" s="21"/>
      <c r="T40" s="21"/>
      <c r="X40" s="13" t="str" cm="1">
        <f t="array" ref="X40">IFERROR(INDEX($G$4:$G$124, MATCH(0,COUNTIF($X$3:X39, $G$4:$G$124), 0)),"")</f>
        <v>Rishi Kumaria</v>
      </c>
      <c r="Y40" s="13" t="str" cm="1">
        <f t="array" ref="Y40">IFERROR(INDEX($N$4:$N$124, MATCH(0,COUNTIF($Y$3:Y39, $N$4:$N$124), 0)),"")</f>
        <v>Syed Salar Saif</v>
      </c>
    </row>
    <row r="41" spans="2:25">
      <c r="B41" s="34" t="s">
        <v>104</v>
      </c>
      <c r="C41" s="34" t="s">
        <v>105</v>
      </c>
      <c r="D41" s="23">
        <v>3.7</v>
      </c>
      <c r="E41" s="23">
        <v>4.0999999999999996</v>
      </c>
      <c r="F41" s="23">
        <v>4</v>
      </c>
      <c r="G41" s="23" t="s">
        <v>106</v>
      </c>
      <c r="H41" s="17" cm="1">
        <f t="array" ref="H41">IF(ISBLANK(F41),"",STANDARDIZE((VLOOKUP($B41,$B$4:$F$124,5,FALSE)),IF(_xlfn.STDEV.P(IF($G$4:$G$124=$G41,$F$4:$F$124))=0,IF(COUNTIF(Historical!$C$5:$C$649,$G41)&gt;0, AVERAGE(IF($G$4:$G$124=$G41,$F$4:$F$124),IF(Historical!$C$5:$C$649=$G41,Historical!$F$5:$F$649)),AVERAGE($F$4:$F161)), AVERAGEIF($G$4:$G$124,$G41,$F$4:$F$124)),IF(_xlfn.STDEV.P(IF($G$4:$G$124=$G41,$F$4:$F$124))=0,IF(COUNTIF(Historical!$C$5:$C$649,$G41)&gt;0,_xlfn.STDEV.P(IF($G$4:$G$124=$G41,$F$4:$F$124),IF(Historical!$C$5:$C$649=$G41,Historical!$F$5:$F$649)),_xlfn.STDEV.P($F$4:$F$124)),_xlfn.STDEV.P(IF($G$4:$G$124=$G41,$F$4:$F$124)))))</f>
        <v>0.96720514782062428</v>
      </c>
      <c r="I41" s="14" cm="1">
        <f t="array" ref="I41">IFERROR(INDEX($V$4:$V$18,MATCH(TRUE,$U$4:$U$18&gt;=H41,0)),"")</f>
        <v>8.0000000000000099E-2</v>
      </c>
      <c r="J41" s="14"/>
      <c r="K41" s="36">
        <v>3.2</v>
      </c>
      <c r="L41" s="36">
        <v>3.6</v>
      </c>
      <c r="M41" s="36">
        <v>3.4</v>
      </c>
      <c r="N41" s="34" t="s">
        <v>107</v>
      </c>
      <c r="O41" s="17" cm="1">
        <f t="array" ref="O41">IF(ISBLANK(M41),"",STANDARDIZE((VLOOKUP($B41,$B$4:$M$124,12,FALSE)),IF(_xlfn.STDEV.P(IF($N$4:$N$124=$N41,$M$4:$M$124))=0,IF(COUNTIF(Historical!$C$5:$C$649,$N41)&gt;0, AVERAGE(IF($N$4:$N$124=$N41,$M$4:$M$124),IF(Historical!$C$5:$C$649=$N41,Historical!$F$5:$F$649)),AVERAGE($M$4:$M161)), AVERAGEIF($N$4:$N$124,$N41,$M$4:$M$124)),IF(_xlfn.STDEV.P(IF($N$4:$N$124=$N41,$M$4:$M$124))=0,IF(COUNTIF(Historical!$C$5:$C$649,$N41)&gt;0,_xlfn.STDEV.P(IF($N$4:$N$124=$N41,$M$4:$M$124),IF(Historical!$C$5:$C$649=$N41,Historical!$F$5:$F$649)),_xlfn.STDEV.P($M$4:$M$124)),_xlfn.STDEV.P(IF($N$4:$N$124=$N41,$M$4:$M$124)))))</f>
        <v>-0.33860645457121574</v>
      </c>
      <c r="P41" s="14" cm="1">
        <f t="array" ref="P41">IFERROR(INDEX($V$4:$V$18,MATCH(TRUE,$U$4:$U$18&gt;=O41,0)),"")</f>
        <v>6.0000000000000053E-2</v>
      </c>
      <c r="Q41" s="15"/>
      <c r="R41" s="21">
        <f t="shared" si="1"/>
        <v>6.6667400000000071E-2</v>
      </c>
      <c r="S41" s="21"/>
      <c r="T41" s="21"/>
      <c r="X41" s="13" t="str" cm="1">
        <f t="array" ref="X41">IFERROR(INDEX($G$4:$G$124, MATCH(0,COUNTIF($X$3:X40, $G$4:$G$124), 0)),"")</f>
        <v>Vineet Kumar Singh</v>
      </c>
      <c r="Y41" s="13" t="str" cm="1">
        <f t="array" ref="Y41">IFERROR(INDEX($N$4:$N$124, MATCH(0,COUNTIF($Y$3:Y40, $N$4:$N$124), 0)),"")</f>
        <v>Pooja Rautela</v>
      </c>
    </row>
    <row r="42" spans="2:25">
      <c r="B42" s="34" t="s">
        <v>108</v>
      </c>
      <c r="C42" s="34" t="s">
        <v>109</v>
      </c>
      <c r="D42" s="23">
        <v>3.6</v>
      </c>
      <c r="E42" s="23">
        <v>4.3</v>
      </c>
      <c r="F42" s="23">
        <v>4</v>
      </c>
      <c r="G42" s="23" t="s">
        <v>52</v>
      </c>
      <c r="H42" s="17" cm="1">
        <f t="array" ref="H42">IF(ISBLANK(F42),"",STANDARDIZE((VLOOKUP($B42,$B$4:$F$124,5,FALSE)),IF(_xlfn.STDEV.P(IF($G$4:$G$124=$G42,$F$4:$F$124))=0,IF(COUNTIF(Historical!$C$5:$C$649,$G42)&gt;0, AVERAGE(IF($G$4:$G$124=$G42,$F$4:$F$124),IF(Historical!$C$5:$C$649=$G42,Historical!$F$5:$F$649)),AVERAGE($F$4:$F162)), AVERAGEIF($G$4:$G$124,$G42,$F$4:$F$124)),IF(_xlfn.STDEV.P(IF($G$4:$G$124=$G42,$F$4:$F$124))=0,IF(COUNTIF(Historical!$C$5:$C$649,$G42)&gt;0,_xlfn.STDEV.P(IF($G$4:$G$124=$G42,$F$4:$F$124),IF(Historical!$C$5:$C$649=$G42,Historical!$F$5:$F$649)),_xlfn.STDEV.P($F$4:$F$124)),_xlfn.STDEV.P(IF($G$4:$G$124=$G42,$F$4:$F$124)))))</f>
        <v>7.4124931666109992E-2</v>
      </c>
      <c r="I42" s="14" cm="1">
        <f t="array" ref="I42">IFERROR(INDEX($V$4:$V$18,MATCH(TRUE,$U$4:$U$18&gt;=H42,0)),"")</f>
        <v>7.0000000000000076E-2</v>
      </c>
      <c r="J42" s="14"/>
      <c r="K42" s="36">
        <v>2.5</v>
      </c>
      <c r="L42" s="36">
        <v>3.2</v>
      </c>
      <c r="M42" s="36">
        <v>2.9</v>
      </c>
      <c r="N42" s="34" t="s">
        <v>87</v>
      </c>
      <c r="O42" s="17" cm="1">
        <f t="array" ref="O42">IF(ISBLANK(M42),"",STANDARDIZE((VLOOKUP($B42,$B$4:$M$124,12,FALSE)),IF(_xlfn.STDEV.P(IF($N$4:$N$124=$N42,$M$4:$M$124))=0,IF(COUNTIF(Historical!$C$5:$C$649,$N42)&gt;0, AVERAGE(IF($N$4:$N$124=$N42,$M$4:$M$124),IF(Historical!$C$5:$C$649=$N42,Historical!$F$5:$F$649)),AVERAGE($M$4:$M162)), AVERAGEIF($N$4:$N$124,$N42,$M$4:$M$124)),IF(_xlfn.STDEV.P(IF($N$4:$N$124=$N42,$M$4:$M$124))=0,IF(COUNTIF(Historical!$C$5:$C$649,$N42)&gt;0,_xlfn.STDEV.P(IF($N$4:$N$124=$N42,$M$4:$M$124),IF(Historical!$C$5:$C$649=$N42,Historical!$F$5:$F$649)),_xlfn.STDEV.P($M$4:$M$124)),_xlfn.STDEV.P(IF($N$4:$N$124=$N42,$M$4:$M$124)))))</f>
        <v>-0.26726124191242678</v>
      </c>
      <c r="P42" s="14" cm="1">
        <f t="array" ref="P42">IFERROR(INDEX($V$4:$V$18,MATCH(TRUE,$U$4:$U$18&gt;=O42,0)),"")</f>
        <v>6.0000000000000053E-2</v>
      </c>
      <c r="Q42" s="15"/>
      <c r="R42" s="21">
        <f t="shared" si="1"/>
        <v>6.3334000000000057E-2</v>
      </c>
      <c r="S42" s="21"/>
      <c r="T42" s="21"/>
      <c r="X42" s="13" t="str" cm="1">
        <f t="array" ref="X42">IFERROR(INDEX($G$4:$G$124, MATCH(0,COUNTIF($X$3:X41, $G$4:$G$124), 0)),"")</f>
        <v>Shamim Husain</v>
      </c>
      <c r="Y42" s="13" t="str" cm="1">
        <f t="array" ref="Y42">IFERROR(INDEX($N$4:$N$124, MATCH(0,COUNTIF($Y$3:Y41, $N$4:$N$124), 0)),"")</f>
        <v>Saqib Atique</v>
      </c>
    </row>
    <row r="43" spans="2:25">
      <c r="B43" s="34" t="s">
        <v>110</v>
      </c>
      <c r="C43" s="34" t="s">
        <v>111</v>
      </c>
      <c r="D43" s="23">
        <v>2.6</v>
      </c>
      <c r="E43" s="23">
        <v>3.3</v>
      </c>
      <c r="F43" s="23">
        <v>3</v>
      </c>
      <c r="G43" s="23" t="s">
        <v>28</v>
      </c>
      <c r="H43" s="17" cm="1">
        <f t="array" ref="H43">IF(ISBLANK(F43),"",STANDARDIZE((VLOOKUP($B43,$B$4:$F$124,5,FALSE)),IF(_xlfn.STDEV.P(IF($G$4:$G$124=$G43,$F$4:$F$124))=0,IF(COUNTIF(Historical!$C$5:$C$649,$G43)&gt;0, AVERAGE(IF($G$4:$G$124=$G43,$F$4:$F$124),IF(Historical!$C$5:$C$649=$G43,Historical!$F$5:$F$649)),AVERAGE($F$4:$F163)), AVERAGEIF($G$4:$G$124,$G43,$F$4:$F$124)),IF(_xlfn.STDEV.P(IF($G$4:$G$124=$G43,$F$4:$F$124))=0,IF(COUNTIF(Historical!$C$5:$C$649,$G43)&gt;0,_xlfn.STDEV.P(IF($G$4:$G$124=$G43,$F$4:$F$124),IF(Historical!$C$5:$C$649=$G43,Historical!$F$5:$F$649)),_xlfn.STDEV.P($F$4:$F$124)),_xlfn.STDEV.P(IF($G$4:$G$124=$G43,$F$4:$F$124)))))</f>
        <v>-1.2730174216474381</v>
      </c>
      <c r="I43" s="14" cm="1">
        <f t="array" ref="I43">IFERROR(INDEX($V$4:$V$18,MATCH(TRUE,$U$4:$U$18&gt;=H43,0)),"")</f>
        <v>4.5000000000000026E-2</v>
      </c>
      <c r="J43" s="14"/>
      <c r="K43" s="36">
        <v>3</v>
      </c>
      <c r="L43" s="36">
        <v>3.4</v>
      </c>
      <c r="M43" s="36">
        <v>3.2</v>
      </c>
      <c r="N43" s="34" t="s">
        <v>75</v>
      </c>
      <c r="O43" s="17" cm="1">
        <f t="array" ref="O43">IF(ISBLANK(M43),"",STANDARDIZE((VLOOKUP($B43,$B$4:$M$124,12,FALSE)),IF(_xlfn.STDEV.P(IF($N$4:$N$124=$N43,$M$4:$M$124))=0,IF(COUNTIF(Historical!$C$5:$C$649,$N43)&gt;0, AVERAGE(IF($N$4:$N$124=$N43,$M$4:$M$124),IF(Historical!$C$5:$C$649=$N43,Historical!$F$5:$F$649)),AVERAGE($M$4:$M163)), AVERAGEIF($N$4:$N$124,$N43,$M$4:$M$124)),IF(_xlfn.STDEV.P(IF($N$4:$N$124=$N43,$M$4:$M$124))=0,IF(COUNTIF(Historical!$C$5:$C$649,$N43)&gt;0,_xlfn.STDEV.P(IF($N$4:$N$124=$N43,$M$4:$M$124),IF(Historical!$C$5:$C$649=$N43,Historical!$F$5:$F$649)),_xlfn.STDEV.P($M$4:$M$124)),_xlfn.STDEV.P(IF($N$4:$N$124=$N43,$M$4:$M$124)))))</f>
        <v>-1</v>
      </c>
      <c r="P43" s="14" cm="1">
        <f t="array" ref="P43">IFERROR(INDEX($V$4:$V$18,MATCH(TRUE,$U$4:$U$18&gt;=O43,0)),"")</f>
        <v>5.0000000000000037E-2</v>
      </c>
      <c r="Q43" s="15"/>
      <c r="R43" s="21">
        <f t="shared" si="1"/>
        <v>4.8333800000000031E-2</v>
      </c>
      <c r="S43" s="21"/>
      <c r="T43" s="21"/>
      <c r="X43" s="13" t="str" cm="1">
        <f t="array" ref="X43">IFERROR(INDEX($G$4:$G$124, MATCH(0,COUNTIF($X$3:X42, $G$4:$G$124), 0)),"")</f>
        <v>Rajat Shrivastava</v>
      </c>
      <c r="Y43" s="13" t="str" cm="1">
        <f t="array" ref="Y43">IFERROR(INDEX($N$4:$N$124, MATCH(0,COUNTIF($Y$3:Y42, $N$4:$N$124), 0)),"")</f>
        <v>Krishna Jaiswal</v>
      </c>
    </row>
    <row r="44" spans="2:25">
      <c r="B44" s="34" t="s">
        <v>112</v>
      </c>
      <c r="C44" s="34" t="s">
        <v>113</v>
      </c>
      <c r="D44" s="23">
        <v>3.5</v>
      </c>
      <c r="E44" s="23">
        <v>3.6</v>
      </c>
      <c r="F44" s="23">
        <v>3.6</v>
      </c>
      <c r="G44" s="23" t="s">
        <v>65</v>
      </c>
      <c r="H44" s="17" cm="1">
        <f t="array" ref="H44">IF(ISBLANK(F44),"",STANDARDIZE((VLOOKUP($B44,$B$4:$F$124,5,FALSE)),IF(_xlfn.STDEV.P(IF($G$4:$G$124=$G44,$F$4:$F$124))=0,IF(COUNTIF(Historical!$C$5:$C$649,$G44)&gt;0, AVERAGE(IF($G$4:$G$124=$G44,$F$4:$F$124),IF(Historical!$C$5:$C$649=$G44,Historical!$F$5:$F$649)),AVERAGE($F$4:$F164)), AVERAGEIF($G$4:$G$124,$G44,$F$4:$F$124)),IF(_xlfn.STDEV.P(IF($G$4:$G$124=$G44,$F$4:$F$124))=0,IF(COUNTIF(Historical!$C$5:$C$649,$G44)&gt;0,_xlfn.STDEV.P(IF($G$4:$G$124=$G44,$F$4:$F$124),IF(Historical!$C$5:$C$649=$G44,Historical!$F$5:$F$649)),_xlfn.STDEV.P($F$4:$F$124)),_xlfn.STDEV.P(IF($G$4:$G$124=$G44,$F$4:$F$124)))))</f>
        <v>-1.0000000000000022</v>
      </c>
      <c r="I44" s="14" cm="1">
        <f t="array" ref="I44">IFERROR(INDEX($V$4:$V$18,MATCH(TRUE,$U$4:$U$18&gt;=H44,0)),"")</f>
        <v>5.0000000000000037E-2</v>
      </c>
      <c r="J44" s="14"/>
      <c r="K44" s="36">
        <v>2.6</v>
      </c>
      <c r="L44" s="36">
        <v>4.0999999999999996</v>
      </c>
      <c r="M44" s="36">
        <v>3.4</v>
      </c>
      <c r="N44" s="34" t="s">
        <v>37</v>
      </c>
      <c r="O44" s="17" cm="1">
        <f t="array" ref="O44">IF(ISBLANK(M44),"",STANDARDIZE((VLOOKUP($B44,$B$4:$M$124,12,FALSE)),IF(_xlfn.STDEV.P(IF($N$4:$N$124=$N44,$M$4:$M$124))=0,IF(COUNTIF(Historical!$C$5:$C$649,$N44)&gt;0, AVERAGE(IF($N$4:$N$124=$N44,$M$4:$M$124),IF(Historical!$C$5:$C$649=$N44,Historical!$F$5:$F$649)),AVERAGE($M$4:$M164)), AVERAGEIF($N$4:$N$124,$N44,$M$4:$M$124)),IF(_xlfn.STDEV.P(IF($N$4:$N$124=$N44,$M$4:$M$124))=0,IF(COUNTIF(Historical!$C$5:$C$649,$N44)&gt;0,_xlfn.STDEV.P(IF($N$4:$N$124=$N44,$M$4:$M$124),IF(Historical!$C$5:$C$649=$N44,Historical!$F$5:$F$649)),_xlfn.STDEV.P($M$4:$M$124)),_xlfn.STDEV.P(IF($N$4:$N$124=$N44,$M$4:$M$124)))))</f>
        <v>-0.57662404214849095</v>
      </c>
      <c r="P44" s="14" cm="1">
        <f t="array" ref="P44">IFERROR(INDEX($V$4:$V$18,MATCH(TRUE,$U$4:$U$18&gt;=O44,0)),"")</f>
        <v>5.5000000000000049E-2</v>
      </c>
      <c r="Q44" s="15"/>
      <c r="R44" s="21">
        <f t="shared" si="1"/>
        <v>5.3333850000000044E-2</v>
      </c>
      <c r="S44" s="21"/>
      <c r="T44" s="21"/>
      <c r="X44" s="13" t="str" cm="1">
        <f t="array" ref="X44">IFERROR(INDEX($G$4:$G$124, MATCH(0,COUNTIF($X$3:X43, $G$4:$G$124), 0)),"")</f>
        <v>Simran Jain</v>
      </c>
      <c r="Y44" s="13" t="str" cm="1">
        <f t="array" ref="Y44">IFERROR(INDEX($N$4:$N$124, MATCH(0,COUNTIF($Y$3:Y43, $N$4:$N$124), 0)),"")</f>
        <v>Prakhar Mishra</v>
      </c>
    </row>
    <row r="45" spans="2:25">
      <c r="B45" s="34" t="s">
        <v>114</v>
      </c>
      <c r="C45" s="34" t="s">
        <v>106</v>
      </c>
      <c r="D45" s="23">
        <v>3.6</v>
      </c>
      <c r="E45" s="23">
        <v>4.0999999999999996</v>
      </c>
      <c r="F45" s="23">
        <v>3.9</v>
      </c>
      <c r="G45" s="23" t="s">
        <v>26</v>
      </c>
      <c r="H45" s="17" cm="1">
        <f t="array" ref="H45">IF(ISBLANK(F45),"",STANDARDIZE((VLOOKUP($B45,$B$4:$F$124,5,FALSE)),IF(_xlfn.STDEV.P(IF($G$4:$G$124=$G45,$F$4:$F$124))=0,IF(COUNTIF(Historical!$C$5:$C$649,$G45)&gt;0, AVERAGE(IF($G$4:$G$124=$G45,$F$4:$F$124),IF(Historical!$C$5:$C$649=$G45,Historical!$F$5:$F$649)),AVERAGE($F$4:$F165)), AVERAGEIF($G$4:$G$124,$G45,$F$4:$F$124)),IF(_xlfn.STDEV.P(IF($G$4:$G$124=$G45,$F$4:$F$124))=0,IF(COUNTIF(Historical!$C$5:$C$649,$G45)&gt;0,_xlfn.STDEV.P(IF($G$4:$G$124=$G45,$F$4:$F$124),IF(Historical!$C$5:$C$649=$G45,Historical!$F$5:$F$649)),_xlfn.STDEV.P($F$4:$F$124)),_xlfn.STDEV.P(IF($G$4:$G$124=$G45,$F$4:$F$124)))))</f>
        <v>0.57735026918962573</v>
      </c>
      <c r="I45" s="14" cm="1">
        <f t="array" ref="I45">IFERROR(INDEX($V$4:$V$18,MATCH(TRUE,$U$4:$U$18&gt;=H45,0)),"")</f>
        <v>7.5000000000000094E-2</v>
      </c>
      <c r="J45" s="14"/>
      <c r="K45" s="36">
        <v>3</v>
      </c>
      <c r="L45" s="36">
        <v>3.8</v>
      </c>
      <c r="M45" s="36">
        <v>3.4</v>
      </c>
      <c r="N45" s="34" t="s">
        <v>115</v>
      </c>
      <c r="O45" s="17" cm="1">
        <f t="array" ref="O45">IF(ISBLANK(M45),"",STANDARDIZE((VLOOKUP($B45,$B$4:$M$124,12,FALSE)),IF(_xlfn.STDEV.P(IF($N$4:$N$124=$N45,$M$4:$M$124))=0,IF(COUNTIF(Historical!$C$5:$C$649,$N45)&gt;0, AVERAGE(IF($N$4:$N$124=$N45,$M$4:$M$124),IF(Historical!$C$5:$C$649=$N45,Historical!$F$5:$F$649)),AVERAGE($M$4:$M165)), AVERAGEIF($N$4:$N$124,$N45,$M$4:$M$124)),IF(_xlfn.STDEV.P(IF($N$4:$N$124=$N45,$M$4:$M$124))=0,IF(COUNTIF(Historical!$C$5:$C$649,$N45)&gt;0,_xlfn.STDEV.P(IF($N$4:$N$124=$N45,$M$4:$M$124),IF(Historical!$C$5:$C$649=$N45,Historical!$F$5:$F$649)),_xlfn.STDEV.P($M$4:$M$124)),_xlfn.STDEV.P(IF($N$4:$N$124=$N45,$M$4:$M$124)))))</f>
        <v>-1.2247448713915881</v>
      </c>
      <c r="P45" s="14" cm="1">
        <f t="array" ref="P45">IFERROR(INDEX($V$4:$V$18,MATCH(TRUE,$U$4:$U$18&gt;=O45,0)),"")</f>
        <v>5.0000000000000037E-2</v>
      </c>
      <c r="Q45" s="15"/>
      <c r="R45" s="21">
        <f t="shared" si="1"/>
        <v>5.8334000000000052E-2</v>
      </c>
      <c r="S45" s="21"/>
      <c r="T45" s="21"/>
      <c r="X45" s="13" t="str" cm="1">
        <f t="array" ref="X45">IFERROR(INDEX($G$4:$G$124, MATCH(0,COUNTIF($X$3:X44, $G$4:$G$124), 0)),"")</f>
        <v>Aishwarya Mishra</v>
      </c>
      <c r="Y45" s="13" t="str" cm="1">
        <f t="array" ref="Y45">IFERROR(INDEX($N$4:$N$124, MATCH(0,COUNTIF($Y$3:Y44, $N$4:$N$124), 0)),"")</f>
        <v>Aditi Jaiswal</v>
      </c>
    </row>
    <row r="46" spans="2:25">
      <c r="B46" s="34" t="s">
        <v>116</v>
      </c>
      <c r="C46" s="34" t="s">
        <v>117</v>
      </c>
      <c r="D46" s="23">
        <v>2.6</v>
      </c>
      <c r="E46" s="23">
        <v>3.7</v>
      </c>
      <c r="F46" s="23">
        <v>3.2</v>
      </c>
      <c r="G46" s="23" t="s">
        <v>19</v>
      </c>
      <c r="H46" s="17" cm="1">
        <f t="array" ref="H46">IF(ISBLANK(F46),"",STANDARDIZE((VLOOKUP($B46,$B$4:$F$124,5,FALSE)),IF(_xlfn.STDEV.P(IF($G$4:$G$124=$G46,$F$4:$F$124))=0,IF(COUNTIF(Historical!$C$5:$C$649,$G46)&gt;0, AVERAGE(IF($G$4:$G$124=$G46,$F$4:$F$124),IF(Historical!$C$5:$C$649=$G46,Historical!$F$5:$F$649)),AVERAGE($F$4:$F166)), AVERAGEIF($G$4:$G$124,$G46,$F$4:$F$124)),IF(_xlfn.STDEV.P(IF($G$4:$G$124=$G46,$F$4:$F$124))=0,IF(COUNTIF(Historical!$C$5:$C$649,$G46)&gt;0,_xlfn.STDEV.P(IF($G$4:$G$124=$G46,$F$4:$F$124),IF(Historical!$C$5:$C$649=$G46,Historical!$F$5:$F$649)),_xlfn.STDEV.P($F$4:$F$124)),_xlfn.STDEV.P(IF($G$4:$G$124=$G46,$F$4:$F$124)))))</f>
        <v>-1.394755939064136</v>
      </c>
      <c r="I46" s="14" cm="1">
        <f t="array" ref="I46">IFERROR(INDEX($V$4:$V$18,MATCH(TRUE,$U$4:$U$18&gt;=H46,0)),"")</f>
        <v>4.5000000000000026E-2</v>
      </c>
      <c r="J46" s="14"/>
      <c r="K46" s="36">
        <v>3.4</v>
      </c>
      <c r="L46" s="36">
        <v>4</v>
      </c>
      <c r="M46" s="36">
        <v>3.7</v>
      </c>
      <c r="N46" s="34" t="s">
        <v>54</v>
      </c>
      <c r="O46" s="17" cm="1">
        <f t="array" ref="O46">IF(ISBLANK(M46),"",STANDARDIZE((VLOOKUP($B46,$B$4:$M$124,12,FALSE)),IF(_xlfn.STDEV.P(IF($N$4:$N$124=$N46,$M$4:$M$124))=0,IF(COUNTIF(Historical!$C$5:$C$649,$N46)&gt;0, AVERAGE(IF($N$4:$N$124=$N46,$M$4:$M$124),IF(Historical!$C$5:$C$649=$N46,Historical!$F$5:$F$649)),AVERAGE($M$4:$M166)), AVERAGEIF($N$4:$N$124,$N46,$M$4:$M$124)),IF(_xlfn.STDEV.P(IF($N$4:$N$124=$N46,$M$4:$M$124))=0,IF(COUNTIF(Historical!$C$5:$C$649,$N46)&gt;0,_xlfn.STDEV.P(IF($N$4:$N$124=$N46,$M$4:$M$124),IF(Historical!$C$5:$C$649=$N46,Historical!$F$5:$F$649)),_xlfn.STDEV.P($M$4:$M$124)),_xlfn.STDEV.P(IF($N$4:$N$124=$N46,$M$4:$M$124)))))</f>
        <v>0.55132280429198144</v>
      </c>
      <c r="P46" s="14" cm="1">
        <f t="array" ref="P46">IFERROR(INDEX($V$4:$V$18,MATCH(TRUE,$U$4:$U$18&gt;=O46,0)),"")</f>
        <v>7.5000000000000094E-2</v>
      </c>
      <c r="Q46" s="15"/>
      <c r="R46" s="21">
        <f t="shared" si="1"/>
        <v>6.5000550000000074E-2</v>
      </c>
      <c r="S46" s="21"/>
      <c r="T46" s="21"/>
      <c r="X46" s="13" t="str" cm="1">
        <f t="array" ref="X46">IFERROR(INDEX($G$4:$G$124, MATCH(0,COUNTIF($X$3:X45, $G$4:$G$124), 0)),"")</f>
        <v>Syed Salar Saif</v>
      </c>
      <c r="Y46" s="13" t="str" cm="1">
        <f t="array" ref="Y46">IFERROR(INDEX($N$4:$N$124, MATCH(0,COUNTIF($Y$3:Y45, $N$4:$N$124), 0)),"")</f>
        <v>Mohammad Daud</v>
      </c>
    </row>
    <row r="47" spans="2:25">
      <c r="B47" s="34" t="s">
        <v>118</v>
      </c>
      <c r="C47" s="34" t="s">
        <v>107</v>
      </c>
      <c r="D47" s="23">
        <v>4.5</v>
      </c>
      <c r="E47" s="23">
        <v>4.3</v>
      </c>
      <c r="F47" s="23">
        <v>4.5</v>
      </c>
      <c r="G47" s="23" t="s">
        <v>46</v>
      </c>
      <c r="H47" s="17" cm="1">
        <f t="array" ref="H47">IF(ISBLANK(F47),"",STANDARDIZE((VLOOKUP($B47,$B$4:$F$124,5,FALSE)),IF(_xlfn.STDEV.P(IF($G$4:$G$124=$G47,$F$4:$F$124))=0,IF(COUNTIF(Historical!$C$5:$C$649,$G47)&gt;0, AVERAGE(IF($G$4:$G$124=$G47,$F$4:$F$124),IF(Historical!$C$5:$C$649=$G47,Historical!$F$5:$F$649)),AVERAGE($F$4:$F167)), AVERAGEIF($G$4:$G$124,$G47,$F$4:$F$124)),IF(_xlfn.STDEV.P(IF($G$4:$G$124=$G47,$F$4:$F$124))=0,IF(COUNTIF(Historical!$C$5:$C$649,$G47)&gt;0,_xlfn.STDEV.P(IF($G$4:$G$124=$G47,$F$4:$F$124),IF(Historical!$C$5:$C$649=$G47,Historical!$F$5:$F$649)),_xlfn.STDEV.P($F$4:$F$124)),_xlfn.STDEV.P(IF($G$4:$G$124=$G47,$F$4:$F$124)))))</f>
        <v>0.64124271076708639</v>
      </c>
      <c r="I47" s="14" cm="1">
        <f t="array" ref="I47">IFERROR(INDEX($V$4:$V$18,MATCH(TRUE,$U$4:$U$18&gt;=H47,0)),"")</f>
        <v>7.5000000000000094E-2</v>
      </c>
      <c r="J47" s="14"/>
      <c r="K47" s="36">
        <v>3.2</v>
      </c>
      <c r="L47" s="36">
        <v>2.8</v>
      </c>
      <c r="M47" s="36">
        <v>3</v>
      </c>
      <c r="N47" s="34" t="s">
        <v>21</v>
      </c>
      <c r="O47" s="17" cm="1">
        <f t="array" ref="O47">IF(ISBLANK(M47),"",STANDARDIZE((VLOOKUP($B47,$B$4:$M$124,12,FALSE)),IF(_xlfn.STDEV.P(IF($N$4:$N$124=$N47,$M$4:$M$124))=0,IF(COUNTIF(Historical!$C$5:$C$649,$N47)&gt;0, AVERAGE(IF($N$4:$N$124=$N47,$M$4:$M$124),IF(Historical!$C$5:$C$649=$N47,Historical!$F$5:$F$649)),AVERAGE($M$4:$M167)), AVERAGEIF($N$4:$N$124,$N47,$M$4:$M$124)),IF(_xlfn.STDEV.P(IF($N$4:$N$124=$N47,$M$4:$M$124))=0,IF(COUNTIF(Historical!$C$5:$C$649,$N47)&gt;0,_xlfn.STDEV.P(IF($N$4:$N$124=$N47,$M$4:$M$124),IF(Historical!$C$5:$C$649=$N47,Historical!$F$5:$F$649)),_xlfn.STDEV.P($M$4:$M$124)),_xlfn.STDEV.P(IF($N$4:$N$124=$N47,$M$4:$M$124)))))</f>
        <v>-1.6750597728792953</v>
      </c>
      <c r="P47" s="14" cm="1">
        <f t="array" ref="P47">IFERROR(INDEX($V$4:$V$18,MATCH(TRUE,$U$4:$U$18&gt;=O47,0)),"")</f>
        <v>4.0000000000000022E-2</v>
      </c>
      <c r="Q47" s="15"/>
      <c r="R47" s="21">
        <f t="shared" si="1"/>
        <v>5.1667300000000048E-2</v>
      </c>
      <c r="S47" s="21"/>
      <c r="T47" s="21"/>
      <c r="X47" s="13" t="str" cm="1">
        <f t="array" ref="X47">IFERROR(INDEX($G$4:$G$124, MATCH(0,COUNTIF($X$3:X46, $G$4:$G$124), 0)),"")</f>
        <v>Tushar Pundir</v>
      </c>
      <c r="Y47" s="13" t="str" cm="1">
        <f t="array" ref="Y47">IFERROR(INDEX($N$4:$N$124, MATCH(0,COUNTIF($Y$3:Y46, $N$4:$N$124), 0)),"")</f>
        <v>Shamim Husain</v>
      </c>
    </row>
    <row r="48" spans="2:25">
      <c r="B48" s="34" t="s">
        <v>119</v>
      </c>
      <c r="C48" s="34" t="s">
        <v>120</v>
      </c>
      <c r="D48" s="23">
        <v>3.5</v>
      </c>
      <c r="E48" s="23">
        <v>3.9</v>
      </c>
      <c r="F48" s="23">
        <v>3.8</v>
      </c>
      <c r="G48" s="23" t="s">
        <v>79</v>
      </c>
      <c r="H48" s="17" cm="1">
        <f t="array" ref="H48">IF(ISBLANK(F48),"",STANDARDIZE((VLOOKUP($B48,$B$4:$F$124,5,FALSE)),IF(_xlfn.STDEV.P(IF($G$4:$G$124=$G48,$F$4:$F$124))=0,IF(COUNTIF(Historical!$C$5:$C$649,$G48)&gt;0, AVERAGE(IF($G$4:$G$124=$G48,$F$4:$F$124),IF(Historical!$C$5:$C$649=$G48,Historical!$F$5:$F$649)),AVERAGE($F$4:$F168)), AVERAGEIF($G$4:$G$124,$G48,$F$4:$F$124)),IF(_xlfn.STDEV.P(IF($G$4:$G$124=$G48,$F$4:$F$124))=0,IF(COUNTIF(Historical!$C$5:$C$649,$G48)&gt;0,_xlfn.STDEV.P(IF($G$4:$G$124=$G48,$F$4:$F$124),IF(Historical!$C$5:$C$649=$G48,Historical!$F$5:$F$649)),_xlfn.STDEV.P($F$4:$F$124)),_xlfn.STDEV.P(IF($G$4:$G$124=$G48,$F$4:$F$124)))))</f>
        <v>0.14656637361428473</v>
      </c>
      <c r="I48" s="14" cm="1">
        <f t="array" ref="I48">IFERROR(INDEX($V$4:$V$18,MATCH(TRUE,$U$4:$U$18&gt;=H48,0)),"")</f>
        <v>7.0000000000000076E-2</v>
      </c>
      <c r="J48" s="14"/>
      <c r="K48" s="36">
        <v>3.6</v>
      </c>
      <c r="L48" s="36">
        <v>4.0999999999999996</v>
      </c>
      <c r="M48" s="36">
        <v>3.9</v>
      </c>
      <c r="N48" s="34" t="s">
        <v>99</v>
      </c>
      <c r="O48" s="17" cm="1">
        <f t="array" ref="O48">IF(ISBLANK(M48),"",STANDARDIZE((VLOOKUP($B48,$B$4:$M$124,12,FALSE)),IF(_xlfn.STDEV.P(IF($N$4:$N$124=$N48,$M$4:$M$124))=0,IF(COUNTIF(Historical!$C$5:$C$649,$N48)&gt;0, AVERAGE(IF($N$4:$N$124=$N48,$M$4:$M$124),IF(Historical!$C$5:$C$649=$N48,Historical!$F$5:$F$649)),AVERAGE($M$4:$M168)), AVERAGEIF($N$4:$N$124,$N48,$M$4:$M$124)),IF(_xlfn.STDEV.P(IF($N$4:$N$124=$N48,$M$4:$M$124))=0,IF(COUNTIF(Historical!$C$5:$C$649,$N48)&gt;0,_xlfn.STDEV.P(IF($N$4:$N$124=$N48,$M$4:$M$124),IF(Historical!$C$5:$C$649=$N48,Historical!$F$5:$F$649)),_xlfn.STDEV.P($M$4:$M$124)),_xlfn.STDEV.P(IF($N$4:$N$124=$N48,$M$4:$M$124)))))</f>
        <v>1</v>
      </c>
      <c r="P48" s="14" cm="1">
        <f t="array" ref="P48">IFERROR(INDEX($V$4:$V$18,MATCH(TRUE,$U$4:$U$18&gt;=O48,0)),"")</f>
        <v>8.0000000000000099E-2</v>
      </c>
      <c r="Q48" s="15"/>
      <c r="R48" s="21">
        <f t="shared" si="1"/>
        <v>7.6667400000000094E-2</v>
      </c>
      <c r="S48" s="21"/>
      <c r="T48" s="21"/>
      <c r="X48" s="13" t="str" cm="1">
        <f t="array" ref="X48">IFERROR(INDEX($G$4:$G$124, MATCH(0,COUNTIF($X$3:X47, $G$4:$G$124), 0)),"")</f>
        <v>Pooja Rautela</v>
      </c>
      <c r="Y48" s="13" t="str" cm="1">
        <f t="array" ref="Y48">IFERROR(INDEX($N$4:$N$124, MATCH(0,COUNTIF($Y$3:Y47, $N$4:$N$124), 0)),"")</f>
        <v>Fizza Kazmi</v>
      </c>
    </row>
    <row r="49" spans="2:25">
      <c r="B49" s="34" t="s">
        <v>121</v>
      </c>
      <c r="C49" s="34" t="s">
        <v>122</v>
      </c>
      <c r="D49" s="23">
        <v>4.5999999999999996</v>
      </c>
      <c r="E49" s="23">
        <v>4.5999999999999996</v>
      </c>
      <c r="F49" s="23">
        <v>4.5999999999999996</v>
      </c>
      <c r="G49" s="23" t="s">
        <v>117</v>
      </c>
      <c r="H49" s="17" cm="1">
        <f t="array" ref="H49">IF(ISBLANK(F49),"",STANDARDIZE((VLOOKUP($B49,$B$4:$F$124,5,FALSE)),IF(_xlfn.STDEV.P(IF($G$4:$G$124=$G49,$F$4:$F$124))=0,IF(COUNTIF(Historical!$C$5:$C$649,$G49)&gt;0, AVERAGE(IF($G$4:$G$124=$G49,$F$4:$F$124),IF(Historical!$C$5:$C$649=$G49,Historical!$F$5:$F$649)),AVERAGE($F$4:$F169)), AVERAGEIF($G$4:$G$124,$G49,$F$4:$F$124)),IF(_xlfn.STDEV.P(IF($G$4:$G$124=$G49,$F$4:$F$124))=0,IF(COUNTIF(Historical!$C$5:$C$649,$G49)&gt;0,_xlfn.STDEV.P(IF($G$4:$G$124=$G49,$F$4:$F$124),IF(Historical!$C$5:$C$649=$G49,Historical!$F$5:$F$649)),_xlfn.STDEV.P($F$4:$F$124)),_xlfn.STDEV.P(IF($G$4:$G$124=$G49,$F$4:$F$124)))))</f>
        <v>1.0000000000000011</v>
      </c>
      <c r="I49" s="14" cm="1">
        <f t="array" ref="I49">IFERROR(INDEX($V$4:$V$18,MATCH(TRUE,$U$4:$U$18&gt;=H49,0)),"")</f>
        <v>8.0000000000000099E-2</v>
      </c>
      <c r="J49" s="14"/>
      <c r="K49" s="36">
        <v>3.1</v>
      </c>
      <c r="L49" s="36">
        <v>3.7</v>
      </c>
      <c r="M49" s="36">
        <v>3.5</v>
      </c>
      <c r="N49" s="34" t="s">
        <v>54</v>
      </c>
      <c r="O49" s="17" cm="1">
        <f t="array" ref="O49">IF(ISBLANK(M49),"",STANDARDIZE((VLOOKUP($B49,$B$4:$M$124,12,FALSE)),IF(_xlfn.STDEV.P(IF($N$4:$N$124=$N49,$M$4:$M$124))=0,IF(COUNTIF(Historical!$C$5:$C$649,$N49)&gt;0, AVERAGE(IF($N$4:$N$124=$N49,$M$4:$M$124),IF(Historical!$C$5:$C$649=$N49,Historical!$F$5:$F$649)),AVERAGE($M$4:$M169)), AVERAGEIF($N$4:$N$124,$N49,$M$4:$M$124)),IF(_xlfn.STDEV.P(IF($N$4:$N$124=$N49,$M$4:$M$124))=0,IF(COUNTIF(Historical!$C$5:$C$649,$N49)&gt;0,_xlfn.STDEV.P(IF($N$4:$N$124=$N49,$M$4:$M$124),IF(Historical!$C$5:$C$649=$N49,Historical!$F$5:$F$649)),_xlfn.STDEV.P($M$4:$M$124)),_xlfn.STDEV.P(IF($N$4:$N$124=$N49,$M$4:$M$124)))))</f>
        <v>0.12722833945199571</v>
      </c>
      <c r="P49" s="14" cm="1">
        <f t="array" ref="P49">IFERROR(INDEX($V$4:$V$18,MATCH(TRUE,$U$4:$U$18&gt;=O49,0)),"")</f>
        <v>7.0000000000000076E-2</v>
      </c>
      <c r="Q49" s="15"/>
      <c r="R49" s="21">
        <f t="shared" si="1"/>
        <v>7.3334100000000083E-2</v>
      </c>
      <c r="S49" s="21"/>
      <c r="T49" s="21"/>
      <c r="X49" s="13" t="str" cm="1">
        <f t="array" ref="X49">IFERROR(INDEX($G$4:$G$124, MATCH(0,COUNTIF($X$3:X48, $G$4:$G$124), 0)),"")</f>
        <v>Purshottam Sharma</v>
      </c>
      <c r="Y49" s="13" t="str" cm="1">
        <f t="array" ref="Y49">IFERROR(INDEX($N$4:$N$124, MATCH(0,COUNTIF($Y$3:Y48, $N$4:$N$124), 0)),"")</f>
        <v>Abhishek Verma</v>
      </c>
    </row>
    <row r="50" spans="2:25">
      <c r="B50" s="34" t="s">
        <v>123</v>
      </c>
      <c r="C50" s="34" t="s">
        <v>82</v>
      </c>
      <c r="D50" s="23">
        <v>3.2</v>
      </c>
      <c r="E50" s="23">
        <v>3.9</v>
      </c>
      <c r="F50" s="23">
        <v>3.6</v>
      </c>
      <c r="G50" s="23" t="s">
        <v>24</v>
      </c>
      <c r="H50" s="17" cm="1">
        <f t="array" ref="H50">IF(ISBLANK(F50),"",STANDARDIZE((VLOOKUP($B50,$B$4:$F$124,5,FALSE)),IF(_xlfn.STDEV.P(IF($G$4:$G$124=$G50,$F$4:$F$124))=0,IF(COUNTIF(Historical!$C$5:$C$649,$G50)&gt;0, AVERAGE(IF($G$4:$G$124=$G50,$F$4:$F$124),IF(Historical!$C$5:$C$649=$G50,Historical!$F$5:$F$649)),AVERAGE($F$4:$F170)), AVERAGEIF($G$4:$G$124,$G50,$F$4:$F$124)),IF(_xlfn.STDEV.P(IF($G$4:$G$124=$G50,$F$4:$F$124))=0,IF(COUNTIF(Historical!$C$5:$C$649,$G50)&gt;0,_xlfn.STDEV.P(IF($G$4:$G$124=$G50,$F$4:$F$124),IF(Historical!$C$5:$C$649=$G50,Historical!$F$5:$F$649)),_xlfn.STDEV.P($F$4:$F$124)),_xlfn.STDEV.P(IF($G$4:$G$124=$G50,$F$4:$F$124)))))</f>
        <v>-1.1359236684941301</v>
      </c>
      <c r="I50" s="14" cm="1">
        <f t="array" ref="I50">IFERROR(INDEX($V$4:$V$18,MATCH(TRUE,$U$4:$U$18&gt;=H50,0)),"")</f>
        <v>5.0000000000000037E-2</v>
      </c>
      <c r="J50" s="14"/>
      <c r="K50" s="36">
        <v>3.3</v>
      </c>
      <c r="L50" s="36">
        <v>4.7</v>
      </c>
      <c r="M50" s="36">
        <v>4.0999999999999996</v>
      </c>
      <c r="N50" s="34" t="s">
        <v>24</v>
      </c>
      <c r="O50" s="17" cm="1">
        <f t="array" ref="O50">IF(ISBLANK(M50),"",STANDARDIZE((VLOOKUP($B50,$B$4:$M$124,12,FALSE)),IF(_xlfn.STDEV.P(IF($N$4:$N$124=$N50,$M$4:$M$124))=0,IF(COUNTIF(Historical!$C$5:$C$649,$N50)&gt;0, AVERAGE(IF($N$4:$N$124=$N50,$M$4:$M$124),IF(Historical!$C$5:$C$649=$N50,Historical!$F$5:$F$649)),AVERAGE($M$4:$M170)), AVERAGEIF($N$4:$N$124,$N50,$M$4:$M$124)),IF(_xlfn.STDEV.P(IF($N$4:$N$124=$N50,$M$4:$M$124))=0,IF(COUNTIF(Historical!$C$5:$C$649,$N50)&gt;0,_xlfn.STDEV.P(IF($N$4:$N$124=$N50,$M$4:$M$124),IF(Historical!$C$5:$C$649=$N50,Historical!$F$5:$F$649)),_xlfn.STDEV.P($M$4:$M$124)),_xlfn.STDEV.P(IF($N$4:$N$124=$N50,$M$4:$M$124)))))</f>
        <v>1.2025868531803452</v>
      </c>
      <c r="P50" s="14" cm="1">
        <f t="array" ref="P50">IFERROR(INDEX($V$4:$V$18,MATCH(TRUE,$U$4:$U$18&gt;=O50,0)),"")</f>
        <v>8.5000000000000103E-2</v>
      </c>
      <c r="Q50" s="15"/>
      <c r="R50" s="21">
        <f t="shared" si="1"/>
        <v>7.3333950000000092E-2</v>
      </c>
      <c r="S50" s="21"/>
      <c r="T50" s="21"/>
      <c r="X50" s="13" t="str" cm="1">
        <f t="array" ref="X50">IFERROR(INDEX($G$4:$G$124, MATCH(0,COUNTIF($X$3:X49, $G$4:$G$124), 0)),"")</f>
        <v>Nupur Raman</v>
      </c>
      <c r="Y50" s="13" t="str" cm="1">
        <f t="array" ref="Y50">IFERROR(INDEX($N$4:$N$124, MATCH(0,COUNTIF($Y$3:Y49, $N$4:$N$124), 0)),"")</f>
        <v>Anubha Srivastava</v>
      </c>
    </row>
    <row r="51" spans="2:25">
      <c r="B51" s="34" t="s">
        <v>124</v>
      </c>
      <c r="C51" s="34" t="s">
        <v>125</v>
      </c>
      <c r="D51" s="23">
        <v>2.7</v>
      </c>
      <c r="E51" s="23">
        <v>2.6</v>
      </c>
      <c r="F51" s="23">
        <v>2.7</v>
      </c>
      <c r="G51" s="23" t="s">
        <v>26</v>
      </c>
      <c r="H51" s="17" cm="1">
        <f t="array" ref="H51">IF(ISBLANK(F51),"",STANDARDIZE((VLOOKUP($B51,$B$4:$F$124,5,FALSE)),IF(_xlfn.STDEV.P(IF($G$4:$G$124=$G51,$F$4:$F$124))=0,IF(COUNTIF(Historical!$C$5:$C$649,$G51)&gt;0, AVERAGE(IF($G$4:$G$124=$G51,$F$4:$F$124),IF(Historical!$C$5:$C$649=$G51,Historical!$F$5:$F$649)),AVERAGE($F$4:$F171)), AVERAGEIF($G$4:$G$124,$G51,$F$4:$F$124)),IF(_xlfn.STDEV.P(IF($G$4:$G$124=$G51,$F$4:$F$124))=0,IF(COUNTIF(Historical!$C$5:$C$649,$G51)&gt;0,_xlfn.STDEV.P(IF($G$4:$G$124=$G51,$F$4:$F$124),IF(Historical!$C$5:$C$649=$G51,Historical!$F$5:$F$649)),_xlfn.STDEV.P($F$4:$F$124)),_xlfn.STDEV.P(IF($G$4:$G$124=$G51,$F$4:$F$124)))))</f>
        <v>-1.5544045708951475</v>
      </c>
      <c r="I51" s="14" cm="1">
        <f t="array" ref="I51">IFERROR(INDEX($V$4:$V$18,MATCH(TRUE,$U$4:$U$18&gt;=H51,0)),"")</f>
        <v>4.0000000000000022E-2</v>
      </c>
      <c r="J51" s="14"/>
      <c r="K51" s="36">
        <v>3.7</v>
      </c>
      <c r="L51" s="36">
        <v>4.5999999999999996</v>
      </c>
      <c r="M51" s="36">
        <v>4.2</v>
      </c>
      <c r="N51" s="34" t="s">
        <v>37</v>
      </c>
      <c r="O51" s="17" cm="1">
        <f t="array" ref="O51">IF(ISBLANK(M51),"",STANDARDIZE((VLOOKUP($B51,$B$4:$M$124,12,FALSE)),IF(_xlfn.STDEV.P(IF($N$4:$N$124=$N51,$M$4:$M$124))=0,IF(COUNTIF(Historical!$C$5:$C$649,$N51)&gt;0, AVERAGE(IF($N$4:$N$124=$N51,$M$4:$M$124),IF(Historical!$C$5:$C$649=$N51,Historical!$F$5:$F$649)),AVERAGE($M$4:$M171)), AVERAGEIF($N$4:$N$124,$N51,$M$4:$M$124)),IF(_xlfn.STDEV.P(IF($N$4:$N$124=$N51,$M$4:$M$124))=0,IF(COUNTIF(Historical!$C$5:$C$649,$N51)&gt;0,_xlfn.STDEV.P(IF($N$4:$N$124=$N51,$M$4:$M$124),IF(Historical!$C$5:$C$649=$N51,Historical!$F$5:$F$649)),_xlfn.STDEV.P($M$4:$M$124)),_xlfn.STDEV.P(IF($N$4:$N$124=$N51,$M$4:$M$124)))))</f>
        <v>1.0278950316560032</v>
      </c>
      <c r="P51" s="14" cm="1">
        <f t="array" ref="P51">IFERROR(INDEX($V$4:$V$18,MATCH(TRUE,$U$4:$U$18&gt;=O51,0)),"")</f>
        <v>8.5000000000000103E-2</v>
      </c>
      <c r="Q51" s="15"/>
      <c r="R51" s="21">
        <f t="shared" si="1"/>
        <v>7.0000550000000078E-2</v>
      </c>
      <c r="S51" s="21"/>
      <c r="T51" s="21"/>
      <c r="X51" s="13" cm="1">
        <f t="array" ref="X51">IFERROR(INDEX($G$4:$G$124, MATCH(0,COUNTIF($X$3:X50, $G$4:$G$124), 0)),"")</f>
        <v>0</v>
      </c>
      <c r="Y51" s="13" t="str" cm="1">
        <f t="array" ref="Y51">IFERROR(INDEX($N$4:$N$124, MATCH(0,COUNTIF($Y$3:Y50, $N$4:$N$124), 0)),"")</f>
        <v/>
      </c>
    </row>
    <row r="52" spans="2:25">
      <c r="B52" s="34" t="s">
        <v>126</v>
      </c>
      <c r="C52" s="34" t="s">
        <v>85</v>
      </c>
      <c r="D52" s="23">
        <v>3.9</v>
      </c>
      <c r="E52" s="23">
        <v>4.0999999999999996</v>
      </c>
      <c r="F52" s="23">
        <v>4.0999999999999996</v>
      </c>
      <c r="G52" s="23" t="s">
        <v>24</v>
      </c>
      <c r="H52" s="17" cm="1">
        <f t="array" ref="H52">IF(ISBLANK(F52),"",STANDARDIZE((VLOOKUP($B52,$B$4:$F$124,5,FALSE)),IF(_xlfn.STDEV.P(IF($G$4:$G$124=$G52,$F$4:$F$124))=0,IF(COUNTIF(Historical!$C$5:$C$649,$G52)&gt;0, AVERAGE(IF($G$4:$G$124=$G52,$F$4:$F$124),IF(Historical!$C$5:$C$649=$G52,Historical!$F$5:$F$649)),AVERAGE($F$4:$F172)), AVERAGEIF($G$4:$G$124,$G52,$F$4:$F$124)),IF(_xlfn.STDEV.P(IF($G$4:$G$124=$G52,$F$4:$F$124))=0,IF(COUNTIF(Historical!$C$5:$C$649,$G52)&gt;0,_xlfn.STDEV.P(IF($G$4:$G$124=$G52,$F$4:$F$124),IF(Historical!$C$5:$C$649=$G52,Historical!$F$5:$F$649)),_xlfn.STDEV.P($F$4:$F$124)),_xlfn.STDEV.P(IF($G$4:$G$124=$G52,$F$4:$F$124)))))</f>
        <v>0.28398091712353157</v>
      </c>
      <c r="I52" s="14" cm="1">
        <f t="array" ref="I52">IFERROR(INDEX($V$4:$V$18,MATCH(TRUE,$U$4:$U$18&gt;=H52,0)),"")</f>
        <v>7.5000000000000094E-2</v>
      </c>
      <c r="J52" s="14"/>
      <c r="K52" s="36">
        <v>3.5</v>
      </c>
      <c r="L52" s="36">
        <v>4.3</v>
      </c>
      <c r="M52" s="36">
        <v>4</v>
      </c>
      <c r="N52" s="34" t="s">
        <v>24</v>
      </c>
      <c r="O52" s="17" cm="1">
        <f t="array" ref="O52">IF(ISBLANK(M52),"",STANDARDIZE((VLOOKUP($B52,$B$4:$M$124,12,FALSE)),IF(_xlfn.STDEV.P(IF($N$4:$N$124=$N52,$M$4:$M$124))=0,IF(COUNTIF(Historical!$C$5:$C$649,$N52)&gt;0, AVERAGE(IF($N$4:$N$124=$N52,$M$4:$M$124),IF(Historical!$C$5:$C$649=$N52,Historical!$F$5:$F$649)),AVERAGE($M$4:$M172)), AVERAGEIF($N$4:$N$124,$N52,$M$4:$M$124)),IF(_xlfn.STDEV.P(IF($N$4:$N$124=$N52,$M$4:$M$124))=0,IF(COUNTIF(Historical!$C$5:$C$649,$N52)&gt;0,_xlfn.STDEV.P(IF($N$4:$N$124=$N52,$M$4:$M$124),IF(Historical!$C$5:$C$649=$N52,Historical!$F$5:$F$649)),_xlfn.STDEV.P($M$4:$M$124)),_xlfn.STDEV.P(IF($N$4:$N$124=$N52,$M$4:$M$124)))))</f>
        <v>0.98393469805664691</v>
      </c>
      <c r="P52" s="14" cm="1">
        <f t="array" ref="P52">IFERROR(INDEX($V$4:$V$18,MATCH(TRUE,$U$4:$U$18&gt;=O52,0)),"")</f>
        <v>8.0000000000000099E-2</v>
      </c>
      <c r="Q52" s="15"/>
      <c r="R52" s="21">
        <f t="shared" si="1"/>
        <v>7.8334100000000101E-2</v>
      </c>
      <c r="S52" s="21"/>
      <c r="T52" s="21"/>
      <c r="X52" s="13" t="str" cm="1">
        <f t="array" ref="X52">IFERROR(INDEX($G$4:$G$124, MATCH(0,COUNTIF($X$3:X51, $G$4:$G$124), 0)),"")</f>
        <v>Fizza Kazmi</v>
      </c>
      <c r="Y52" s="13" t="str" cm="1">
        <f t="array" ref="Y52">IFERROR(INDEX($N$4:$N$124, MATCH(0,COUNTIF($Y$3:Y51, $N$4:$N$124), 0)),"")</f>
        <v/>
      </c>
    </row>
    <row r="53" spans="2:25">
      <c r="B53" s="34" t="s">
        <v>127</v>
      </c>
      <c r="C53" s="34" t="s">
        <v>128</v>
      </c>
      <c r="D53" s="23">
        <v>3.3</v>
      </c>
      <c r="E53" s="23">
        <v>4</v>
      </c>
      <c r="F53" s="23">
        <v>3.7</v>
      </c>
      <c r="G53" s="23" t="s">
        <v>129</v>
      </c>
      <c r="H53" s="17" cm="1">
        <f t="array" ref="H53">IF(ISBLANK(F53),"",STANDARDIZE((VLOOKUP($B53,$B$4:$F$124,5,FALSE)),IF(_xlfn.STDEV.P(IF($G$4:$G$124=$G53,$F$4:$F$124))=0,IF(COUNTIF(Historical!$C$5:$C$649,$G53)&gt;0, AVERAGE(IF($G$4:$G$124=$G53,$F$4:$F$124),IF(Historical!$C$5:$C$649=$G53,Historical!$F$5:$F$649)),AVERAGE($F$4:$F173)), AVERAGEIF($G$4:$G$124,$G53,$F$4:$F$124)),IF(_xlfn.STDEV.P(IF($G$4:$G$124=$G53,$F$4:$F$124))=0,IF(COUNTIF(Historical!$C$5:$C$649,$G53)&gt;0,_xlfn.STDEV.P(IF($G$4:$G$124=$G53,$F$4:$F$124),IF(Historical!$C$5:$C$649=$G53,Historical!$F$5:$F$649)),_xlfn.STDEV.P($F$4:$F$124)),_xlfn.STDEV.P(IF($G$4:$G$124=$G53,$F$4:$F$124)))))</f>
        <v>-0.16222142113075982</v>
      </c>
      <c r="I53" s="14" cm="1">
        <f t="array" ref="I53">IFERROR(INDEX($V$4:$V$18,MATCH(TRUE,$U$4:$U$18&gt;=H53,0)),"")</f>
        <v>6.5000000000000058E-2</v>
      </c>
      <c r="J53" s="14"/>
      <c r="K53" s="23">
        <v>3.5</v>
      </c>
      <c r="L53" s="23">
        <v>3.3</v>
      </c>
      <c r="M53" s="23">
        <v>3.5</v>
      </c>
      <c r="N53" s="34" t="s">
        <v>129</v>
      </c>
      <c r="O53" s="17" cm="1">
        <f t="array" ref="O53">IF(ISBLANK(M53),"",STANDARDIZE((VLOOKUP($B53,$B$4:$M$124,12,FALSE)),IF(_xlfn.STDEV.P(IF($N$4:$N$124=$N53,$M$4:$M$124))=0,IF(COUNTIF(Historical!$C$5:$C$649,$N53)&gt;0, AVERAGE(IF($N$4:$N$124=$N53,$M$4:$M$124),IF(Historical!$C$5:$C$649=$N53,Historical!$F$5:$F$649)),AVERAGE($M$4:$M173)), AVERAGEIF($N$4:$N$124,$N53,$M$4:$M$124)),IF(_xlfn.STDEV.P(IF($N$4:$N$124=$N53,$M$4:$M$124))=0,IF(COUNTIF(Historical!$C$5:$C$649,$N53)&gt;0,_xlfn.STDEV.P(IF($N$4:$N$124=$N53,$M$4:$M$124),IF(Historical!$C$5:$C$649=$N53,Historical!$F$5:$F$649)),_xlfn.STDEV.P($M$4:$M$124)),_xlfn.STDEV.P(IF($N$4:$N$124=$N53,$M$4:$M$124)))))</f>
        <v>-7.8326044998795474E-2</v>
      </c>
      <c r="P53" s="14" cm="1">
        <f t="array" ref="P53">IFERROR(INDEX($V$4:$V$18,MATCH(TRUE,$U$4:$U$18&gt;=O53,0)),"")</f>
        <v>6.5000000000000058E-2</v>
      </c>
      <c r="Q53" s="15"/>
      <c r="R53" s="21">
        <f t="shared" si="1"/>
        <v>6.5000650000000063E-2</v>
      </c>
      <c r="S53" s="21"/>
      <c r="T53" s="21"/>
      <c r="X53" s="13" t="str" cm="1">
        <f t="array" ref="X53">IFERROR(INDEX($G$4:$G$124, MATCH(0,COUNTIF($X$3:X52, $G$4:$G$124), 0)),"")</f>
        <v>Abhishek Verma</v>
      </c>
      <c r="Y53" s="13" t="str" cm="1">
        <f t="array" ref="Y53">IFERROR(INDEX($N$4:$N$124, MATCH(0,COUNTIF($Y$3:Y52, $N$4:$N$124), 0)),"")</f>
        <v/>
      </c>
    </row>
    <row r="54" spans="2:25">
      <c r="B54" s="34" t="s">
        <v>130</v>
      </c>
      <c r="C54" s="34" t="s">
        <v>131</v>
      </c>
      <c r="D54" s="23">
        <v>4.5999999999999996</v>
      </c>
      <c r="E54" s="23">
        <v>4.3</v>
      </c>
      <c r="F54" s="23">
        <v>4.5</v>
      </c>
      <c r="G54" s="23" t="s">
        <v>34</v>
      </c>
      <c r="H54" s="17" cm="1">
        <f t="array" ref="H54">IF(ISBLANK(F54),"",STANDARDIZE((VLOOKUP($B54,$B$4:$F$124,5,FALSE)),IF(_xlfn.STDEV.P(IF($G$4:$G$124=$G54,$F$4:$F$124))=0,IF(COUNTIF(Historical!$C$5:$C$649,$G54)&gt;0, AVERAGE(IF($G$4:$G$124=$G54,$F$4:$F$124),IF(Historical!$C$5:$C$649=$G54,Historical!$F$5:$F$649)),AVERAGE($F$4:$F174)), AVERAGEIF($G$4:$G$124,$G54,$F$4:$F$124)),IF(_xlfn.STDEV.P(IF($G$4:$G$124=$G54,$F$4:$F$124))=0,IF(COUNTIF(Historical!$C$5:$C$649,$G54)&gt;0,_xlfn.STDEV.P(IF($G$4:$G$124=$G54,$F$4:$F$124),IF(Historical!$C$5:$C$649=$G54,Historical!$F$5:$F$649)),_xlfn.STDEV.P($F$4:$F$124)),_xlfn.STDEV.P(IF($G$4:$G$124=$G54,$F$4:$F$124)))))</f>
        <v>0.99999999999999922</v>
      </c>
      <c r="I54" s="14" cm="1">
        <f t="array" ref="I54">IFERROR(INDEX($V$4:$V$18,MATCH(TRUE,$U$4:$U$18&gt;=H54,0)),"")</f>
        <v>8.0000000000000099E-2</v>
      </c>
      <c r="J54" s="14"/>
      <c r="K54" s="23">
        <v>4.0999999999999996</v>
      </c>
      <c r="L54" s="23">
        <v>4.2</v>
      </c>
      <c r="M54" s="23">
        <v>4.2</v>
      </c>
      <c r="N54" s="34" t="s">
        <v>50</v>
      </c>
      <c r="O54" s="17" cm="1">
        <f t="array" ref="O54">IF(ISBLANK(M54),"",STANDARDIZE((VLOOKUP($B54,$B$4:$M$124,12,FALSE)),IF(_xlfn.STDEV.P(IF($N$4:$N$124=$N54,$M$4:$M$124))=0,IF(COUNTIF(Historical!$C$5:$C$649,$N54)&gt;0, AVERAGE(IF($N$4:$N$124=$N54,$M$4:$M$124),IF(Historical!$C$5:$C$649=$N54,Historical!$F$5:$F$649)),AVERAGE($M$4:$M174)), AVERAGEIF($N$4:$N$124,$N54,$M$4:$M$124)),IF(_xlfn.STDEV.P(IF($N$4:$N$124=$N54,$M$4:$M$124))=0,IF(COUNTIF(Historical!$C$5:$C$649,$N54)&gt;0,_xlfn.STDEV.P(IF($N$4:$N$124=$N54,$M$4:$M$124),IF(Historical!$C$5:$C$649=$N54,Historical!$F$5:$F$649)),_xlfn.STDEV.P($M$4:$M$124)),_xlfn.STDEV.P(IF($N$4:$N$124=$N54,$M$4:$M$124)))))</f>
        <v>0.99999999999999922</v>
      </c>
      <c r="P54" s="14" cm="1">
        <f t="array" ref="P54">IFERROR(INDEX($V$4:$V$18,MATCH(TRUE,$U$4:$U$18&gt;=O54,0)),"")</f>
        <v>8.0000000000000099E-2</v>
      </c>
      <c r="Q54" s="15"/>
      <c r="R54" s="21">
        <f t="shared" si="1"/>
        <v>8.0000800000000094E-2</v>
      </c>
      <c r="S54" s="21"/>
      <c r="T54" s="21"/>
      <c r="X54" s="13" t="str" cm="1">
        <f t="array" ref="X54">IFERROR(INDEX($G$4:$G$124, MATCH(0,COUNTIF($X$3:X53, $G$4:$G$124), 0)),"")</f>
        <v>Priyanka Shah</v>
      </c>
      <c r="Y54" s="13" t="str" cm="1">
        <f t="array" ref="Y54">IFERROR(INDEX($N$4:$N$124, MATCH(0,COUNTIF($Y$3:Y53, $N$4:$N$124), 0)),"")</f>
        <v/>
      </c>
    </row>
    <row r="55" spans="2:25">
      <c r="B55" s="34" t="s">
        <v>132</v>
      </c>
      <c r="C55" s="34" t="s">
        <v>133</v>
      </c>
      <c r="D55" s="23">
        <v>3.7</v>
      </c>
      <c r="E55" s="23">
        <v>3.1</v>
      </c>
      <c r="F55" s="23">
        <v>3.5</v>
      </c>
      <c r="G55" s="23" t="s">
        <v>67</v>
      </c>
      <c r="H55" s="17" cm="1">
        <f t="array" ref="H55">IF(ISBLANK(F55),"",STANDARDIZE((VLOOKUP($B55,$B$4:$F$124,5,FALSE)),IF(_xlfn.STDEV.P(IF($G$4:$G$124=$G55,$F$4:$F$124))=0,IF(COUNTIF(Historical!$C$5:$C$649,$G55)&gt;0, AVERAGE(IF($G$4:$G$124=$G55,$F$4:$F$124),IF(Historical!$C$5:$C$649=$G55,Historical!$F$5:$F$649)),AVERAGE($F$4:$F175)), AVERAGEIF($G$4:$G$124,$G55,$F$4:$F$124)),IF(_xlfn.STDEV.P(IF($G$4:$G$124=$G55,$F$4:$F$124))=0,IF(COUNTIF(Historical!$C$5:$C$649,$G55)&gt;0,_xlfn.STDEV.P(IF($G$4:$G$124=$G55,$F$4:$F$124),IF(Historical!$C$5:$C$649=$G55,Historical!$F$5:$F$649)),_xlfn.STDEV.P($F$4:$F$124)),_xlfn.STDEV.P(IF($G$4:$G$124=$G55,$F$4:$F$124)))))</f>
        <v>-6.664487767668692E-2</v>
      </c>
      <c r="I55" s="14" cm="1">
        <f t="array" ref="I55">IFERROR(INDEX($V$4:$V$18,MATCH(TRUE,$U$4:$U$18&gt;=H55,0)),"")</f>
        <v>6.5000000000000058E-2</v>
      </c>
      <c r="J55" s="14"/>
      <c r="K55" s="23">
        <v>4</v>
      </c>
      <c r="L55" s="23">
        <v>3.6</v>
      </c>
      <c r="M55" s="23">
        <v>3.8</v>
      </c>
      <c r="N55" s="34" t="s">
        <v>67</v>
      </c>
      <c r="O55" s="17" cm="1">
        <f t="array" ref="O55">IF(ISBLANK(M55),"",STANDARDIZE((VLOOKUP($B55,$B$4:$M$124,12,FALSE)),IF(_xlfn.STDEV.P(IF($N$4:$N$124=$N55,$M$4:$M$124))=0,IF(COUNTIF(Historical!$C$5:$C$649,$N55)&gt;0, AVERAGE(IF($N$4:$N$124=$N55,$M$4:$M$124),IF(Historical!$C$5:$C$649=$N55,Historical!$F$5:$F$649)),AVERAGE($M$4:$M175)), AVERAGEIF($N$4:$N$124,$N55,$M$4:$M$124)),IF(_xlfn.STDEV.P(IF($N$4:$N$124=$N55,$M$4:$M$124))=0,IF(COUNTIF(Historical!$C$5:$C$649,$N55)&gt;0,_xlfn.STDEV.P(IF($N$4:$N$124=$N55,$M$4:$M$124),IF(Historical!$C$5:$C$649=$N55,Historical!$F$5:$F$649)),_xlfn.STDEV.P($M$4:$M$124)),_xlfn.STDEV.P(IF($N$4:$N$124=$N55,$M$4:$M$124)))))</f>
        <v>1</v>
      </c>
      <c r="P55" s="14" cm="1">
        <f t="array" ref="P55">IFERROR(INDEX($V$4:$V$18,MATCH(TRUE,$U$4:$U$18&gt;=O55,0)),"")</f>
        <v>8.0000000000000099E-2</v>
      </c>
      <c r="Q55" s="15"/>
      <c r="R55" s="21">
        <f t="shared" si="1"/>
        <v>7.5000700000000087E-2</v>
      </c>
      <c r="S55" s="21"/>
      <c r="T55" s="21"/>
      <c r="X55" s="13" t="str" cm="1">
        <f t="array" ref="X55">IFERROR(INDEX($G$4:$G$124, MATCH(0,COUNTIF($X$3:X54, $G$4:$G$124), 0)),"")</f>
        <v>Anubha Srivastava</v>
      </c>
      <c r="Y55" s="13" t="str" cm="1">
        <f t="array" ref="Y55">IFERROR(INDEX($N$4:$N$124, MATCH(0,COUNTIF($Y$3:Y54, $N$4:$N$124), 0)),"")</f>
        <v/>
      </c>
    </row>
    <row r="56" spans="2:25">
      <c r="B56" s="34" t="s">
        <v>134</v>
      </c>
      <c r="C56" s="34" t="s">
        <v>135</v>
      </c>
      <c r="D56" s="23">
        <v>2.2000000000000002</v>
      </c>
      <c r="E56" s="23">
        <v>3.8</v>
      </c>
      <c r="F56" s="23">
        <v>3</v>
      </c>
      <c r="G56" s="23" t="s">
        <v>136</v>
      </c>
      <c r="H56" s="17" cm="1">
        <f t="array" ref="H56">IF(ISBLANK(F56),"",STANDARDIZE((VLOOKUP($B56,$B$4:$F$124,5,FALSE)),IF(_xlfn.STDEV.P(IF($G$4:$G$124=$G56,$F$4:$F$124))=0,IF(COUNTIF(Historical!$C$5:$C$649,$G56)&gt;0, AVERAGE(IF($G$4:$G$124=$G56,$F$4:$F$124),IF(Historical!$C$5:$C$649=$G56,Historical!$F$5:$F$649)),AVERAGE($F$4:$F176)), AVERAGEIF($G$4:$G$124,$G56,$F$4:$F$124)),IF(_xlfn.STDEV.P(IF($G$4:$G$124=$G56,$F$4:$F$124))=0,IF(COUNTIF(Historical!$C$5:$C$649,$G56)&gt;0,_xlfn.STDEV.P(IF($G$4:$G$124=$G56,$F$4:$F$124),IF(Historical!$C$5:$C$649=$G56,Historical!$F$5:$F$649)),_xlfn.STDEV.P($F$4:$F$124)),_xlfn.STDEV.P(IF($G$4:$G$124=$G56,$F$4:$F$124)))))</f>
        <v>-0.33968311024337877</v>
      </c>
      <c r="I56" s="14" cm="1">
        <f t="array" ref="I56">IFERROR(INDEX($V$4:$V$18,MATCH(TRUE,$U$4:$U$18&gt;=H56,0)),"")</f>
        <v>6.0000000000000053E-2</v>
      </c>
      <c r="J56" s="14"/>
      <c r="K56" s="23">
        <v>3.7</v>
      </c>
      <c r="L56" s="23">
        <v>4.0999999999999996</v>
      </c>
      <c r="M56" s="23">
        <v>4</v>
      </c>
      <c r="N56" s="34" t="s">
        <v>136</v>
      </c>
      <c r="O56" s="17" cm="1">
        <f t="array" ref="O56">IF(ISBLANK(M56),"",STANDARDIZE((VLOOKUP($B56,$B$4:$M$124,12,FALSE)),IF(_xlfn.STDEV.P(IF($N$4:$N$124=$N56,$M$4:$M$124))=0,IF(COUNTIF(Historical!$C$5:$C$649,$N56)&gt;0, AVERAGE(IF($N$4:$N$124=$N56,$M$4:$M$124),IF(Historical!$C$5:$C$649=$N56,Historical!$F$5:$F$649)),AVERAGE($M$4:$M176)), AVERAGEIF($N$4:$N$124,$N56,$M$4:$M$124)),IF(_xlfn.STDEV.P(IF($N$4:$N$124=$N56,$M$4:$M$124))=0,IF(COUNTIF(Historical!$C$5:$C$649,$N56)&gt;0,_xlfn.STDEV.P(IF($N$4:$N$124=$N56,$M$4:$M$124),IF(Historical!$C$5:$C$649=$N56,Historical!$F$5:$F$649)),_xlfn.STDEV.P($M$4:$M$124)),_xlfn.STDEV.P(IF($N$4:$N$124=$N56,$M$4:$M$124)))))</f>
        <v>0.70710678118654746</v>
      </c>
      <c r="P56" s="14" cm="1">
        <f t="array" ref="P56">IFERROR(INDEX($V$4:$V$18,MATCH(TRUE,$U$4:$U$18&gt;=O56,0)),"")</f>
        <v>7.5000000000000094E-2</v>
      </c>
      <c r="Q56" s="15"/>
      <c r="R56" s="21">
        <f t="shared" si="1"/>
        <v>7.0000650000000081E-2</v>
      </c>
      <c r="S56" s="21"/>
      <c r="T56" s="21"/>
      <c r="X56" s="13" t="str" cm="1">
        <f t="array" ref="X56">IFERROR(INDEX($G$4:$G$124, MATCH(0,COUNTIF($X$3:X55, $G$4:$G$124), 0)),"")</f>
        <v/>
      </c>
      <c r="Y56" s="13" t="str" cm="1">
        <f t="array" ref="Y56">IFERROR(INDEX($N$4:$N$124, MATCH(0,COUNTIF($Y$3:Y55, $N$4:$N$124), 0)),"")</f>
        <v/>
      </c>
    </row>
    <row r="57" spans="2:25">
      <c r="B57" s="34" t="s">
        <v>137</v>
      </c>
      <c r="C57" s="34" t="s">
        <v>138</v>
      </c>
      <c r="D57" s="23">
        <v>2.8</v>
      </c>
      <c r="E57" s="23">
        <v>3.4</v>
      </c>
      <c r="F57" s="23">
        <v>3.1</v>
      </c>
      <c r="G57" s="23" t="s">
        <v>139</v>
      </c>
      <c r="H57" s="17" cm="1">
        <f t="array" ref="H57">IF(ISBLANK(F57),"",STANDARDIZE((VLOOKUP($B57,$B$4:$F$124,5,FALSE)),IF(_xlfn.STDEV.P(IF($G$4:$G$124=$G57,$F$4:$F$124))=0,IF(COUNTIF(Historical!$C$5:$C$649,$G57)&gt;0, AVERAGE(IF($G$4:$G$124=$G57,$F$4:$F$124),IF(Historical!$C$5:$C$649=$G57,Historical!$F$5:$F$649)),AVERAGE($F$4:$F177)), AVERAGEIF($G$4:$G$124,$G57,$F$4:$F$124)),IF(_xlfn.STDEV.P(IF($G$4:$G$124=$G57,$F$4:$F$124))=0,IF(COUNTIF(Historical!$C$5:$C$649,$G57)&gt;0,_xlfn.STDEV.P(IF($G$4:$G$124=$G57,$F$4:$F$124),IF(Historical!$C$5:$C$649=$G57,Historical!$F$5:$F$649)),_xlfn.STDEV.P($F$4:$F$124)),_xlfn.STDEV.P(IF($G$4:$G$124=$G57,$F$4:$F$124)))))</f>
        <v>-0.8937248980745357</v>
      </c>
      <c r="I57" s="14" cm="1">
        <f t="array" ref="I57">IFERROR(INDEX($V$4:$V$18,MATCH(TRUE,$U$4:$U$18&gt;=H57,0)),"")</f>
        <v>5.5000000000000049E-2</v>
      </c>
      <c r="J57" s="14"/>
      <c r="K57" s="23">
        <v>3.6</v>
      </c>
      <c r="L57" s="23">
        <v>4.3</v>
      </c>
      <c r="M57" s="23">
        <v>4</v>
      </c>
      <c r="N57" s="34" t="s">
        <v>31</v>
      </c>
      <c r="O57" s="17" cm="1">
        <f t="array" ref="O57">IF(ISBLANK(M57),"",STANDARDIZE((VLOOKUP($B57,$B$4:$M$124,12,FALSE)),IF(_xlfn.STDEV.P(IF($N$4:$N$124=$N57,$M$4:$M$124))=0,IF(COUNTIF(Historical!$C$5:$C$649,$N57)&gt;0, AVERAGE(IF($N$4:$N$124=$N57,$M$4:$M$124),IF(Historical!$C$5:$C$649=$N57,Historical!$F$5:$F$649)),AVERAGE($M$4:$M177)), AVERAGEIF($N$4:$N$124,$N57,$M$4:$M$124)),IF(_xlfn.STDEV.P(IF($N$4:$N$124=$N57,$M$4:$M$124))=0,IF(COUNTIF(Historical!$C$5:$C$649,$N57)&gt;0,_xlfn.STDEV.P(IF($N$4:$N$124=$N57,$M$4:$M$124),IF(Historical!$C$5:$C$649=$N57,Historical!$F$5:$F$649)),_xlfn.STDEV.P($M$4:$M$124)),_xlfn.STDEV.P(IF($N$4:$N$124=$N57,$M$4:$M$124)))))</f>
        <v>-0.26726124191242318</v>
      </c>
      <c r="P57" s="14" cm="1">
        <f t="array" ref="P57">IFERROR(INDEX($V$4:$V$18,MATCH(TRUE,$U$4:$U$18&gt;=O57,0)),"")</f>
        <v>6.0000000000000053E-2</v>
      </c>
      <c r="Q57" s="15"/>
      <c r="R57" s="21">
        <f t="shared" si="1"/>
        <v>5.833390000000005E-2</v>
      </c>
      <c r="S57" s="21"/>
      <c r="T57" s="21"/>
      <c r="X57" s="13" t="str" cm="1">
        <f t="array" ref="X57">IFERROR(INDEX($G$4:$G$124, MATCH(0,COUNTIF($X$3:X56, $G$4:$G$124), 0)),"")</f>
        <v/>
      </c>
      <c r="Y57" s="13" t="str" cm="1">
        <f t="array" ref="Y57">IFERROR(INDEX($N$4:$N$124, MATCH(0,COUNTIF($Y$3:Y56, $N$4:$N$124), 0)),"")</f>
        <v/>
      </c>
    </row>
    <row r="58" spans="2:25">
      <c r="B58" s="34" t="s">
        <v>140</v>
      </c>
      <c r="C58" s="34" t="s">
        <v>141</v>
      </c>
      <c r="D58" s="23">
        <v>3</v>
      </c>
      <c r="E58" s="23">
        <v>3.8</v>
      </c>
      <c r="F58" s="23">
        <v>3.4</v>
      </c>
      <c r="G58" s="23" t="s">
        <v>20</v>
      </c>
      <c r="H58" s="17" cm="1">
        <f t="array" ref="H58">IF(ISBLANK(F58),"",STANDARDIZE((VLOOKUP($B58,$B$4:$F$124,5,FALSE)),IF(_xlfn.STDEV.P(IF($G$4:$G$124=$G58,$F$4:$F$124))=0,IF(COUNTIF(Historical!$C$5:$C$649,$G58)&gt;0, AVERAGE(IF($G$4:$G$124=$G58,$F$4:$F$124),IF(Historical!$C$5:$C$649=$G58,Historical!$F$5:$F$649)),AVERAGE($F$4:$F178)), AVERAGEIF($G$4:$G$124,$G58,$F$4:$F$124)),IF(_xlfn.STDEV.P(IF($G$4:$G$124=$G58,$F$4:$F$124))=0,IF(COUNTIF(Historical!$C$5:$C$649,$G58)&gt;0,_xlfn.STDEV.P(IF($G$4:$G$124=$G58,$F$4:$F$124),IF(Historical!$C$5:$C$649=$G58,Historical!$F$5:$F$649)),_xlfn.STDEV.P($F$4:$F$124)),_xlfn.STDEV.P(IF($G$4:$G$124=$G58,$F$4:$F$124)))))</f>
        <v>-0.88655586874781478</v>
      </c>
      <c r="I58" s="14" cm="1">
        <f t="array" ref="I58">IFERROR(INDEX($V$4:$V$18,MATCH(TRUE,$U$4:$U$18&gt;=H58,0)),"")</f>
        <v>5.5000000000000049E-2</v>
      </c>
      <c r="J58" s="14"/>
      <c r="K58" s="23">
        <v>2.6</v>
      </c>
      <c r="L58" s="23">
        <v>3.3</v>
      </c>
      <c r="M58" s="23">
        <v>3</v>
      </c>
      <c r="N58" s="34" t="s">
        <v>21</v>
      </c>
      <c r="O58" s="17" cm="1">
        <f t="array" ref="O58">IF(ISBLANK(M58),"",STANDARDIZE((VLOOKUP($B58,$B$4:$M$124,12,FALSE)),IF(_xlfn.STDEV.P(IF($N$4:$N$124=$N58,$M$4:$M$124))=0,IF(COUNTIF(Historical!$C$5:$C$649,$N58)&gt;0, AVERAGE(IF($N$4:$N$124=$N58,$M$4:$M$124),IF(Historical!$C$5:$C$649=$N58,Historical!$F$5:$F$649)),AVERAGE($M$4:$M178)), AVERAGEIF($N$4:$N$124,$N58,$M$4:$M$124)),IF(_xlfn.STDEV.P(IF($N$4:$N$124=$N58,$M$4:$M$124))=0,IF(COUNTIF(Historical!$C$5:$C$649,$N58)&gt;0,_xlfn.STDEV.P(IF($N$4:$N$124=$N58,$M$4:$M$124),IF(Historical!$C$5:$C$649=$N58,Historical!$F$5:$F$649)),_xlfn.STDEV.P($M$4:$M$124)),_xlfn.STDEV.P(IF($N$4:$N$124=$N58,$M$4:$M$124)))))</f>
        <v>-1.6750597728792953</v>
      </c>
      <c r="P58" s="14" cm="1">
        <f t="array" ref="P58">IFERROR(INDEX($V$4:$V$18,MATCH(TRUE,$U$4:$U$18&gt;=O58,0)),"")</f>
        <v>4.0000000000000022E-2</v>
      </c>
      <c r="Q58" s="15"/>
      <c r="R58" s="21">
        <f t="shared" si="1"/>
        <v>4.5000500000000034E-2</v>
      </c>
      <c r="S58" s="21"/>
      <c r="T58" s="21"/>
      <c r="X58" s="13" t="str" cm="1">
        <f t="array" ref="X58">IFERROR(INDEX($G$4:$G$124, MATCH(0,COUNTIF($X$3:X57, $G$4:$G$124), 0)),"")</f>
        <v/>
      </c>
      <c r="Y58" s="13" t="str" cm="1">
        <f t="array" ref="Y58">IFERROR(INDEX($N$4:$N$124, MATCH(0,COUNTIF($Y$3:Y57, $N$4:$N$124), 0)),"")</f>
        <v/>
      </c>
    </row>
    <row r="59" spans="2:25">
      <c r="B59" s="34" t="s">
        <v>142</v>
      </c>
      <c r="C59" s="34" t="s">
        <v>143</v>
      </c>
      <c r="D59" s="23">
        <v>3.5</v>
      </c>
      <c r="E59" s="23">
        <v>3.3</v>
      </c>
      <c r="F59" s="23">
        <v>3.5</v>
      </c>
      <c r="G59" s="23" t="s">
        <v>60</v>
      </c>
      <c r="H59" s="17" cm="1">
        <f t="array" ref="H59">IF(ISBLANK(F59),"",STANDARDIZE((VLOOKUP($B59,$B$4:$F$124,5,FALSE)),IF(_xlfn.STDEV.P(IF($G$4:$G$124=$G59,$F$4:$F$124))=0,IF(COUNTIF(Historical!$C$5:$C$649,$G59)&gt;0, AVERAGE(IF($G$4:$G$124=$G59,$F$4:$F$124),IF(Historical!$C$5:$C$649=$G59,Historical!$F$5:$F$649)),AVERAGE($F$4:$F179)), AVERAGEIF($G$4:$G$124,$G59,$F$4:$F$124)),IF(_xlfn.STDEV.P(IF($G$4:$G$124=$G59,$F$4:$F$124))=0,IF(COUNTIF(Historical!$C$5:$C$649,$G59)&gt;0,_xlfn.STDEV.P(IF($G$4:$G$124=$G59,$F$4:$F$124),IF(Historical!$C$5:$C$649=$G59,Historical!$F$5:$F$649)),_xlfn.STDEV.P($F$4:$F$124)),_xlfn.STDEV.P(IF($G$4:$G$124=$G59,$F$4:$F$124)))))</f>
        <v>0.99999999999999556</v>
      </c>
      <c r="I59" s="14" cm="1">
        <f t="array" ref="I59">IFERROR(INDEX($V$4:$V$18,MATCH(TRUE,$U$4:$U$18&gt;=H59,0)),"")</f>
        <v>8.0000000000000099E-2</v>
      </c>
      <c r="J59" s="14"/>
      <c r="K59" s="36">
        <v>2</v>
      </c>
      <c r="L59" s="36">
        <v>3.3</v>
      </c>
      <c r="M59" s="36">
        <v>2.7</v>
      </c>
      <c r="N59" s="34" t="s">
        <v>60</v>
      </c>
      <c r="O59" s="17" cm="1">
        <f t="array" ref="O59">IF(ISBLANK(M59),"",STANDARDIZE((VLOOKUP($B59,$B$4:$M$124,12,FALSE)),IF(_xlfn.STDEV.P(IF($N$4:$N$124=$N59,$M$4:$M$124))=0,IF(COUNTIF(Historical!$C$5:$C$649,$N59)&gt;0, AVERAGE(IF($N$4:$N$124=$N59,$M$4:$M$124),IF(Historical!$C$5:$C$649=$N59,Historical!$F$5:$F$649)),AVERAGE($M$4:$M179)), AVERAGEIF($N$4:$N$124,$N59,$M$4:$M$124)),IF(_xlfn.STDEV.P(IF($N$4:$N$124=$N59,$M$4:$M$124))=0,IF(COUNTIF(Historical!$C$5:$C$649,$N59)&gt;0,_xlfn.STDEV.P(IF($N$4:$N$124=$N59,$M$4:$M$124),IF(Historical!$C$5:$C$649=$N59,Historical!$F$5:$F$649)),_xlfn.STDEV.P($M$4:$M$124)),_xlfn.STDEV.P(IF($N$4:$N$124=$N59,$M$4:$M$124)))))</f>
        <v>-1</v>
      </c>
      <c r="P59" s="14" cm="1">
        <f t="array" ref="P59">IFERROR(INDEX($V$4:$V$18,MATCH(TRUE,$U$4:$U$18&gt;=O59,0)),"")</f>
        <v>5.0000000000000037E-2</v>
      </c>
      <c r="Q59" s="15"/>
      <c r="R59" s="21">
        <f t="shared" si="1"/>
        <v>6.000070000000006E-2</v>
      </c>
      <c r="S59" s="21"/>
      <c r="T59" s="21"/>
      <c r="X59" s="13" t="str" cm="1">
        <f t="array" ref="X59">IFERROR(INDEX($G$4:$G$124, MATCH(0,COUNTIF($X$3:X58, $G$4:$G$124), 0)),"")</f>
        <v/>
      </c>
      <c r="Y59" s="13" t="str" cm="1">
        <f t="array" ref="Y59">IFERROR(INDEX($N$4:$N$124, MATCH(0,COUNTIF($Y$3:Y58, $N$4:$N$124), 0)),"")</f>
        <v/>
      </c>
    </row>
    <row r="60" spans="2:25">
      <c r="B60" s="35" t="s">
        <v>144</v>
      </c>
      <c r="C60" s="34" t="s">
        <v>145</v>
      </c>
      <c r="D60" s="23">
        <v>4.0999999999999996</v>
      </c>
      <c r="E60" s="23">
        <v>4.2</v>
      </c>
      <c r="F60" s="23">
        <v>4.2</v>
      </c>
      <c r="G60" s="23" t="s">
        <v>146</v>
      </c>
      <c r="H60" s="17" cm="1">
        <f t="array" ref="H60">IF(ISBLANK(F60),"",STANDARDIZE((VLOOKUP($B60,$B$4:$F$124,5,FALSE)),IF(_xlfn.STDEV.P(IF($G$4:$G$124=$G60,$F$4:$F$124))=0,IF(COUNTIF(Historical!$C$5:$C$649,$G60)&gt;0, AVERAGE(IF($G$4:$G$124=$G60,$F$4:$F$124),IF(Historical!$C$5:$C$649=$G60,Historical!$F$5:$F$649)),AVERAGE($F$4:$F180)), AVERAGEIF($G$4:$G$124,$G60,$F$4:$F$124)),IF(_xlfn.STDEV.P(IF($G$4:$G$124=$G60,$F$4:$F$124))=0,IF(COUNTIF(Historical!$C$5:$C$649,$G60)&gt;0,_xlfn.STDEV.P(IF($G$4:$G$124=$G60,$F$4:$F$124),IF(Historical!$C$5:$C$649=$G60,Historical!$F$5:$F$649)),_xlfn.STDEV.P($F$4:$F$124)),_xlfn.STDEV.P(IF($G$4:$G$124=$G60,$F$4:$F$124)))))</f>
        <v>1</v>
      </c>
      <c r="I60" s="14" cm="1">
        <f t="array" ref="I60">IFERROR(INDEX($V$4:$V$18,MATCH(TRUE,$U$4:$U$18&gt;=H60,0)),"")</f>
        <v>8.0000000000000099E-2</v>
      </c>
      <c r="J60" s="14"/>
      <c r="K60" s="36">
        <v>4</v>
      </c>
      <c r="L60" s="36">
        <v>3.6</v>
      </c>
      <c r="M60" s="36">
        <v>3.8</v>
      </c>
      <c r="N60" s="34" t="s">
        <v>85</v>
      </c>
      <c r="O60" s="17" cm="1">
        <f t="array" ref="O60">IF(ISBLANK(M60),"",STANDARDIZE((VLOOKUP($B60,$B$4:$M$124,12,FALSE)),IF(_xlfn.STDEV.P(IF($N$4:$N$124=$N60,$M$4:$M$124))=0,IF(COUNTIF(Historical!$C$5:$C$649,$N60)&gt;0, AVERAGE(IF($N$4:$N$124=$N60,$M$4:$M$124),IF(Historical!$C$5:$C$649=$N60,Historical!$F$5:$F$649)),AVERAGE($M$4:$M180)), AVERAGEIF($N$4:$N$124,$N60,$M$4:$M$124)),IF(_xlfn.STDEV.P(IF($N$4:$N$124=$N60,$M$4:$M$124))=0,IF(COUNTIF(Historical!$C$5:$C$649,$N60)&gt;0,_xlfn.STDEV.P(IF($N$4:$N$124=$N60,$M$4:$M$124),IF(Historical!$C$5:$C$649=$N60,Historical!$F$5:$F$649)),_xlfn.STDEV.P($M$4:$M$124)),_xlfn.STDEV.P(IF($N$4:$N$124=$N60,$M$4:$M$124)))))</f>
        <v>0.57932412202165617</v>
      </c>
      <c r="P60" s="14" cm="1">
        <f t="array" ref="P60">IFERROR(INDEX($V$4:$V$18,MATCH(TRUE,$U$4:$U$18&gt;=O60,0)),"")</f>
        <v>7.5000000000000094E-2</v>
      </c>
      <c r="Q60" s="15"/>
      <c r="R60" s="21">
        <f t="shared" si="1"/>
        <v>7.6667450000000095E-2</v>
      </c>
      <c r="S60" s="21"/>
      <c r="T60" s="21"/>
      <c r="X60" s="13" t="str" cm="1">
        <f t="array" ref="X60">IFERROR(INDEX($G$4:$G$124, MATCH(0,COUNTIF($X$3:X59, $G$4:$G$124), 0)),"")</f>
        <v/>
      </c>
      <c r="Y60" s="13" t="str" cm="1">
        <f t="array" ref="Y60">IFERROR(INDEX($N$4:$N$124, MATCH(0,COUNTIF($Y$3:Y59, $N$4:$N$124), 0)),"")</f>
        <v/>
      </c>
    </row>
    <row r="61" spans="2:25">
      <c r="B61" s="35" t="s">
        <v>147</v>
      </c>
      <c r="C61" s="34" t="s">
        <v>148</v>
      </c>
      <c r="D61" s="23">
        <v>4</v>
      </c>
      <c r="E61" s="23">
        <v>3.6</v>
      </c>
      <c r="F61" s="23">
        <v>3.8</v>
      </c>
      <c r="G61" s="23" t="s">
        <v>149</v>
      </c>
      <c r="H61" s="17" cm="1">
        <f t="array" ref="H61">IF(ISBLANK(F61),"",STANDARDIZE((VLOOKUP($B61,$B$4:$F$124,5,FALSE)),IF(_xlfn.STDEV.P(IF($G$4:$G$124=$G61,$F$4:$F$124))=0,IF(COUNTIF(Historical!$C$5:$C$649,$G61)&gt;0, AVERAGE(IF($G$4:$G$124=$G61,$F$4:$F$124),IF(Historical!$C$5:$C$649=$G61,Historical!$F$5:$F$649)),AVERAGE($F$4:$F181)), AVERAGEIF($G$4:$G$124,$G61,$F$4:$F$124)),IF(_xlfn.STDEV.P(IF($G$4:$G$124=$G61,$F$4:$F$124))=0,IF(COUNTIF(Historical!$C$5:$C$649,$G61)&gt;0,_xlfn.STDEV.P(IF($G$4:$G$124=$G61,$F$4:$F$124),IF(Historical!$C$5:$C$649=$G61,Historical!$F$5:$F$649)),_xlfn.STDEV.P($F$4:$F$124)),_xlfn.STDEV.P(IF($G$4:$G$124=$G61,$F$4:$F$124)))))</f>
        <v>-1.069044967649698</v>
      </c>
      <c r="I61" s="14" cm="1">
        <f t="array" ref="I61">IFERROR(INDEX($V$4:$V$18,MATCH(TRUE,$U$4:$U$18&gt;=H61,0)),"")</f>
        <v>5.0000000000000037E-2</v>
      </c>
      <c r="J61" s="14"/>
      <c r="K61" s="36">
        <v>3.8</v>
      </c>
      <c r="L61" s="36">
        <v>4</v>
      </c>
      <c r="M61" s="36">
        <v>3.9</v>
      </c>
      <c r="N61" s="34" t="s">
        <v>41</v>
      </c>
      <c r="O61" s="17" cm="1">
        <f t="array" ref="O61">IF(ISBLANK(M61),"",STANDARDIZE((VLOOKUP($B61,$B$4:$M$124,12,FALSE)),IF(_xlfn.STDEV.P(IF($N$4:$N$124=$N61,$M$4:$M$124))=0,IF(COUNTIF(Historical!$C$5:$C$649,$N61)&gt;0, AVERAGE(IF($N$4:$N$124=$N61,$M$4:$M$124),IF(Historical!$C$5:$C$649=$N61,Historical!$F$5:$F$649)),AVERAGE($M$4:$M181)), AVERAGEIF($N$4:$N$124,$N61,$M$4:$M$124)),IF(_xlfn.STDEV.P(IF($N$4:$N$124=$N61,$M$4:$M$124))=0,IF(COUNTIF(Historical!$C$5:$C$649,$N61)&gt;0,_xlfn.STDEV.P(IF($N$4:$N$124=$N61,$M$4:$M$124),IF(Historical!$C$5:$C$649=$N61,Historical!$F$5:$F$649)),_xlfn.STDEV.P($M$4:$M$124)),_xlfn.STDEV.P(IF($N$4:$N$124=$N61,$M$4:$M$124)))))</f>
        <v>0.86643416316749799</v>
      </c>
      <c r="P61" s="14" cm="1">
        <f t="array" ref="P61">IFERROR(INDEX($V$4:$V$18,MATCH(TRUE,$U$4:$U$18&gt;=O61,0)),"")</f>
        <v>8.0000000000000099E-2</v>
      </c>
      <c r="Q61" s="15"/>
      <c r="R61" s="21">
        <f t="shared" si="1"/>
        <v>7.0000600000000079E-2</v>
      </c>
      <c r="S61" s="21"/>
      <c r="T61" s="21"/>
      <c r="X61" s="13" t="str" cm="1">
        <f t="array" ref="X61">IFERROR(INDEX($G$4:$G$124, MATCH(0,COUNTIF($X$3:X60, $G$4:$G$124), 0)),"")</f>
        <v/>
      </c>
      <c r="Y61" s="13" t="str" cm="1">
        <f t="array" ref="Y61">IFERROR(INDEX($N$4:$N$124, MATCH(0,COUNTIF($Y$3:Y60, $N$4:$N$124), 0)),"")</f>
        <v/>
      </c>
    </row>
    <row r="62" spans="2:25">
      <c r="B62" s="35" t="s">
        <v>150</v>
      </c>
      <c r="C62" s="34" t="s">
        <v>42</v>
      </c>
      <c r="D62" s="23">
        <v>3.7</v>
      </c>
      <c r="E62" s="23">
        <v>4.0999999999999996</v>
      </c>
      <c r="F62" s="23">
        <v>4</v>
      </c>
      <c r="G62" s="23" t="s">
        <v>24</v>
      </c>
      <c r="H62" s="17" cm="1">
        <f t="array" ref="H62">IF(ISBLANK(F62),"",STANDARDIZE((VLOOKUP($B62,$B$4:$F$124,5,FALSE)),IF(_xlfn.STDEV.P(IF($G$4:$G$124=$G62,$F$4:$F$124))=0,IF(COUNTIF(Historical!$C$5:$C$649,$G62)&gt;0, AVERAGE(IF($G$4:$G$124=$G62,$F$4:$F$124),IF(Historical!$C$5:$C$649=$G62,Historical!$F$5:$F$649)),AVERAGE($F$4:$F182)), AVERAGEIF($G$4:$G$124,$G62,$F$4:$F$124)),IF(_xlfn.STDEV.P(IF($G$4:$G$124=$G62,$F$4:$F$124))=0,IF(COUNTIF(Historical!$C$5:$C$649,$G62)&gt;0,_xlfn.STDEV.P(IF($G$4:$G$124=$G62,$F$4:$F$124),IF(Historical!$C$5:$C$649=$G62,Historical!$F$5:$F$649)),_xlfn.STDEV.P($F$4:$F$124)),_xlfn.STDEV.P(IF($G$4:$G$124=$G62,$F$4:$F$124)))))</f>
        <v>0</v>
      </c>
      <c r="I62" s="14" cm="1">
        <f t="array" ref="I62">IFERROR(INDEX($V$4:$V$18,MATCH(TRUE,$U$4:$U$18&gt;=H62,0)),"")</f>
        <v>6.5000000000000058E-2</v>
      </c>
      <c r="J62" s="14"/>
      <c r="K62" s="36">
        <v>3.2</v>
      </c>
      <c r="L62" s="36">
        <v>3.6</v>
      </c>
      <c r="M62" s="36">
        <v>3.4</v>
      </c>
      <c r="N62" s="34" t="s">
        <v>24</v>
      </c>
      <c r="O62" s="17" cm="1">
        <f t="array" ref="O62">IF(ISBLANK(M62),"",STANDARDIZE((VLOOKUP($B62,$B$4:$M$124,12,FALSE)),IF(_xlfn.STDEV.P(IF($N$4:$N$124=$N62,$M$4:$M$124))=0,IF(COUNTIF(Historical!$C$5:$C$649,$N62)&gt;0, AVERAGE(IF($N$4:$N$124=$N62,$M$4:$M$124),IF(Historical!$C$5:$C$649=$N62,Historical!$F$5:$F$649)),AVERAGE($M$4:$M182)), AVERAGEIF($N$4:$N$124,$N62,$M$4:$M$124)),IF(_xlfn.STDEV.P(IF($N$4:$N$124=$N62,$M$4:$M$124))=0,IF(COUNTIF(Historical!$C$5:$C$649,$N62)&gt;0,_xlfn.STDEV.P(IF($N$4:$N$124=$N62,$M$4:$M$124),IF(Historical!$C$5:$C$649=$N62,Historical!$F$5:$F$649)),_xlfn.STDEV.P($M$4:$M$124)),_xlfn.STDEV.P(IF($N$4:$N$124=$N62,$M$4:$M$124)))))</f>
        <v>-0.32797823268554738</v>
      </c>
      <c r="P62" s="14" cm="1">
        <f t="array" ref="P62">IFERROR(INDEX($V$4:$V$18,MATCH(TRUE,$U$4:$U$18&gt;=O62,0)),"")</f>
        <v>6.0000000000000053E-2</v>
      </c>
      <c r="Q62" s="15"/>
      <c r="R62" s="21">
        <f t="shared" si="1"/>
        <v>6.1667300000000057E-2</v>
      </c>
      <c r="S62" s="21"/>
      <c r="T62" s="21"/>
      <c r="X62" s="13" t="str" cm="1">
        <f t="array" ref="X62">IFERROR(INDEX($G$4:$G$124, MATCH(0,COUNTIF($X$3:X61, $G$4:$G$124), 0)),"")</f>
        <v/>
      </c>
      <c r="Y62" s="13" t="str" cm="1">
        <f t="array" ref="Y62">IFERROR(INDEX($N$4:$N$124, MATCH(0,COUNTIF($Y$3:Y61, $N$4:$N$124), 0)),"")</f>
        <v/>
      </c>
    </row>
    <row r="63" spans="2:25">
      <c r="B63" s="35" t="s">
        <v>151</v>
      </c>
      <c r="C63" s="34" t="s">
        <v>152</v>
      </c>
      <c r="D63" s="23">
        <v>3.6</v>
      </c>
      <c r="E63" s="23">
        <v>4.3</v>
      </c>
      <c r="F63" s="23">
        <v>4</v>
      </c>
      <c r="G63" s="23" t="s">
        <v>153</v>
      </c>
      <c r="H63" s="17" cm="1">
        <f t="array" ref="H63">IF(ISBLANK(F63),"",STANDARDIZE((VLOOKUP($B63,$B$4:$F$124,5,FALSE)),IF(_xlfn.STDEV.P(IF($G$4:$G$124=$G63,$F$4:$F$124))=0,IF(COUNTIF(Historical!$C$5:$C$649,$G63)&gt;0, AVERAGE(IF($G$4:$G$124=$G63,$F$4:$F$124),IF(Historical!$C$5:$C$649=$G63,Historical!$F$5:$F$649)),AVERAGE($F$4:$F183)), AVERAGEIF($G$4:$G$124,$G63,$F$4:$F$124)),IF(_xlfn.STDEV.P(IF($G$4:$G$124=$G63,$F$4:$F$124))=0,IF(COUNTIF(Historical!$C$5:$C$649,$G63)&gt;0,_xlfn.STDEV.P(IF($G$4:$G$124=$G63,$F$4:$F$124),IF(Historical!$C$5:$C$649=$G63,Historical!$F$5:$F$649)),_xlfn.STDEV.P($F$4:$F$124)),_xlfn.STDEV.P(IF($G$4:$G$124=$G63,$F$4:$F$124)))))</f>
        <v>1</v>
      </c>
      <c r="I63" s="14" cm="1">
        <f t="array" ref="I63">IFERROR(INDEX($V$4:$V$18,MATCH(TRUE,$U$4:$U$18&gt;=H63,0)),"")</f>
        <v>8.0000000000000099E-2</v>
      </c>
      <c r="J63" s="14"/>
      <c r="K63" s="36">
        <v>3.4</v>
      </c>
      <c r="L63" s="36">
        <v>4.4000000000000004</v>
      </c>
      <c r="M63" s="36">
        <v>3.9</v>
      </c>
      <c r="N63" s="34" t="s">
        <v>154</v>
      </c>
      <c r="O63" s="17" cm="1">
        <f t="array" ref="O63">IF(ISBLANK(M63),"",STANDARDIZE((VLOOKUP($B63,$B$4:$M$124,12,FALSE)),IF(_xlfn.STDEV.P(IF($N$4:$N$124=$N63,$M$4:$M$124))=0,IF(COUNTIF(Historical!$C$5:$C$649,$N63)&gt;0, AVERAGE(IF($N$4:$N$124=$N63,$M$4:$M$124),IF(Historical!$C$5:$C$649=$N63,Historical!$F$5:$F$649)),AVERAGE($M$4:$M183)), AVERAGEIF($N$4:$N$124,$N63,$M$4:$M$124)),IF(_xlfn.STDEV.P(IF($N$4:$N$124=$N63,$M$4:$M$124))=0,IF(COUNTIF(Historical!$C$5:$C$649,$N63)&gt;0,_xlfn.STDEV.P(IF($N$4:$N$124=$N63,$M$4:$M$124),IF(Historical!$C$5:$C$649=$N63,Historical!$F$5:$F$649)),_xlfn.STDEV.P($M$4:$M$124)),_xlfn.STDEV.P(IF($N$4:$N$124=$N63,$M$4:$M$124)))))</f>
        <v>1.0000000000000022</v>
      </c>
      <c r="P63" s="14" cm="1">
        <f t="array" ref="P63">IFERROR(INDEX($V$4:$V$18,MATCH(TRUE,$U$4:$U$18&gt;=O63,0)),"")</f>
        <v>8.0000000000000099E-2</v>
      </c>
      <c r="Q63" s="15"/>
      <c r="R63" s="21">
        <f t="shared" si="1"/>
        <v>8.0000800000000094E-2</v>
      </c>
      <c r="S63" s="21"/>
      <c r="T63" s="21"/>
      <c r="X63" s="13" t="str" cm="1">
        <f t="array" ref="X63">IFERROR(INDEX($G$4:$G$124, MATCH(0,COUNTIF($X$3:X62, $G$4:$G$124), 0)),"")</f>
        <v/>
      </c>
    </row>
    <row r="64" spans="2:25">
      <c r="B64" s="35" t="s">
        <v>155</v>
      </c>
      <c r="C64" s="34" t="s">
        <v>156</v>
      </c>
      <c r="D64" s="23">
        <v>2.6</v>
      </c>
      <c r="E64" s="23">
        <v>3.3</v>
      </c>
      <c r="F64" s="23">
        <v>3</v>
      </c>
      <c r="G64" s="13" t="s">
        <v>153</v>
      </c>
      <c r="H64" s="17" cm="1">
        <f t="array" ref="H64">IF(ISBLANK(F64),"",STANDARDIZE((VLOOKUP($B64,$B$4:$F$124,5,FALSE)),IF(_xlfn.STDEV.P(IF($G$4:$G$124=$G64,$F$4:$F$124))=0,IF(COUNTIF(Historical!$C$5:$C$649,$G64)&gt;0, AVERAGE(IF($G$4:$G$124=$G64,$F$4:$F$124),IF(Historical!$C$5:$C$649=$G64,Historical!$F$5:$F$649)),AVERAGE($F$4:$F184)), AVERAGEIF($G$4:$G$124,$G64,$F$4:$F$124)),IF(_xlfn.STDEV.P(IF($G$4:$G$124=$G64,$F$4:$F$124))=0,IF(COUNTIF(Historical!$C$5:$C$649,$G64)&gt;0,_xlfn.STDEV.P(IF($G$4:$G$124=$G64,$F$4:$F$124),IF(Historical!$C$5:$C$649=$G64,Historical!$F$5:$F$649)),_xlfn.STDEV.P($F$4:$F$124)),_xlfn.STDEV.P(IF($G$4:$G$124=$G64,$F$4:$F$124)))))</f>
        <v>-1</v>
      </c>
      <c r="I64" s="14" cm="1">
        <f t="array" ref="I64">IFERROR(INDEX($V$4:$V$18,MATCH(TRUE,$U$4:$U$18&gt;=H64,0)),"")</f>
        <v>5.0000000000000037E-2</v>
      </c>
      <c r="J64" s="14"/>
      <c r="K64" s="36">
        <v>3.3</v>
      </c>
      <c r="L64" s="36">
        <v>3.3</v>
      </c>
      <c r="M64" s="36">
        <v>3.4</v>
      </c>
      <c r="N64" s="34" t="s">
        <v>91</v>
      </c>
      <c r="O64" s="17" cm="1">
        <f t="array" ref="O64">IF(ISBLANK(M64),"",STANDARDIZE((VLOOKUP($B64,$B$4:$M$124,12,FALSE)),IF(_xlfn.STDEV.P(IF($N$4:$N$124=$N64,$M$4:$M$124))=0,IF(COUNTIF(Historical!$C$5:$C$649,$N64)&gt;0, AVERAGE(IF($N$4:$N$124=$N64,$M$4:$M$124),IF(Historical!$C$5:$C$649=$N64,Historical!$F$5:$F$649)),AVERAGE($M$4:$M184)), AVERAGEIF($N$4:$N$124,$N64,$M$4:$M$124)),IF(_xlfn.STDEV.P(IF($N$4:$N$124=$N64,$M$4:$M$124))=0,IF(COUNTIF(Historical!$C$5:$C$649,$N64)&gt;0,_xlfn.STDEV.P(IF($N$4:$N$124=$N64,$M$4:$M$124),IF(Historical!$C$5:$C$649=$N64,Historical!$F$5:$F$649)),_xlfn.STDEV.P($M$4:$M$124)),_xlfn.STDEV.P(IF($N$4:$N$124=$N64,$M$4:$M$124)))))</f>
        <v>-0.63012603781260357</v>
      </c>
      <c r="P64" s="14" cm="1">
        <f t="array" ref="P64">IFERROR(INDEX($V$4:$V$18,MATCH(TRUE,$U$4:$U$18&gt;=O64,0)),"")</f>
        <v>5.5000000000000049E-2</v>
      </c>
      <c r="Q64" s="15"/>
      <c r="R64" s="21">
        <f t="shared" si="1"/>
        <v>5.3333850000000044E-2</v>
      </c>
      <c r="S64" s="21"/>
      <c r="T64" s="21"/>
      <c r="X64" s="13" t="str" cm="1">
        <f t="array" ref="X64">IFERROR(INDEX($G$4:$G$124, MATCH(0,COUNTIF($X$3:X63, $G$4:$G$124), 0)),"")</f>
        <v/>
      </c>
    </row>
    <row r="65" spans="2:24">
      <c r="B65" s="35" t="s">
        <v>157</v>
      </c>
      <c r="C65" s="34" t="s">
        <v>158</v>
      </c>
      <c r="D65" s="23">
        <v>2.6</v>
      </c>
      <c r="E65" s="23">
        <v>3.2</v>
      </c>
      <c r="F65" s="23">
        <v>2.9</v>
      </c>
      <c r="G65" s="23" t="s">
        <v>159</v>
      </c>
      <c r="H65" s="17" cm="1">
        <f t="array" ref="H65">IF(ISBLANK(F65),"",STANDARDIZE((VLOOKUP($B65,$B$4:$F$124,5,FALSE)),IF(_xlfn.STDEV.P(IF($G$4:$G$124=$G65,$F$4:$F$124))=0,IF(COUNTIF(Historical!$C$5:$C$649,$G65)&gt;0, AVERAGE(IF($G$4:$G$124=$G65,$F$4:$F$124),IF(Historical!$C$5:$C$649=$G65,Historical!$F$5:$F$649)),AVERAGE($F$4:$F185)), AVERAGEIF($G$4:$G$124,$G65,$F$4:$F$124)),IF(_xlfn.STDEV.P(IF($G$4:$G$124=$G65,$F$4:$F$124))=0,IF(COUNTIF(Historical!$C$5:$C$649,$G65)&gt;0,_xlfn.STDEV.P(IF($G$4:$G$124=$G65,$F$4:$F$124),IF(Historical!$C$5:$C$649=$G65,Historical!$F$5:$F$649)),_xlfn.STDEV.P($F$4:$F$124)),_xlfn.STDEV.P(IF($G$4:$G$124=$G65,$F$4:$F$124)))))</f>
        <v>-1.0000000000000044</v>
      </c>
      <c r="I65" s="14" cm="1">
        <f t="array" ref="I65">IFERROR(INDEX($V$4:$V$18,MATCH(TRUE,$U$4:$U$18&gt;=H65,0)),"")</f>
        <v>5.0000000000000037E-2</v>
      </c>
      <c r="J65" s="14"/>
      <c r="K65" s="36">
        <v>3.3</v>
      </c>
      <c r="L65" s="36">
        <v>3.3</v>
      </c>
      <c r="M65" s="36">
        <v>3.4</v>
      </c>
      <c r="N65" s="34" t="s">
        <v>105</v>
      </c>
      <c r="O65" s="17" cm="1">
        <f t="array" ref="O65">IF(ISBLANK(M65),"",STANDARDIZE((VLOOKUP($B65,$B$4:$M$124,12,FALSE)),IF(_xlfn.STDEV.P(IF($N$4:$N$124=$N65,$M$4:$M$124))=0,IF(COUNTIF(Historical!$C$5:$C$649,$N65)&gt;0, AVERAGE(IF($N$4:$N$124=$N65,$M$4:$M$124),IF(Historical!$C$5:$C$649=$N65,Historical!$F$5:$F$649)),AVERAGE($M$4:$M185)), AVERAGEIF($N$4:$N$124,$N65,$M$4:$M$124)),IF(_xlfn.STDEV.P(IF($N$4:$N$124=$N65,$M$4:$M$124))=0,IF(COUNTIF(Historical!$C$5:$C$649,$N65)&gt;0,_xlfn.STDEV.P(IF($N$4:$N$124=$N65,$M$4:$M$124),IF(Historical!$C$5:$C$649=$N65,Historical!$F$5:$F$649)),_xlfn.STDEV.P($M$4:$M$124)),_xlfn.STDEV.P(IF($N$4:$N$124=$N65,$M$4:$M$124)))))</f>
        <v>-0.99999999999999889</v>
      </c>
      <c r="P65" s="14" cm="1">
        <f t="array" ref="P65">IFERROR(INDEX($V$4:$V$18,MATCH(TRUE,$U$4:$U$18&gt;=O65,0)),"")</f>
        <v>5.5000000000000049E-2</v>
      </c>
      <c r="Q65" s="15"/>
      <c r="R65" s="21">
        <f t="shared" si="1"/>
        <v>5.3333850000000044E-2</v>
      </c>
      <c r="S65" s="21"/>
      <c r="T65" s="21"/>
      <c r="X65" s="13" t="str" cm="1">
        <f t="array" ref="X65">IFERROR(INDEX($G$4:$G$124, MATCH(0,COUNTIF($X$3:X64, $G$4:$G$124), 0)),"")</f>
        <v/>
      </c>
    </row>
    <row r="66" spans="2:24" s="56" customFormat="1">
      <c r="B66" s="48" t="s">
        <v>160</v>
      </c>
      <c r="C66" s="49" t="s">
        <v>161</v>
      </c>
      <c r="D66" s="57">
        <v>3.9</v>
      </c>
      <c r="E66" s="57">
        <v>4</v>
      </c>
      <c r="F66" s="57">
        <v>4</v>
      </c>
      <c r="G66" s="57" t="s">
        <v>49</v>
      </c>
      <c r="H66" s="52" cm="1">
        <f t="array" ref="H66">IF(ISBLANK(F66),"",STANDARDIZE((VLOOKUP($B66,$B$4:$F$124,5,FALSE)),IF(_xlfn.STDEV.P(IF($G$4:$G$124=$G66,$F$4:$F$124))=0,IF(COUNTIF(Historical!$C$5:$C$649,$G66)&gt;0, AVERAGE(IF($G$4:$G$124=$G66,$F$4:$F$124),IF(Historical!$C$5:$C$649=$G66,Historical!$F$5:$F$649)),AVERAGE($F$4:$F186)), AVERAGEIF($G$4:$G$124,$G66,$F$4:$F$124)),IF(_xlfn.STDEV.P(IF($G$4:$G$124=$G66,$F$4:$F$124))=0,IF(COUNTIF(Historical!$C$5:$C$649,$G66)&gt;0,_xlfn.STDEV.P(IF($G$4:$G$124=$G66,$F$4:$F$124),IF(Historical!$C$5:$C$649=$G66,Historical!$F$5:$F$649)),_xlfn.STDEV.P($F$4:$F$124)),_xlfn.STDEV.P(IF($G$4:$G$124=$G66,$F$4:$F$124)))))</f>
        <v>1</v>
      </c>
      <c r="I66" s="53" cm="1">
        <f t="array" ref="I66">IFERROR(INDEX($V$4:$V$18,MATCH(TRUE,$U$4:$U$18&gt;=H66,0)),"")</f>
        <v>8.0000000000000099E-2</v>
      </c>
      <c r="J66" s="53"/>
      <c r="K66" s="50">
        <v>2.2999999999999998</v>
      </c>
      <c r="L66" s="50">
        <v>3</v>
      </c>
      <c r="M66" s="50">
        <v>2.7</v>
      </c>
      <c r="N66" s="49" t="s">
        <v>54</v>
      </c>
      <c r="O66" s="52" cm="1">
        <f t="array" ref="O66">IF(ISBLANK(M66),"",STANDARDIZE((VLOOKUP($B66,$B$4:$M$124,12,FALSE)),IF(_xlfn.STDEV.P(IF($N$4:$N$124=$N66,$M$4:$M$124))=0,IF(COUNTIF(Historical!$C$5:$C$649,$N66)&gt;0, AVERAGE(IF($N$4:$N$124=$N66,$M$4:$M$124),IF(Historical!$C$5:$C$649=$N66,Historical!$F$5:$F$649)),AVERAGE($M$4:$M186)), AVERAGEIF($N$4:$N$124,$N66,$M$4:$M$124)),IF(_xlfn.STDEV.P(IF($N$4:$N$124=$N66,$M$4:$M$124))=0,IF(COUNTIF(Historical!$C$5:$C$649,$N66)&gt;0,_xlfn.STDEV.P(IF($N$4:$N$124=$N66,$M$4:$M$124),IF(Historical!$C$5:$C$649=$N66,Historical!$F$5:$F$649)),_xlfn.STDEV.P($M$4:$M$124)),_xlfn.STDEV.P(IF($N$4:$N$124=$N66,$M$4:$M$124)))))</f>
        <v>-1.5691495199079455</v>
      </c>
      <c r="P66" s="53" cm="1">
        <f t="array" ref="P66">IFERROR(INDEX($V$4:$V$18,MATCH(TRUE,$U$4:$U$18&gt;=O66,0)),"")</f>
        <v>4.0000000000000022E-2</v>
      </c>
      <c r="Q66" s="54"/>
      <c r="R66" s="55">
        <f t="shared" si="1"/>
        <v>5.3334000000000048E-2</v>
      </c>
      <c r="S66" s="55"/>
      <c r="T66" s="55"/>
      <c r="X66" s="56" t="str" cm="1">
        <f t="array" ref="X66">IFERROR(INDEX($G$4:$G$124, MATCH(0,COUNTIF($X$3:X65, $G$4:$G$124), 0)),"")</f>
        <v/>
      </c>
    </row>
    <row r="67" spans="2:24">
      <c r="B67" s="35" t="s">
        <v>162</v>
      </c>
      <c r="C67" s="34" t="s">
        <v>163</v>
      </c>
      <c r="D67" s="23">
        <v>3.5</v>
      </c>
      <c r="E67" s="23">
        <v>3.7</v>
      </c>
      <c r="F67" s="23">
        <v>3.7</v>
      </c>
      <c r="G67" s="23" t="s">
        <v>98</v>
      </c>
      <c r="H67" s="17" cm="1">
        <f t="array" ref="H67">IF(ISBLANK(F67),"",STANDARDIZE((VLOOKUP($B67,$B$4:$F$124,5,FALSE)),IF(_xlfn.STDEV.P(IF($G$4:$G$124=$G67,$F$4:$F$124))=0,IF(COUNTIF(Historical!$C$5:$C$649,$G67)&gt;0, AVERAGE(IF($G$4:$G$124=$G67,$F$4:$F$124),IF(Historical!$C$5:$C$649=$G67,Historical!$F$5:$F$649)),AVERAGE($F$4:$F187)), AVERAGEIF($G$4:$G$124,$G67,$F$4:$F$124)),IF(_xlfn.STDEV.P(IF($G$4:$G$124=$G67,$F$4:$F$124))=0,IF(COUNTIF(Historical!$C$5:$C$649,$G67)&gt;0,_xlfn.STDEV.P(IF($G$4:$G$124=$G67,$F$4:$F$124),IF(Historical!$C$5:$C$649=$G67,Historical!$F$5:$F$649)),_xlfn.STDEV.P($F$4:$F$124)),_xlfn.STDEV.P(IF($G$4:$G$124=$G67,$F$4:$F$124)))))</f>
        <v>0.34689513252223791</v>
      </c>
      <c r="I67" s="14" cm="1">
        <f t="array" ref="I67">IFERROR(INDEX($V$4:$V$18,MATCH(TRUE,$U$4:$U$18&gt;=H67,0)),"")</f>
        <v>7.5000000000000094E-2</v>
      </c>
      <c r="J67" s="14"/>
      <c r="K67" s="36">
        <v>3</v>
      </c>
      <c r="L67" s="36">
        <v>3.9</v>
      </c>
      <c r="M67" s="36">
        <v>3.5</v>
      </c>
      <c r="N67" s="34" t="s">
        <v>122</v>
      </c>
      <c r="O67" s="17" cm="1">
        <f t="array" ref="O67">IF(ISBLANK(M67),"",STANDARDIZE((VLOOKUP($B67,$B$4:$M$124,12,FALSE)),IF(_xlfn.STDEV.P(IF($N$4:$N$124=$N67,$M$4:$M$124))=0,IF(COUNTIF(Historical!$C$5:$C$649,$N67)&gt;0, AVERAGE(IF($N$4:$N$124=$N67,$M$4:$M$124),IF(Historical!$C$5:$C$649=$N67,Historical!$F$5:$F$649)),AVERAGE($M$4:$M187)), AVERAGEIF($N$4:$N$124,$N67,$M$4:$M$124)),IF(_xlfn.STDEV.P(IF($N$4:$N$124=$N67,$M$4:$M$124))=0,IF(COUNTIF(Historical!$C$5:$C$649,$N67)&gt;0,_xlfn.STDEV.P(IF($N$4:$N$124=$N67,$M$4:$M$124),IF(Historical!$C$5:$C$649=$N67,Historical!$F$5:$F$649)),_xlfn.STDEV.P($M$4:$M$124)),_xlfn.STDEV.P(IF($N$4:$N$124=$N67,$M$4:$M$124)))))</f>
        <v>-9.7598331023472762E-2</v>
      </c>
      <c r="P67" s="14" cm="1">
        <f t="array" ref="P67">IFERROR(INDEX($V$4:$V$18,MATCH(TRUE,$U$4:$U$18&gt;=O67,0)),"")</f>
        <v>6.5000000000000058E-2</v>
      </c>
      <c r="Q67" s="15"/>
      <c r="R67" s="21">
        <f t="shared" si="1"/>
        <v>6.8334050000000077E-2</v>
      </c>
      <c r="S67" s="21"/>
      <c r="T67" s="21"/>
    </row>
    <row r="68" spans="2:24">
      <c r="B68" s="35" t="s">
        <v>164</v>
      </c>
      <c r="C68" s="34" t="s">
        <v>165</v>
      </c>
      <c r="D68" s="23">
        <v>4.2</v>
      </c>
      <c r="E68" s="23">
        <v>4.3</v>
      </c>
      <c r="F68" s="23">
        <v>4.3</v>
      </c>
      <c r="G68" s="23" t="s">
        <v>23</v>
      </c>
      <c r="H68" s="17" cm="1">
        <f t="array" ref="H68">IF(ISBLANK(F68),"",STANDARDIZE((VLOOKUP($B68,$B$4:$F$124,5,FALSE)),IF(_xlfn.STDEV.P(IF($G$4:$G$124=$G68,$F$4:$F$124))=0,IF(COUNTIF(Historical!$C$5:$C$649,$G68)&gt;0, AVERAGE(IF($G$4:$G$124=$G68,$F$4:$F$124),IF(Historical!$C$5:$C$649=$G68,Historical!$F$5:$F$649)),AVERAGE($F$4:$F188)), AVERAGEIF($G$4:$G$124,$G68,$F$4:$F$124)),IF(_xlfn.STDEV.P(IF($G$4:$G$124=$G68,$F$4:$F$124))=0,IF(COUNTIF(Historical!$C$5:$C$649,$G68)&gt;0,_xlfn.STDEV.P(IF($G$4:$G$124=$G68,$F$4:$F$124),IF(Historical!$C$5:$C$649=$G68,Historical!$F$5:$F$649)),_xlfn.STDEV.P($F$4:$F$124)),_xlfn.STDEV.P(IF($G$4:$G$124=$G68,$F$4:$F$124)))))</f>
        <v>1.0473848029130164</v>
      </c>
      <c r="I68" s="14" cm="1">
        <f t="array" ref="I68">IFERROR(INDEX($V$4:$V$18,MATCH(TRUE,$U$4:$U$18&gt;=H68,0)),"")</f>
        <v>8.5000000000000103E-2</v>
      </c>
      <c r="J68" s="14"/>
      <c r="K68" s="36">
        <v>2.7</v>
      </c>
      <c r="L68" s="36">
        <v>3.1</v>
      </c>
      <c r="M68" s="36">
        <v>3</v>
      </c>
      <c r="N68" s="34" t="s">
        <v>23</v>
      </c>
      <c r="O68" s="17" cm="1">
        <f t="array" ref="O68">IF(ISBLANK(M68),"",STANDARDIZE((VLOOKUP($B68,$B$4:$M$124,12,FALSE)),IF(_xlfn.STDEV.P(IF($N$4:$N$124=$N68,$M$4:$M$124))=0,IF(COUNTIF(Historical!$C$5:$C$649,$N68)&gt;0, AVERAGE(IF($N$4:$N$124=$N68,$M$4:$M$124),IF(Historical!$C$5:$C$649=$N68,Historical!$F$5:$F$649)),AVERAGE($M$4:$M188)), AVERAGEIF($N$4:$N$124,$N68,$M$4:$M$124)),IF(_xlfn.STDEV.P(IF($N$4:$N$124=$N68,$M$4:$M$124))=0,IF(COUNTIF(Historical!$C$5:$C$649,$N68)&gt;0,_xlfn.STDEV.P(IF($N$4:$N$124=$N68,$M$4:$M$124),IF(Historical!$C$5:$C$649=$N68,Historical!$F$5:$F$649)),_xlfn.STDEV.P($M$4:$M$124)),_xlfn.STDEV.P(IF($N$4:$N$124=$N68,$M$4:$M$124)))))</f>
        <v>-1.6339648924751224</v>
      </c>
      <c r="P68" s="14" cm="1">
        <f t="array" ref="P68">IFERROR(INDEX($V$4:$V$18,MATCH(TRUE,$U$4:$U$18&gt;=O68,0)),"")</f>
        <v>4.0000000000000022E-2</v>
      </c>
      <c r="Q68" s="15"/>
      <c r="R68" s="21">
        <f t="shared" ref="R68:R99" si="2">IF(I68="",P68,(I68*0.33334)+(P68*0.66667))</f>
        <v>5.5000700000000055E-2</v>
      </c>
      <c r="S68" s="21"/>
      <c r="T68" s="21"/>
    </row>
    <row r="69" spans="2:24">
      <c r="B69" s="35" t="s">
        <v>166</v>
      </c>
      <c r="C69" s="34" t="s">
        <v>154</v>
      </c>
      <c r="D69" s="23">
        <v>2.8</v>
      </c>
      <c r="E69" s="23">
        <v>3</v>
      </c>
      <c r="F69" s="23">
        <v>2.9</v>
      </c>
      <c r="G69" s="23" t="s">
        <v>167</v>
      </c>
      <c r="H69" s="17" cm="1">
        <f t="array" ref="H69">IF(ISBLANK(F69),"",STANDARDIZE((VLOOKUP($B69,$B$4:$F$124,5,FALSE)),IF(_xlfn.STDEV.P(IF($G$4:$G$124=$G69,$F$4:$F$124))=0,IF(COUNTIF(Historical!$C$5:$C$649,$G69)&gt;0, AVERAGE(IF($G$4:$G$124=$G69,$F$4:$F$124),IF(Historical!$C$5:$C$649=$G69,Historical!$F$5:$F$649)),AVERAGE($F$4:$F189)), AVERAGEIF($G$4:$G$124,$G69,$F$4:$F$124)),IF(_xlfn.STDEV.P(IF($G$4:$G$124=$G69,$F$4:$F$124))=0,IF(COUNTIF(Historical!$C$5:$C$649,$G69)&gt;0,_xlfn.STDEV.P(IF($G$4:$G$124=$G69,$F$4:$F$124),IF(Historical!$C$5:$C$649=$G69,Historical!$F$5:$F$649)),_xlfn.STDEV.P($F$4:$F$124)),_xlfn.STDEV.P(IF($G$4:$G$124=$G69,$F$4:$F$124)))))</f>
        <v>1.0000000000000022</v>
      </c>
      <c r="I69" s="14" cm="1">
        <f t="array" ref="I69">IFERROR(INDEX($V$4:$V$18,MATCH(TRUE,$U$4:$U$18&gt;=H69,0)),"")</f>
        <v>8.0000000000000099E-2</v>
      </c>
      <c r="J69" s="14"/>
      <c r="K69" s="36">
        <v>3.4</v>
      </c>
      <c r="L69" s="36">
        <v>3.7</v>
      </c>
      <c r="M69" s="36">
        <v>3.6</v>
      </c>
      <c r="N69" s="34" t="s">
        <v>17</v>
      </c>
      <c r="O69" s="17" cm="1">
        <f t="array" ref="O69">IF(ISBLANK(M69),"",STANDARDIZE((VLOOKUP($B69,$B$4:$M$124,12,FALSE)),IF(_xlfn.STDEV.P(IF($N$4:$N$124=$N69,$M$4:$M$124))=0,IF(COUNTIF(Historical!$C$5:$C$649,$N69)&gt;0, AVERAGE(IF($N$4:$N$124=$N69,$M$4:$M$124),IF(Historical!$C$5:$C$649=$N69,Historical!$F$5:$F$649)),AVERAGE($M$4:$M189)), AVERAGEIF($N$4:$N$124,$N69,$M$4:$M$124)),IF(_xlfn.STDEV.P(IF($N$4:$N$124=$N69,$M$4:$M$124))=0,IF(COUNTIF(Historical!$C$5:$C$649,$N69)&gt;0,_xlfn.STDEV.P(IF($N$4:$N$124=$N69,$M$4:$M$124),IF(Historical!$C$5:$C$649=$N69,Historical!$F$5:$F$649)),_xlfn.STDEV.P($M$4:$M$124)),_xlfn.STDEV.P(IF($N$4:$N$124=$N69,$M$4:$M$124)))))</f>
        <v>-0.17149858514250824</v>
      </c>
      <c r="P69" s="14" cm="1">
        <f t="array" ref="P69">IFERROR(INDEX($V$4:$V$18,MATCH(TRUE,$U$4:$U$18&gt;=O69,0)),"")</f>
        <v>6.5000000000000058E-2</v>
      </c>
      <c r="Q69" s="15"/>
      <c r="R69" s="21">
        <f t="shared" si="2"/>
        <v>7.000075000000007E-2</v>
      </c>
      <c r="S69" s="21"/>
      <c r="T69" s="21"/>
    </row>
    <row r="70" spans="2:24">
      <c r="B70" s="35" t="s">
        <v>168</v>
      </c>
      <c r="C70" s="34" t="s">
        <v>169</v>
      </c>
      <c r="D70" s="23">
        <v>4.2</v>
      </c>
      <c r="E70" s="23">
        <v>4.0999999999999996</v>
      </c>
      <c r="F70" s="23">
        <v>4.2</v>
      </c>
      <c r="G70" s="23" t="s">
        <v>91</v>
      </c>
      <c r="H70" s="17" cm="1">
        <f t="array" ref="H70">IF(ISBLANK(F70),"",STANDARDIZE((VLOOKUP($B70,$B$4:$F$124,5,FALSE)),IF(_xlfn.STDEV.P(IF($G$4:$G$124=$G70,$F$4:$F$124))=0,IF(COUNTIF(Historical!$C$5:$C$649,$G70)&gt;0, AVERAGE(IF($G$4:$G$124=$G70,$F$4:$F$124),IF(Historical!$C$5:$C$649=$G70,Historical!$F$5:$F$649)),AVERAGE($F$4:$F190)), AVERAGEIF($G$4:$G$124,$G70,$F$4:$F$124)),IF(_xlfn.STDEV.P(IF($G$4:$G$124=$G70,$F$4:$F$124))=0,IF(COUNTIF(Historical!$C$5:$C$649,$G70)&gt;0,_xlfn.STDEV.P(IF($G$4:$G$124=$G70,$F$4:$F$124),IF(Historical!$C$5:$C$649=$G70,Historical!$F$5:$F$649)),_xlfn.STDEV.P($F$4:$F$124)),_xlfn.STDEV.P(IF($G$4:$G$124=$G70,$F$4:$F$124)))))</f>
        <v>5.1693413759668592E-2</v>
      </c>
      <c r="I70" s="14" cm="1">
        <f t="array" ref="I70">IFERROR(INDEX($V$4:$V$18,MATCH(TRUE,$U$4:$U$18&gt;=H70,0)),"")</f>
        <v>7.0000000000000076E-2</v>
      </c>
      <c r="J70" s="14"/>
      <c r="K70" s="36">
        <v>3.1</v>
      </c>
      <c r="L70" s="36">
        <v>3.2</v>
      </c>
      <c r="M70" s="36">
        <v>3.2</v>
      </c>
      <c r="N70" s="34" t="s">
        <v>91</v>
      </c>
      <c r="O70" s="17" cm="1">
        <f t="array" ref="O70">IF(ISBLANK(M70),"",STANDARDIZE((VLOOKUP($B70,$B$4:$M$124,12,FALSE)),IF(_xlfn.STDEV.P(IF($N$4:$N$124=$N70,$M$4:$M$124))=0,IF(COUNTIF(Historical!$C$5:$C$649,$N70)&gt;0, AVERAGE(IF($N$4:$N$124=$N70,$M$4:$M$124),IF(Historical!$C$5:$C$649=$N70,Historical!$F$5:$F$649)),AVERAGE($M$4:$M190)), AVERAGEIF($N$4:$N$124,$N70,$M$4:$M$124)),IF(_xlfn.STDEV.P(IF($N$4:$N$124=$N70,$M$4:$M$124))=0,IF(COUNTIF(Historical!$C$5:$C$649,$N70)&gt;0,_xlfn.STDEV.P(IF($N$4:$N$124=$N70,$M$4:$M$124),IF(Historical!$C$5:$C$649=$N70,Historical!$F$5:$F$649)),_xlfn.STDEV.P($M$4:$M$124)),_xlfn.STDEV.P(IF($N$4:$N$124=$N70,$M$4:$M$124)))))</f>
        <v>-1.3302660798266077</v>
      </c>
      <c r="P70" s="14" cm="1">
        <f t="array" ref="P70">IFERROR(INDEX($V$4:$V$18,MATCH(TRUE,$U$4:$U$18&gt;=O70,0)),"")</f>
        <v>4.5000000000000026E-2</v>
      </c>
      <c r="Q70" s="15"/>
      <c r="R70" s="21">
        <f t="shared" si="2"/>
        <v>5.3333950000000047E-2</v>
      </c>
      <c r="S70" s="21"/>
      <c r="T70" s="21"/>
    </row>
    <row r="71" spans="2:24">
      <c r="B71" s="35" t="s">
        <v>170</v>
      </c>
      <c r="C71" s="34" t="s">
        <v>171</v>
      </c>
      <c r="D71" s="23">
        <v>3.9</v>
      </c>
      <c r="E71" s="23">
        <v>3.9</v>
      </c>
      <c r="F71" s="23">
        <v>4</v>
      </c>
      <c r="G71" s="23" t="s">
        <v>91</v>
      </c>
      <c r="H71" s="17" cm="1">
        <f t="array" ref="H71">IF(ISBLANK(F71),"",STANDARDIZE((VLOOKUP($B71,$B$4:$F$124,5,FALSE)),IF(_xlfn.STDEV.P(IF($G$4:$G$124=$G71,$F$4:$F$124))=0,IF(COUNTIF(Historical!$C$5:$C$649,$G71)&gt;0, AVERAGE(IF($G$4:$G$124=$G71,$F$4:$F$124),IF(Historical!$C$5:$C$649=$G71,Historical!$F$5:$F$649)),AVERAGE($F$4:$F191)), AVERAGEIF($G$4:$G$124,$G71,$F$4:$F$124)),IF(_xlfn.STDEV.P(IF($G$4:$G$124=$G71,$F$4:$F$124))=0,IF(COUNTIF(Historical!$C$5:$C$649,$G71)&gt;0,_xlfn.STDEV.P(IF($G$4:$G$124=$G71,$F$4:$F$124),IF(Historical!$C$5:$C$649=$G71,Historical!$F$5:$F$649)),_xlfn.STDEV.P($F$4:$F$124)),_xlfn.STDEV.P(IF($G$4:$G$124=$G71,$F$4:$F$124)))))</f>
        <v>-5.1693413759668135E-2</v>
      </c>
      <c r="I71" s="14" cm="1">
        <f t="array" ref="I71">IFERROR(INDEX($V$4:$V$18,MATCH(TRUE,$U$4:$U$18&gt;=H71,0)),"")</f>
        <v>6.5000000000000058E-2</v>
      </c>
      <c r="J71" s="14"/>
      <c r="K71" s="36">
        <v>3.5</v>
      </c>
      <c r="L71" s="36">
        <v>3.9</v>
      </c>
      <c r="M71" s="36">
        <v>3.8</v>
      </c>
      <c r="N71" s="34" t="s">
        <v>91</v>
      </c>
      <c r="O71" s="17" cm="1">
        <f t="array" ref="O71">IF(ISBLANK(M71),"",STANDARDIZE((VLOOKUP($B71,$B$4:$M$124,12,FALSE)),IF(_xlfn.STDEV.P(IF($N$4:$N$124=$N71,$M$4:$M$124))=0,IF(COUNTIF(Historical!$C$5:$C$649,$N71)&gt;0, AVERAGE(IF($N$4:$N$124=$N71,$M$4:$M$124),IF(Historical!$C$5:$C$649=$N71,Historical!$F$5:$F$649)),AVERAGE($M$4:$M191)), AVERAGEIF($N$4:$N$124,$N71,$M$4:$M$124)),IF(_xlfn.STDEV.P(IF($N$4:$N$124=$N71,$M$4:$M$124))=0,IF(COUNTIF(Historical!$C$5:$C$649,$N71)&gt;0,_xlfn.STDEV.P(IF($N$4:$N$124=$N71,$M$4:$M$124),IF(Historical!$C$5:$C$649=$N71,Historical!$F$5:$F$649)),_xlfn.STDEV.P($M$4:$M$124)),_xlfn.STDEV.P(IF($N$4:$N$124=$N71,$M$4:$M$124)))))</f>
        <v>0.77015404621540628</v>
      </c>
      <c r="P71" s="14" cm="1">
        <f t="array" ref="P71">IFERROR(INDEX($V$4:$V$18,MATCH(TRUE,$U$4:$U$18&gt;=O71,0)),"")</f>
        <v>8.0000000000000099E-2</v>
      </c>
      <c r="Q71" s="15"/>
      <c r="R71" s="21">
        <f t="shared" si="2"/>
        <v>7.5000700000000087E-2</v>
      </c>
      <c r="S71" s="21"/>
      <c r="T71" s="21"/>
    </row>
    <row r="72" spans="2:24">
      <c r="B72" s="35" t="s">
        <v>172</v>
      </c>
      <c r="C72" s="34" t="s">
        <v>173</v>
      </c>
      <c r="D72" s="23">
        <v>3.7</v>
      </c>
      <c r="E72" s="23">
        <v>3.8</v>
      </c>
      <c r="F72" s="23">
        <v>3.8</v>
      </c>
      <c r="G72" s="23" t="s">
        <v>174</v>
      </c>
      <c r="H72" s="17" cm="1">
        <f t="array" ref="H72">IF(ISBLANK(F72),"",STANDARDIZE((VLOOKUP($B72,$B$4:$F$124,5,FALSE)),IF(_xlfn.STDEV.P(IF($G$4:$G$124=$G72,$F$4:$F$124))=0,IF(COUNTIF(Historical!$C$5:$C$649,$G72)&gt;0, AVERAGE(IF($G$4:$G$124=$G72,$F$4:$F$124),IF(Historical!$C$5:$C$649=$G72,Historical!$F$5:$F$649)),AVERAGE($F$4:$F192)), AVERAGEIF($G$4:$G$124,$G72,$F$4:$F$124)),IF(_xlfn.STDEV.P(IF($G$4:$G$124=$G72,$F$4:$F$124))=0,IF(COUNTIF(Historical!$C$5:$C$649,$G72)&gt;0,_xlfn.STDEV.P(IF($G$4:$G$124=$G72,$F$4:$F$124),IF(Historical!$C$5:$C$649=$G72,Historical!$F$5:$F$649)),_xlfn.STDEV.P($F$4:$F$124)),_xlfn.STDEV.P(IF($G$4:$G$124=$G72,$F$4:$F$124)))))</f>
        <v>0.55366513762169944</v>
      </c>
      <c r="I72" s="14" cm="1">
        <f t="array" ref="I72">IFERROR(INDEX($V$4:$V$18,MATCH(TRUE,$U$4:$U$18&gt;=H72,0)),"")</f>
        <v>7.5000000000000094E-2</v>
      </c>
      <c r="J72" s="14"/>
      <c r="K72" s="36">
        <v>3.1</v>
      </c>
      <c r="L72" s="36">
        <v>3.3</v>
      </c>
      <c r="M72" s="36">
        <v>3.3</v>
      </c>
      <c r="N72" s="34" t="s">
        <v>67</v>
      </c>
      <c r="O72" s="17" cm="1">
        <f t="array" ref="O72">IF(ISBLANK(M72),"",STANDARDIZE((VLOOKUP($B72,$B$4:$M$124,12,FALSE)),IF(_xlfn.STDEV.P(IF($N$4:$N$124=$N72,$M$4:$M$124))=0,IF(COUNTIF(Historical!$C$5:$C$649,$N72)&gt;0, AVERAGE(IF($N$4:$N$124=$N72,$M$4:$M$124),IF(Historical!$C$5:$C$649=$N72,Historical!$F$5:$F$649)),AVERAGE($M$4:$M192)), AVERAGEIF($N$4:$N$124,$N72,$M$4:$M$124)),IF(_xlfn.STDEV.P(IF($N$4:$N$124=$N72,$M$4:$M$124))=0,IF(COUNTIF(Historical!$C$5:$C$649,$N72)&gt;0,_xlfn.STDEV.P(IF($N$4:$N$124=$N72,$M$4:$M$124),IF(Historical!$C$5:$C$649=$N72,Historical!$F$5:$F$649)),_xlfn.STDEV.P($M$4:$M$124)),_xlfn.STDEV.P(IF($N$4:$N$124=$N72,$M$4:$M$124)))))</f>
        <v>-1</v>
      </c>
      <c r="P72" s="14" cm="1">
        <f t="array" ref="P72">IFERROR(INDEX($V$4:$V$18,MATCH(TRUE,$U$4:$U$18&gt;=O72,0)),"")</f>
        <v>5.0000000000000037E-2</v>
      </c>
      <c r="Q72" s="15"/>
      <c r="R72" s="21">
        <f t="shared" si="2"/>
        <v>5.8334000000000052E-2</v>
      </c>
      <c r="S72" s="21"/>
      <c r="T72" s="21"/>
    </row>
    <row r="73" spans="2:24">
      <c r="B73" s="35" t="s">
        <v>175</v>
      </c>
      <c r="C73" s="34" t="s">
        <v>176</v>
      </c>
      <c r="D73" s="23">
        <v>4.5999999999999996</v>
      </c>
      <c r="E73" s="23">
        <v>4.5999999999999996</v>
      </c>
      <c r="F73" s="23">
        <v>4.5999999999999996</v>
      </c>
      <c r="G73" s="23" t="s">
        <v>37</v>
      </c>
      <c r="H73" s="17" cm="1">
        <f t="array" ref="H73">IF(ISBLANK(F73),"",STANDARDIZE((VLOOKUP($B73,$B$4:$F$124,5,FALSE)),IF(_xlfn.STDEV.P(IF($G$4:$G$124=$G73,$F$4:$F$124))=0,IF(COUNTIF(Historical!$C$5:$C$649,$G73)&gt;0, AVERAGE(IF($G$4:$G$124=$G73,$F$4:$F$124),IF(Historical!$C$5:$C$649=$G73,Historical!$F$5:$F$649)),AVERAGE($F$4:$F193)), AVERAGEIF($G$4:$G$124,$G73,$F$4:$F$124)),IF(_xlfn.STDEV.P(IF($G$4:$G$124=$G73,$F$4:$F$124))=0,IF(COUNTIF(Historical!$C$5:$C$649,$G73)&gt;0,_xlfn.STDEV.P(IF($G$4:$G$124=$G73,$F$4:$F$124),IF(Historical!$C$5:$C$649=$G73,Historical!$F$5:$F$649)),_xlfn.STDEV.P($F$4:$F$124)),_xlfn.STDEV.P(IF($G$4:$G$124=$G73,$F$4:$F$124)))))</f>
        <v>1.3198240351921839</v>
      </c>
      <c r="I73" s="14" cm="1">
        <f t="array" ref="I73">IFERROR(INDEX($V$4:$V$18,MATCH(TRUE,$U$4:$U$18&gt;=H73,0)),"")</f>
        <v>9.0000000000000108E-2</v>
      </c>
      <c r="J73" s="14"/>
      <c r="K73" s="36">
        <v>2.9</v>
      </c>
      <c r="L73" s="36">
        <v>3.3</v>
      </c>
      <c r="M73" s="36">
        <v>3.2</v>
      </c>
      <c r="N73" s="34" t="s">
        <v>33</v>
      </c>
      <c r="O73" s="17" cm="1">
        <f t="array" ref="O73">IF(ISBLANK(M73),"",STANDARDIZE((VLOOKUP($B73,$B$4:$M$124,12,FALSE)),IF(_xlfn.STDEV.P(IF($N$4:$N$124=$N73,$M$4:$M$124))=0,IF(COUNTIF(Historical!$C$5:$C$649,$N73)&gt;0, AVERAGE(IF($N$4:$N$124=$N73,$M$4:$M$124),IF(Historical!$C$5:$C$649=$N73,Historical!$F$5:$F$649)),AVERAGE($M$4:$M193)), AVERAGEIF($N$4:$N$124,$N73,$M$4:$M$124)),IF(_xlfn.STDEV.P(IF($N$4:$N$124=$N73,$M$4:$M$124))=0,IF(COUNTIF(Historical!$C$5:$C$649,$N73)&gt;0,_xlfn.STDEV.P(IF($N$4:$N$124=$N73,$M$4:$M$124),IF(Historical!$C$5:$C$649=$N73,Historical!$F$5:$F$649)),_xlfn.STDEV.P($M$4:$M$124)),_xlfn.STDEV.P(IF($N$4:$N$124=$N73,$M$4:$M$124)))))</f>
        <v>-0.82062270166670059</v>
      </c>
      <c r="P73" s="14" cm="1">
        <f t="array" ref="P73">IFERROR(INDEX($V$4:$V$18,MATCH(TRUE,$U$4:$U$18&gt;=O73,0)),"")</f>
        <v>5.5000000000000049E-2</v>
      </c>
      <c r="Q73" s="15"/>
      <c r="R73" s="21">
        <f t="shared" si="2"/>
        <v>6.6667450000000072E-2</v>
      </c>
      <c r="S73" s="21"/>
      <c r="T73" s="21"/>
    </row>
    <row r="74" spans="2:24">
      <c r="B74" s="35" t="s">
        <v>177</v>
      </c>
      <c r="C74" s="34" t="s">
        <v>139</v>
      </c>
      <c r="D74" s="23">
        <v>3.2</v>
      </c>
      <c r="E74" s="23">
        <v>3.9</v>
      </c>
      <c r="F74" s="23">
        <v>3.6</v>
      </c>
      <c r="G74" s="23" t="s">
        <v>31</v>
      </c>
      <c r="H74" s="17" cm="1">
        <f t="array" ref="H74">IF(ISBLANK(F74),"",STANDARDIZE((VLOOKUP($B74,$B$4:$F$124,5,FALSE)),IF(_xlfn.STDEV.P(IF($G$4:$G$124=$G74,$F$4:$F$124))=0,IF(COUNTIF(Historical!$C$5:$C$649,$G74)&gt;0, AVERAGE(IF($G$4:$G$124=$G74,$F$4:$F$124),IF(Historical!$C$5:$C$649=$G74,Historical!$F$5:$F$649)),AVERAGE($F$4:$F194)), AVERAGEIF($G$4:$G$124,$G74,$F$4:$F$124)),IF(_xlfn.STDEV.P(IF($G$4:$G$124=$G74,$F$4:$F$124))=0,IF(COUNTIF(Historical!$C$5:$C$649,$G74)&gt;0,_xlfn.STDEV.P(IF($G$4:$G$124=$G74,$F$4:$F$124),IF(Historical!$C$5:$C$649=$G74,Historical!$F$5:$F$649)),_xlfn.STDEV.P($F$4:$F$124)),_xlfn.STDEV.P(IF($G$4:$G$124=$G74,$F$4:$F$124)))))</f>
        <v>0.1401251274227755</v>
      </c>
      <c r="I74" s="14" cm="1">
        <f t="array" ref="I74">IFERROR(INDEX($V$4:$V$18,MATCH(TRUE,$U$4:$U$18&gt;=H74,0)),"")</f>
        <v>7.0000000000000076E-2</v>
      </c>
      <c r="J74" s="14"/>
      <c r="K74" s="36">
        <v>3.1</v>
      </c>
      <c r="L74" s="36">
        <v>3.7</v>
      </c>
      <c r="M74" s="36">
        <v>3.5</v>
      </c>
      <c r="N74" s="34" t="s">
        <v>17</v>
      </c>
      <c r="O74" s="17" cm="1">
        <f t="array" ref="O74">IF(ISBLANK(M74),"",STANDARDIZE((VLOOKUP($B74,$B$4:$M$124,12,FALSE)),IF(_xlfn.STDEV.P(IF($N$4:$N$124=$N74,$M$4:$M$124))=0,IF(COUNTIF(Historical!$C$5:$C$649,$N74)&gt;0, AVERAGE(IF($N$4:$N$124=$N74,$M$4:$M$124),IF(Historical!$C$5:$C$649=$N74,Historical!$F$5:$F$649)),AVERAGE($M$4:$M194)), AVERAGEIF($N$4:$N$124,$N74,$M$4:$M$124)),IF(_xlfn.STDEV.P(IF($N$4:$N$124=$N74,$M$4:$M$124))=0,IF(COUNTIF(Historical!$C$5:$C$649,$N74)&gt;0,_xlfn.STDEV.P(IF($N$4:$N$124=$N74,$M$4:$M$124),IF(Historical!$C$5:$C$649=$N74,Historical!$F$5:$F$649)),_xlfn.STDEV.P($M$4:$M$124)),_xlfn.STDEV.P(IF($N$4:$N$124=$N74,$M$4:$M$124)))))</f>
        <v>-0.77174363314128969</v>
      </c>
      <c r="P74" s="14" cm="1">
        <f t="array" ref="P74">IFERROR(INDEX($V$4:$V$18,MATCH(TRUE,$U$4:$U$18&gt;=O74,0)),"")</f>
        <v>5.5000000000000049E-2</v>
      </c>
      <c r="Q74" s="15"/>
      <c r="R74" s="21">
        <f t="shared" si="2"/>
        <v>6.0000650000000058E-2</v>
      </c>
      <c r="S74" s="21"/>
      <c r="T74" s="21"/>
    </row>
    <row r="75" spans="2:24">
      <c r="B75" s="35" t="s">
        <v>178</v>
      </c>
      <c r="C75" s="34" t="s">
        <v>115</v>
      </c>
      <c r="D75" s="23">
        <v>2.7</v>
      </c>
      <c r="E75" s="23">
        <v>2.6</v>
      </c>
      <c r="F75" s="23">
        <v>2.7</v>
      </c>
      <c r="G75" s="23" t="s">
        <v>167</v>
      </c>
      <c r="H75" s="17" cm="1">
        <f t="array" ref="H75">IF(ISBLANK(F75),"",STANDARDIZE((VLOOKUP($B75,$B$4:$F$124,5,FALSE)),IF(_xlfn.STDEV.P(IF($G$4:$G$124=$G75,$F$4:$F$124))=0,IF(COUNTIF(Historical!$C$5:$C$649,$G75)&gt;0, AVERAGE(IF($G$4:$G$124=$G75,$F$4:$F$124),IF(Historical!$C$5:$C$649=$G75,Historical!$F$5:$F$649)),AVERAGE($F$4:$F195)), AVERAGEIF($G$4:$G$124,$G75,$F$4:$F$124)),IF(_xlfn.STDEV.P(IF($G$4:$G$124=$G75,$F$4:$F$124))=0,IF(COUNTIF(Historical!$C$5:$C$649,$G75)&gt;0,_xlfn.STDEV.P(IF($G$4:$G$124=$G75,$F$4:$F$124),IF(Historical!$C$5:$C$649=$G75,Historical!$F$5:$F$649)),_xlfn.STDEV.P($F$4:$F$124)),_xlfn.STDEV.P(IF($G$4:$G$124=$G75,$F$4:$F$124)))))</f>
        <v>-0.99999999999999778</v>
      </c>
      <c r="I75" s="14" cm="1">
        <f t="array" ref="I75">IFERROR(INDEX($V$4:$V$18,MATCH(TRUE,$U$4:$U$18&gt;=H75,0)),"")</f>
        <v>5.5000000000000049E-2</v>
      </c>
      <c r="J75" s="14"/>
      <c r="K75" s="36">
        <v>3.7</v>
      </c>
      <c r="L75" s="36">
        <v>3.6</v>
      </c>
      <c r="M75" s="36">
        <v>3.7</v>
      </c>
      <c r="N75" s="34" t="s">
        <v>154</v>
      </c>
      <c r="O75" s="17" cm="1">
        <f t="array" ref="O75">IF(ISBLANK(M75),"",STANDARDIZE((VLOOKUP($B75,$B$4:$M$124,12,FALSE)),IF(_xlfn.STDEV.P(IF($N$4:$N$124=$N75,$M$4:$M$124))=0,IF(COUNTIF(Historical!$C$5:$C$649,$N75)&gt;0, AVERAGE(IF($N$4:$N$124=$N75,$M$4:$M$124),IF(Historical!$C$5:$C$649=$N75,Historical!$F$5:$F$649)),AVERAGE($M$4:$M195)), AVERAGEIF($N$4:$N$124,$N75,$M$4:$M$124)),IF(_xlfn.STDEV.P(IF($N$4:$N$124=$N75,$M$4:$M$124))=0,IF(COUNTIF(Historical!$C$5:$C$649,$N75)&gt;0,_xlfn.STDEV.P(IF($N$4:$N$124=$N75,$M$4:$M$124),IF(Historical!$C$5:$C$649=$N75,Historical!$F$5:$F$649)),_xlfn.STDEV.P($M$4:$M$124)),_xlfn.STDEV.P(IF($N$4:$N$124=$N75,$M$4:$M$124)))))</f>
        <v>-0.99999999999999778</v>
      </c>
      <c r="P75" s="14" cm="1">
        <f t="array" ref="P75">IFERROR(INDEX($V$4:$V$18,MATCH(TRUE,$U$4:$U$18&gt;=O75,0)),"")</f>
        <v>5.5000000000000049E-2</v>
      </c>
      <c r="Q75" s="15"/>
      <c r="R75" s="21">
        <f t="shared" si="2"/>
        <v>5.5000550000000051E-2</v>
      </c>
      <c r="S75" s="21"/>
      <c r="T75" s="21"/>
    </row>
    <row r="76" spans="2:24">
      <c r="B76" s="35" t="s">
        <v>179</v>
      </c>
      <c r="C76" s="34" t="s">
        <v>180</v>
      </c>
      <c r="D76" s="23">
        <v>3.9</v>
      </c>
      <c r="E76" s="23">
        <v>4.0999999999999996</v>
      </c>
      <c r="F76" s="23">
        <v>4.0999999999999996</v>
      </c>
      <c r="G76" s="23" t="s">
        <v>21</v>
      </c>
      <c r="H76" s="17" cm="1">
        <f t="array" ref="H76">IF(ISBLANK(F76),"",STANDARDIZE((VLOOKUP($B76,$B$4:$F$124,5,FALSE)),IF(_xlfn.STDEV.P(IF($G$4:$G$124=$G76,$F$4:$F$124))=0,IF(COUNTIF(Historical!$C$5:$C$649,$G76)&gt;0, AVERAGE(IF($G$4:$G$124=$G76,$F$4:$F$124),IF(Historical!$C$5:$C$649=$G76,Historical!$F$5:$F$649)),AVERAGE($F$4:$F196)), AVERAGEIF($G$4:$G$124,$G76,$F$4:$F$124)),IF(_xlfn.STDEV.P(IF($G$4:$G$124=$G76,$F$4:$F$124))=0,IF(COUNTIF(Historical!$C$5:$C$649,$G76)&gt;0,_xlfn.STDEV.P(IF($G$4:$G$124=$G76,$F$4:$F$124),IF(Historical!$C$5:$C$649=$G76,Historical!$F$5:$F$649)),_xlfn.STDEV.P($F$4:$F$124)),_xlfn.STDEV.P(IF($G$4:$G$124=$G76,$F$4:$F$124)))))</f>
        <v>1.054092553389455</v>
      </c>
      <c r="I76" s="14" cm="1">
        <f t="array" ref="I76">IFERROR(INDEX($V$4:$V$18,MATCH(TRUE,$U$4:$U$18&gt;=H76,0)),"")</f>
        <v>8.5000000000000103E-2</v>
      </c>
      <c r="J76" s="14"/>
      <c r="K76" s="36">
        <v>3.2</v>
      </c>
      <c r="L76" s="36">
        <v>3.6</v>
      </c>
      <c r="M76" s="36">
        <v>3.4</v>
      </c>
      <c r="N76" s="34" t="s">
        <v>21</v>
      </c>
      <c r="O76" s="17" cm="1">
        <f t="array" ref="O76">IF(ISBLANK(M76),"",STANDARDIZE((VLOOKUP($B76,$B$4:$M$124,12,FALSE)),IF(_xlfn.STDEV.P(IF($N$4:$N$124=$N76,$M$4:$M$124))=0,IF(COUNTIF(Historical!$C$5:$C$649,$N76)&gt;0, AVERAGE(IF($N$4:$N$124=$N76,$M$4:$M$124),IF(Historical!$C$5:$C$649=$N76,Historical!$F$5:$F$649)),AVERAGE($M$4:$M196)), AVERAGEIF($N$4:$N$124,$N76,$M$4:$M$124)),IF(_xlfn.STDEV.P(IF($N$4:$N$124=$N76,$M$4:$M$124))=0,IF(COUNTIF(Historical!$C$5:$C$649,$N76)&gt;0,_xlfn.STDEV.P(IF($N$4:$N$124=$N76,$M$4:$M$124),IF(Historical!$C$5:$C$649=$N76,Historical!$F$5:$F$649)),_xlfn.STDEV.P($M$4:$M$124)),_xlfn.STDEV.P(IF($N$4:$N$124=$N76,$M$4:$M$124)))))</f>
        <v>-0.29559878344928536</v>
      </c>
      <c r="P76" s="14" cm="1">
        <f t="array" ref="P76">IFERROR(INDEX($V$4:$V$18,MATCH(TRUE,$U$4:$U$18&gt;=O76,0)),"")</f>
        <v>6.0000000000000053E-2</v>
      </c>
      <c r="Q76" s="15"/>
      <c r="R76" s="21">
        <f t="shared" si="2"/>
        <v>6.8334100000000064E-2</v>
      </c>
      <c r="S76" s="21"/>
      <c r="T76" s="21"/>
    </row>
    <row r="77" spans="2:24">
      <c r="B77" s="35" t="s">
        <v>181</v>
      </c>
      <c r="C77" s="34" t="s">
        <v>75</v>
      </c>
      <c r="D77" s="23">
        <v>3.3</v>
      </c>
      <c r="E77" s="23">
        <v>4</v>
      </c>
      <c r="F77" s="23">
        <v>3.7</v>
      </c>
      <c r="G77" s="23" t="s">
        <v>141</v>
      </c>
      <c r="H77" s="17" cm="1">
        <f t="array" ref="H77">IF(ISBLANK(F77),"",STANDARDIZE((VLOOKUP($B77,$B$4:$F$124,5,FALSE)),IF(_xlfn.STDEV.P(IF($G$4:$G$124=$G77,$F$4:$F$124))=0,IF(COUNTIF(Historical!$C$5:$C$649,$G77)&gt;0, AVERAGE(IF($G$4:$G$124=$G77,$F$4:$F$124),IF(Historical!$C$5:$C$649=$G77,Historical!$F$5:$F$649)),AVERAGE($F$4:$F197)), AVERAGEIF($G$4:$G$124,$G77,$F$4:$F$124)),IF(_xlfn.STDEV.P(IF($G$4:$G$124=$G77,$F$4:$F$124))=0,IF(COUNTIF(Historical!$C$5:$C$649,$G77)&gt;0,_xlfn.STDEV.P(IF($G$4:$G$124=$G77,$F$4:$F$124),IF(Historical!$C$5:$C$649=$G77,Historical!$F$5:$F$649)),_xlfn.STDEV.P($F$4:$F$124)),_xlfn.STDEV.P(IF($G$4:$G$124=$G77,$F$4:$F$124)))))</f>
        <v>0.6678600897598973</v>
      </c>
      <c r="I77" s="14" cm="1">
        <f t="array" ref="I77">IFERROR(INDEX($V$4:$V$18,MATCH(TRUE,$U$4:$U$18&gt;=H77,0)),"")</f>
        <v>7.5000000000000094E-2</v>
      </c>
      <c r="J77" s="14"/>
      <c r="K77" s="36">
        <v>3.1</v>
      </c>
      <c r="L77" s="36">
        <v>3.3</v>
      </c>
      <c r="M77" s="36">
        <v>3.3</v>
      </c>
      <c r="N77" s="34" t="s">
        <v>141</v>
      </c>
      <c r="O77" s="17" cm="1">
        <f t="array" ref="O77">IF(ISBLANK(M77),"",STANDARDIZE((VLOOKUP($B77,$B$4:$M$124,12,FALSE)),IF(_xlfn.STDEV.P(IF($N$4:$N$124=$N77,$M$4:$M$124))=0,IF(COUNTIF(Historical!$C$5:$C$649,$N77)&gt;0, AVERAGE(IF($N$4:$N$124=$N77,$M$4:$M$124),IF(Historical!$C$5:$C$649=$N77,Historical!$F$5:$F$649)),AVERAGE($M$4:$M197)), AVERAGEIF($N$4:$N$124,$N77,$M$4:$M$124)),IF(_xlfn.STDEV.P(IF($N$4:$N$124=$N77,$M$4:$M$124))=0,IF(COUNTIF(Historical!$C$5:$C$649,$N77)&gt;0,_xlfn.STDEV.P(IF($N$4:$N$124=$N77,$M$4:$M$124),IF(Historical!$C$5:$C$649=$N77,Historical!$F$5:$F$649)),_xlfn.STDEV.P($M$4:$M$124)),_xlfn.STDEV.P(IF($N$4:$N$124=$N77,$M$4:$M$124)))))</f>
        <v>-0.30050125348237938</v>
      </c>
      <c r="P77" s="14" cm="1">
        <f t="array" ref="P77">IFERROR(INDEX($V$4:$V$18,MATCH(TRUE,$U$4:$U$18&gt;=O77,0)),"")</f>
        <v>6.0000000000000053E-2</v>
      </c>
      <c r="Q77" s="15"/>
      <c r="R77" s="21">
        <f t="shared" si="2"/>
        <v>6.5000700000000064E-2</v>
      </c>
      <c r="S77" s="21"/>
      <c r="T77" s="21"/>
    </row>
    <row r="78" spans="2:24">
      <c r="B78" s="35" t="s">
        <v>182</v>
      </c>
      <c r="C78" s="34" t="s">
        <v>183</v>
      </c>
      <c r="D78" s="23">
        <v>4.5999999999999996</v>
      </c>
      <c r="E78" s="23">
        <v>4.3</v>
      </c>
      <c r="F78" s="23">
        <v>4.5</v>
      </c>
      <c r="G78" s="23" t="s">
        <v>46</v>
      </c>
      <c r="H78" s="17" cm="1">
        <f t="array" ref="H78">IF(ISBLANK(F78),"",STANDARDIZE((VLOOKUP($B78,$B$4:$F$124,5,FALSE)),IF(_xlfn.STDEV.P(IF($G$4:$G$124=$G78,$F$4:$F$124))=0,IF(COUNTIF(Historical!$C$5:$C$649,$G78)&gt;0, AVERAGE(IF($G$4:$G$124=$G78,$F$4:$F$124),IF(Historical!$C$5:$C$649=$G78,Historical!$F$5:$F$649)),AVERAGE($F$4:$F198)), AVERAGEIF($G$4:$G$124,$G78,$F$4:$F$124)),IF(_xlfn.STDEV.P(IF($G$4:$G$124=$G78,$F$4:$F$124))=0,IF(COUNTIF(Historical!$C$5:$C$649,$G78)&gt;0,_xlfn.STDEV.P(IF($G$4:$G$124=$G78,$F$4:$F$124),IF(Historical!$C$5:$C$649=$G78,Historical!$F$5:$F$649)),_xlfn.STDEV.P($F$4:$F$124)),_xlfn.STDEV.P(IF($G$4:$G$124=$G78,$F$4:$F$124)))))</f>
        <v>0.64124271076708639</v>
      </c>
      <c r="I78" s="14" cm="1">
        <f t="array" ref="I78">IFERROR(INDEX($V$4:$V$18,MATCH(TRUE,$U$4:$U$18&gt;=H78,0)),"")</f>
        <v>7.5000000000000094E-2</v>
      </c>
      <c r="J78" s="14"/>
      <c r="K78" s="36">
        <v>2.9</v>
      </c>
      <c r="L78" s="36">
        <v>3.3</v>
      </c>
      <c r="M78" s="36">
        <v>3.2</v>
      </c>
      <c r="N78" s="34" t="s">
        <v>54</v>
      </c>
      <c r="O78" s="17" cm="1">
        <f t="array" ref="O78">IF(ISBLANK(M78),"",STANDARDIZE((VLOOKUP($B78,$B$4:$M$124,12,FALSE)),IF(_xlfn.STDEV.P(IF($N$4:$N$124=$N78,$M$4:$M$124))=0,IF(COUNTIF(Historical!$C$5:$C$649,$N78)&gt;0, AVERAGE(IF($N$4:$N$124=$N78,$M$4:$M$124),IF(Historical!$C$5:$C$649=$N78,Historical!$F$5:$F$649)),AVERAGE($M$4:$M198)), AVERAGEIF($N$4:$N$124,$N78,$M$4:$M$124)),IF(_xlfn.STDEV.P(IF($N$4:$N$124=$N78,$M$4:$M$124))=0,IF(COUNTIF(Historical!$C$5:$C$649,$N78)&gt;0,_xlfn.STDEV.P(IF($N$4:$N$124=$N78,$M$4:$M$124),IF(Historical!$C$5:$C$649=$N78,Historical!$F$5:$F$649)),_xlfn.STDEV.P($M$4:$M$124)),_xlfn.STDEV.P(IF($N$4:$N$124=$N78,$M$4:$M$124)))))</f>
        <v>-0.50891335780798197</v>
      </c>
      <c r="P78" s="14" cm="1">
        <f t="array" ref="P78">IFERROR(INDEX($V$4:$V$18,MATCH(TRUE,$U$4:$U$18&gt;=O78,0)),"")</f>
        <v>5.5000000000000049E-2</v>
      </c>
      <c r="Q78" s="15"/>
      <c r="R78" s="21">
        <f t="shared" si="2"/>
        <v>6.1667350000000065E-2</v>
      </c>
      <c r="S78" s="21"/>
      <c r="T78" s="21"/>
    </row>
    <row r="79" spans="2:24">
      <c r="B79" s="35" t="s">
        <v>184</v>
      </c>
      <c r="C79" s="34" t="s">
        <v>185</v>
      </c>
      <c r="D79" s="23">
        <v>3.7</v>
      </c>
      <c r="E79" s="23">
        <v>3.1</v>
      </c>
      <c r="F79" s="23">
        <v>3.5</v>
      </c>
      <c r="G79" s="23" t="s">
        <v>129</v>
      </c>
      <c r="H79" s="17" cm="1">
        <f t="array" ref="H79">IF(ISBLANK(F79),"",STANDARDIZE((VLOOKUP($B79,$B$4:$F$124,5,FALSE)),IF(_xlfn.STDEV.P(IF($G$4:$G$124=$G79,$F$4:$F$124))=0,IF(COUNTIF(Historical!$C$5:$C$649,$G79)&gt;0, AVERAGE(IF($G$4:$G$124=$G79,$F$4:$F$124),IF(Historical!$C$5:$C$649=$G79,Historical!$F$5:$F$649)),AVERAGE($F$4:$F199)), AVERAGEIF($G$4:$G$124,$G79,$F$4:$F$124)),IF(_xlfn.STDEV.P(IF($G$4:$G$124=$G79,$F$4:$F$124))=0,IF(COUNTIF(Historical!$C$5:$C$649,$G79)&gt;0,_xlfn.STDEV.P(IF($G$4:$G$124=$G79,$F$4:$F$124),IF(Historical!$C$5:$C$649=$G79,Historical!$F$5:$F$649)),_xlfn.STDEV.P($F$4:$F$124)),_xlfn.STDEV.P(IF($G$4:$G$124=$G79,$F$4:$F$124)))))</f>
        <v>-1.1355499479153359</v>
      </c>
      <c r="I79" s="14" cm="1">
        <f t="array" ref="I79">IFERROR(INDEX($V$4:$V$18,MATCH(TRUE,$U$4:$U$18&gt;=H79,0)),"")</f>
        <v>5.0000000000000037E-2</v>
      </c>
      <c r="J79" s="14"/>
      <c r="K79" s="36">
        <v>3.1</v>
      </c>
      <c r="L79" s="36">
        <v>3.7</v>
      </c>
      <c r="M79" s="36">
        <v>3.5</v>
      </c>
      <c r="N79" s="34" t="s">
        <v>129</v>
      </c>
      <c r="O79" s="17" cm="1">
        <f t="array" ref="O79">IF(ISBLANK(M79),"",STANDARDIZE((VLOOKUP($B79,$B$4:$M$124,12,FALSE)),IF(_xlfn.STDEV.P(IF($N$4:$N$124=$N79,$M$4:$M$124))=0,IF(COUNTIF(Historical!$C$5:$C$649,$N79)&gt;0, AVERAGE(IF($N$4:$N$124=$N79,$M$4:$M$124),IF(Historical!$C$5:$C$649=$N79,Historical!$F$5:$F$649)),AVERAGE($M$4:$M199)), AVERAGEIF($N$4:$N$124,$N79,$M$4:$M$124)),IF(_xlfn.STDEV.P(IF($N$4:$N$124=$N79,$M$4:$M$124))=0,IF(COUNTIF(Historical!$C$5:$C$649,$N79)&gt;0,_xlfn.STDEV.P(IF($N$4:$N$124=$N79,$M$4:$M$124),IF(Historical!$C$5:$C$649=$N79,Historical!$F$5:$F$649)),_xlfn.STDEV.P($M$4:$M$124)),_xlfn.STDEV.P(IF($N$4:$N$124=$N79,$M$4:$M$124)))))</f>
        <v>-7.8326044998795474E-2</v>
      </c>
      <c r="P79" s="14" cm="1">
        <f t="array" ref="P79">IFERROR(INDEX($V$4:$V$18,MATCH(TRUE,$U$4:$U$18&gt;=O79,0)),"")</f>
        <v>6.5000000000000058E-2</v>
      </c>
      <c r="Q79" s="15"/>
      <c r="R79" s="21">
        <f t="shared" si="2"/>
        <v>6.0000550000000055E-2</v>
      </c>
      <c r="S79" s="21"/>
      <c r="T79" s="21"/>
    </row>
    <row r="80" spans="2:24">
      <c r="B80" s="35" t="s">
        <v>186</v>
      </c>
      <c r="C80" s="34" t="s">
        <v>187</v>
      </c>
      <c r="D80" s="23">
        <v>2.2000000000000002</v>
      </c>
      <c r="E80" s="23">
        <v>3.8</v>
      </c>
      <c r="F80" s="23">
        <v>3</v>
      </c>
      <c r="G80" s="23" t="s">
        <v>159</v>
      </c>
      <c r="H80" s="17" cm="1">
        <f t="array" ref="H80">IF(ISBLANK(F80),"",STANDARDIZE((VLOOKUP($B80,$B$4:$F$124,5,FALSE)),IF(_xlfn.STDEV.P(IF($G$4:$G$124=$G80,$F$4:$F$124))=0,IF(COUNTIF(Historical!$C$5:$C$649,$G80)&gt;0, AVERAGE(IF($G$4:$G$124=$G80,$F$4:$F$124),IF(Historical!$C$5:$C$649=$G80,Historical!$F$5:$F$649)),AVERAGE($F$4:$F200)), AVERAGEIF($G$4:$G$124,$G80,$F$4:$F$124)),IF(_xlfn.STDEV.P(IF($G$4:$G$124=$G80,$F$4:$F$124))=0,IF(COUNTIF(Historical!$C$5:$C$649,$G80)&gt;0,_xlfn.STDEV.P(IF($G$4:$G$124=$G80,$F$4:$F$124),IF(Historical!$C$5:$C$649=$G80,Historical!$F$5:$F$649)),_xlfn.STDEV.P($F$4:$F$124)),_xlfn.STDEV.P(IF($G$4:$G$124=$G80,$F$4:$F$124)))))</f>
        <v>0.99999999999999556</v>
      </c>
      <c r="I80" s="14" cm="1">
        <f t="array" ref="I80">IFERROR(INDEX($V$4:$V$18,MATCH(TRUE,$U$4:$U$18&gt;=H80,0)),"")</f>
        <v>8.0000000000000099E-2</v>
      </c>
      <c r="J80" s="14"/>
      <c r="K80" s="36">
        <v>3.7</v>
      </c>
      <c r="L80" s="36">
        <v>3.6</v>
      </c>
      <c r="M80" s="36">
        <v>3.7</v>
      </c>
      <c r="N80" s="34" t="s">
        <v>115</v>
      </c>
      <c r="O80" s="17" cm="1">
        <f t="array" ref="O80">IF(ISBLANK(M80),"",STANDARDIZE((VLOOKUP($B80,$B$4:$M$124,12,FALSE)),IF(_xlfn.STDEV.P(IF($N$4:$N$124=$N80,$M$4:$M$124))=0,IF(COUNTIF(Historical!$C$5:$C$649,$N80)&gt;0, AVERAGE(IF($N$4:$N$124=$N80,$M$4:$M$124),IF(Historical!$C$5:$C$649=$N80,Historical!$F$5:$F$649)),AVERAGE($M$4:$M200)), AVERAGEIF($N$4:$N$124,$N80,$M$4:$M$124)),IF(_xlfn.STDEV.P(IF($N$4:$N$124=$N80,$M$4:$M$124))=0,IF(COUNTIF(Historical!$C$5:$C$649,$N80)&gt;0,_xlfn.STDEV.P(IF($N$4:$N$124=$N80,$M$4:$M$124),IF(Historical!$C$5:$C$649=$N80,Historical!$F$5:$F$649)),_xlfn.STDEV.P($M$4:$M$124)),_xlfn.STDEV.P(IF($N$4:$N$124=$N80,$M$4:$M$124)))))</f>
        <v>1.8129866073473575E-15</v>
      </c>
      <c r="P80" s="14" cm="1">
        <f t="array" ref="P80">IFERROR(INDEX($V$4:$V$18,MATCH(TRUE,$U$4:$U$18&gt;=O80,0)),"")</f>
        <v>7.0000000000000076E-2</v>
      </c>
      <c r="Q80" s="15"/>
      <c r="R80" s="21">
        <f t="shared" si="2"/>
        <v>7.3334100000000083E-2</v>
      </c>
      <c r="S80" s="21"/>
      <c r="T80" s="21"/>
    </row>
    <row r="81" spans="2:20">
      <c r="B81" s="35" t="s">
        <v>188</v>
      </c>
      <c r="C81" s="34" t="s">
        <v>34</v>
      </c>
      <c r="D81" s="23">
        <v>2.8</v>
      </c>
      <c r="E81" s="23">
        <v>3.4</v>
      </c>
      <c r="F81" s="23">
        <v>3.1</v>
      </c>
      <c r="G81" s="23" t="s">
        <v>17</v>
      </c>
      <c r="H81" s="17" cm="1">
        <f t="array" ref="H81">IF(ISBLANK(F81),"",STANDARDIZE((VLOOKUP($B81,$B$4:$F$124,5,FALSE)),IF(_xlfn.STDEV.P(IF($G$4:$G$124=$G81,$F$4:$F$124))=0,IF(COUNTIF(Historical!$C$5:$C$649,$G81)&gt;0, AVERAGE(IF($G$4:$G$124=$G81,$F$4:$F$124),IF(Historical!$C$5:$C$649=$G81,Historical!$F$5:$F$649)),AVERAGE($F$4:$F201)), AVERAGEIF($G$4:$G$124,$G81,$F$4:$F$124)),IF(_xlfn.STDEV.P(IF($G$4:$G$124=$G81,$F$4:$F$124))=0,IF(COUNTIF(Historical!$C$5:$C$649,$G81)&gt;0,_xlfn.STDEV.P(IF($G$4:$G$124=$G81,$F$4:$F$124),IF(Historical!$C$5:$C$649=$G81,Historical!$F$5:$F$649)),_xlfn.STDEV.P($F$4:$F$124)),_xlfn.STDEV.P(IF($G$4:$G$124=$G81,$F$4:$F$124)))))</f>
        <v>-8.7370405666103504E-2</v>
      </c>
      <c r="I81" s="14" cm="1">
        <f t="array" ref="I81">IFERROR(INDEX($V$4:$V$18,MATCH(TRUE,$U$4:$U$18&gt;=H81,0)),"")</f>
        <v>6.5000000000000058E-2</v>
      </c>
      <c r="J81" s="14"/>
      <c r="K81" s="36">
        <v>3.2</v>
      </c>
      <c r="L81" s="36">
        <v>3.6</v>
      </c>
      <c r="M81" s="36">
        <v>3.4</v>
      </c>
      <c r="N81" s="34" t="s">
        <v>17</v>
      </c>
      <c r="O81" s="17" cm="1">
        <f t="array" ref="O81">IF(ISBLANK(M81),"",STANDARDIZE((VLOOKUP($B81,$B$4:$M$124,12,FALSE)),IF(_xlfn.STDEV.P(IF($N$4:$N$124=$N81,$M$4:$M$124))=0,IF(COUNTIF(Historical!$C$5:$C$649,$N81)&gt;0, AVERAGE(IF($N$4:$N$124=$N81,$M$4:$M$124),IF(Historical!$C$5:$C$649=$N81,Historical!$F$5:$F$649)),AVERAGE($M$4:$M201)), AVERAGEIF($N$4:$N$124,$N81,$M$4:$M$124)),IF(_xlfn.STDEV.P(IF($N$4:$N$124=$N81,$M$4:$M$124))=0,IF(COUNTIF(Historical!$C$5:$C$649,$N81)&gt;0,_xlfn.STDEV.P(IF($N$4:$N$124=$N81,$M$4:$M$124),IF(Historical!$C$5:$C$649=$N81,Historical!$F$5:$F$649)),_xlfn.STDEV.P($M$4:$M$124)),_xlfn.STDEV.P(IF($N$4:$N$124=$N81,$M$4:$M$124)))))</f>
        <v>-1.3719886811400712</v>
      </c>
      <c r="P81" s="14" cm="1">
        <f t="array" ref="P81">IFERROR(INDEX($V$4:$V$18,MATCH(TRUE,$U$4:$U$18&gt;=O81,0)),"")</f>
        <v>4.5000000000000026E-2</v>
      </c>
      <c r="Q81" s="15"/>
      <c r="R81" s="21">
        <f t="shared" si="2"/>
        <v>5.166725000000004E-2</v>
      </c>
      <c r="S81" s="21"/>
      <c r="T81" s="21"/>
    </row>
    <row r="82" spans="2:20">
      <c r="B82" s="35" t="s">
        <v>189</v>
      </c>
      <c r="C82" s="34" t="s">
        <v>190</v>
      </c>
      <c r="D82" s="23">
        <v>3</v>
      </c>
      <c r="E82" s="23">
        <v>3.8</v>
      </c>
      <c r="F82" s="23">
        <v>3.4</v>
      </c>
      <c r="G82" s="23" t="s">
        <v>52</v>
      </c>
      <c r="H82" s="17" cm="1">
        <f t="array" ref="H82">IF(ISBLANK(F82),"",STANDARDIZE((VLOOKUP($B82,$B$4:$F$124,5,FALSE)),IF(_xlfn.STDEV.P(IF($G$4:$G$124=$G82,$F$4:$F$124))=0,IF(COUNTIF(Historical!$C$5:$C$649,$G82)&gt;0, AVERAGE(IF($G$4:$G$124=$G82,$F$4:$F$124),IF(Historical!$C$5:$C$649=$G82,Historical!$F$5:$F$649)),AVERAGE($F$4:$F202)), AVERAGEIF($G$4:$G$124,$G82,$F$4:$F$124)),IF(_xlfn.STDEV.P(IF($G$4:$G$124=$G82,$F$4:$F$124))=0,IF(COUNTIF(Historical!$C$5:$C$649,$G82)&gt;0,_xlfn.STDEV.P(IF($G$4:$G$124=$G82,$F$4:$F$124),IF(Historical!$C$5:$C$649=$G82,Historical!$F$5:$F$649)),_xlfn.STDEV.P($F$4:$F$124)),_xlfn.STDEV.P(IF($G$4:$G$124=$G82,$F$4:$F$124)))))</f>
        <v>-1.2601238383238749</v>
      </c>
      <c r="I82" s="14" cm="1">
        <f t="array" ref="I82">IFERROR(INDEX($V$4:$V$18,MATCH(TRUE,$U$4:$U$18&gt;=H82,0)),"")</f>
        <v>4.5000000000000026E-2</v>
      </c>
      <c r="J82" s="14"/>
      <c r="K82" s="36">
        <v>3.5</v>
      </c>
      <c r="L82" s="36">
        <v>3.9</v>
      </c>
      <c r="M82" s="36">
        <v>3.8</v>
      </c>
      <c r="N82" s="34" t="s">
        <v>37</v>
      </c>
      <c r="O82" s="17" cm="1">
        <f t="array" ref="O82">IF(ISBLANK(M82),"",STANDARDIZE((VLOOKUP($B82,$B$4:$M$124,12,FALSE)),IF(_xlfn.STDEV.P(IF($N$4:$N$124=$N82,$M$4:$M$124))=0,IF(COUNTIF(Historical!$C$5:$C$649,$N82)&gt;0, AVERAGE(IF($N$4:$N$124=$N82,$M$4:$M$124),IF(Historical!$C$5:$C$649=$N82,Historical!$F$5:$F$649)),AVERAGE($M$4:$M202)), AVERAGEIF($N$4:$N$124,$N82,$M$4:$M$124)),IF(_xlfn.STDEV.P(IF($N$4:$N$124=$N82,$M$4:$M$124))=0,IF(COUNTIF(Historical!$C$5:$C$649,$N82)&gt;0,_xlfn.STDEV.P(IF($N$4:$N$124=$N82,$M$4:$M$124),IF(Historical!$C$5:$C$649=$N82,Historical!$F$5:$F$649)),_xlfn.STDEV.P($M$4:$M$124)),_xlfn.STDEV.P(IF($N$4:$N$124=$N82,$M$4:$M$124)))))</f>
        <v>0.22563549475375569</v>
      </c>
      <c r="P82" s="14" cm="1">
        <f t="array" ref="P82">IFERROR(INDEX($V$4:$V$18,MATCH(TRUE,$U$4:$U$18&gt;=O82,0)),"")</f>
        <v>7.0000000000000076E-2</v>
      </c>
      <c r="Q82" s="15"/>
      <c r="R82" s="21">
        <f t="shared" si="2"/>
        <v>6.1667200000000061E-2</v>
      </c>
      <c r="S82" s="21"/>
      <c r="T82" s="21"/>
    </row>
    <row r="83" spans="2:20">
      <c r="B83" s="35" t="s">
        <v>191</v>
      </c>
      <c r="C83" s="34" t="s">
        <v>192</v>
      </c>
      <c r="D83" s="23">
        <v>3.8</v>
      </c>
      <c r="E83" s="23">
        <v>3.9</v>
      </c>
      <c r="F83" s="23">
        <v>3.9</v>
      </c>
      <c r="G83" s="23" t="s">
        <v>54</v>
      </c>
      <c r="H83" s="17" cm="1">
        <f t="array" ref="H83">IF(ISBLANK(F83),"",STANDARDIZE((VLOOKUP($B83,$B$4:$F$124,5,FALSE)),IF(_xlfn.STDEV.P(IF($G$4:$G$124=$G83,$F$4:$F$124))=0,IF(COUNTIF(Historical!$C$5:$C$649,$G83)&gt;0, AVERAGE(IF($G$4:$G$124=$G83,$F$4:$F$124),IF(Historical!$C$5:$C$649=$G83,Historical!$F$5:$F$649)),AVERAGE($F$4:$F203)), AVERAGEIF($G$4:$G$124,$G83,$F$4:$F$124)),IF(_xlfn.STDEV.P(IF($G$4:$G$124=$G83,$F$4:$F$124))=0,IF(COUNTIF(Historical!$C$5:$C$649,$G83)&gt;0,_xlfn.STDEV.P(IF($G$4:$G$124=$G83,$F$4:$F$124),IF(Historical!$C$5:$C$649=$G83,Historical!$F$5:$F$649)),_xlfn.STDEV.P($F$4:$F$124)),_xlfn.STDEV.P(IF($G$4:$G$124=$G83,$F$4:$F$124)))))</f>
        <v>0.7212517743239546</v>
      </c>
      <c r="I83" s="14" cm="1">
        <f t="array" ref="I83">IFERROR(INDEX($V$4:$V$18,MATCH(TRUE,$U$4:$U$18&gt;=H83,0)),"")</f>
        <v>7.5000000000000094E-2</v>
      </c>
      <c r="J83" s="14"/>
      <c r="K83" s="36">
        <v>2.7</v>
      </c>
      <c r="L83" s="36">
        <v>3.4</v>
      </c>
      <c r="M83" s="36">
        <v>3.1</v>
      </c>
      <c r="N83" s="34" t="s">
        <v>129</v>
      </c>
      <c r="O83" s="17" cm="1">
        <f t="array" ref="O83">IF(ISBLANK(M83),"",STANDARDIZE((VLOOKUP($B83,$B$4:$M$124,12,FALSE)),IF(_xlfn.STDEV.P(IF($N$4:$N$124=$N83,$M$4:$M$124))=0,IF(COUNTIF(Historical!$C$5:$C$649,$N83)&gt;0, AVERAGE(IF($N$4:$N$124=$N83,$M$4:$M$124),IF(Historical!$C$5:$C$649=$N83,Historical!$F$5:$F$649)),AVERAGE($M$4:$M203)), AVERAGEIF($N$4:$N$124,$N83,$M$4:$M$124)),IF(_xlfn.STDEV.P(IF($N$4:$N$124=$N83,$M$4:$M$124))=0,IF(COUNTIF(Historical!$C$5:$C$649,$N83)&gt;0,_xlfn.STDEV.P(IF($N$4:$N$124=$N83,$M$4:$M$124),IF(Historical!$C$5:$C$649=$N83,Historical!$F$5:$F$649)),_xlfn.STDEV.P($M$4:$M$124)),_xlfn.STDEV.P(IF($N$4:$N$124=$N83,$M$4:$M$124)))))</f>
        <v>-1.3315427649795273</v>
      </c>
      <c r="P83" s="14" cm="1">
        <f t="array" ref="P83">IFERROR(INDEX($V$4:$V$18,MATCH(TRUE,$U$4:$U$18&gt;=O83,0)),"")</f>
        <v>4.5000000000000026E-2</v>
      </c>
      <c r="Q83" s="15"/>
      <c r="R83" s="21">
        <f t="shared" si="2"/>
        <v>5.5000650000000054E-2</v>
      </c>
      <c r="S83" s="21"/>
      <c r="T83" s="21"/>
    </row>
    <row r="84" spans="2:20">
      <c r="B84" s="35" t="s">
        <v>193</v>
      </c>
      <c r="C84" s="34" t="s">
        <v>17</v>
      </c>
      <c r="D84" s="23">
        <v>3.7</v>
      </c>
      <c r="E84" s="23">
        <v>4.3</v>
      </c>
      <c r="F84" s="23">
        <v>4.0999999999999996</v>
      </c>
      <c r="G84" s="23" t="s">
        <v>21</v>
      </c>
      <c r="H84" s="17" cm="1">
        <f t="array" ref="H84">IF(ISBLANK(F84),"",STANDARDIZE((VLOOKUP($B84,$B$4:$F$124,5,FALSE)),IF(_xlfn.STDEV.P(IF($G$4:$G$124=$G84,$F$4:$F$124))=0,IF(COUNTIF(Historical!$C$5:$C$649,$G84)&gt;0, AVERAGE(IF($G$4:$G$124=$G84,$F$4:$F$124),IF(Historical!$C$5:$C$649=$G84,Historical!$F$5:$F$649)),AVERAGE($F$4:$F204)), AVERAGEIF($G$4:$G$124,$G84,$F$4:$F$124)),IF(_xlfn.STDEV.P(IF($G$4:$G$124=$G84,$F$4:$F$124))=0,IF(COUNTIF(Historical!$C$5:$C$649,$G84)&gt;0,_xlfn.STDEV.P(IF($G$4:$G$124=$G84,$F$4:$F$124),IF(Historical!$C$5:$C$649=$G84,Historical!$F$5:$F$649)),_xlfn.STDEV.P($F$4:$F$124)),_xlfn.STDEV.P(IF($G$4:$G$124=$G84,$F$4:$F$124)))))</f>
        <v>1.054092553389455</v>
      </c>
      <c r="I84" s="14" cm="1">
        <f t="array" ref="I84">IFERROR(INDEX($V$4:$V$18,MATCH(TRUE,$U$4:$U$18&gt;=H84,0)),"")</f>
        <v>8.5000000000000103E-2</v>
      </c>
      <c r="J84" s="14"/>
      <c r="K84" s="36">
        <v>3.3</v>
      </c>
      <c r="L84" s="36">
        <v>4.0999999999999996</v>
      </c>
      <c r="M84" s="36">
        <v>3.8</v>
      </c>
      <c r="N84" s="34" t="s">
        <v>21</v>
      </c>
      <c r="O84" s="17" cm="1">
        <f t="array" ref="O84">IF(ISBLANK(M84),"",STANDARDIZE((VLOOKUP($B84,$B$4:$M$124,12,FALSE)),IF(_xlfn.STDEV.P(IF($N$4:$N$124=$N84,$M$4:$M$124))=0,IF(COUNTIF(Historical!$C$5:$C$649,$N84)&gt;0, AVERAGE(IF($N$4:$N$124=$N84,$M$4:$M$124),IF(Historical!$C$5:$C$649=$N84,Historical!$F$5:$F$649)),AVERAGE($M$4:$M204)), AVERAGEIF($N$4:$N$124,$N84,$M$4:$M$124)),IF(_xlfn.STDEV.P(IF($N$4:$N$124=$N84,$M$4:$M$124))=0,IF(COUNTIF(Historical!$C$5:$C$649,$N84)&gt;0,_xlfn.STDEV.P(IF($N$4:$N$124=$N84,$M$4:$M$124),IF(Historical!$C$5:$C$649=$N84,Historical!$F$5:$F$649)),_xlfn.STDEV.P($M$4:$M$124)),_xlfn.STDEV.P(IF($N$4:$N$124=$N84,$M$4:$M$124)))))</f>
        <v>1.0838622059807246</v>
      </c>
      <c r="P84" s="14" cm="1">
        <f t="array" ref="P84">IFERROR(INDEX($V$4:$V$18,MATCH(TRUE,$U$4:$U$18&gt;=O84,0)),"")</f>
        <v>8.5000000000000103E-2</v>
      </c>
      <c r="Q84" s="15"/>
      <c r="R84" s="21">
        <f t="shared" si="2"/>
        <v>8.50008500000001E-2</v>
      </c>
      <c r="S84" s="21"/>
      <c r="T84" s="21"/>
    </row>
    <row r="85" spans="2:20">
      <c r="B85" s="35" t="s">
        <v>194</v>
      </c>
      <c r="C85" s="34" t="s">
        <v>195</v>
      </c>
      <c r="D85" s="23">
        <v>3.9</v>
      </c>
      <c r="E85" s="23">
        <v>4.2</v>
      </c>
      <c r="F85" s="23">
        <v>4.0999999999999996</v>
      </c>
      <c r="G85" s="23" t="s">
        <v>69</v>
      </c>
      <c r="H85" s="17" cm="1">
        <f t="array" ref="H85">IF(ISBLANK(F85),"",STANDARDIZE((VLOOKUP($B85,$B$4:$F$124,5,FALSE)),IF(_xlfn.STDEV.P(IF($G$4:$G$124=$G85,$F$4:$F$124))=0,IF(COUNTIF(Historical!$C$5:$C$649,$G85)&gt;0, AVERAGE(IF($G$4:$G$124=$G85,$F$4:$F$124),IF(Historical!$C$5:$C$649=$G85,Historical!$F$5:$F$649)),AVERAGE($F$4:$F205)), AVERAGEIF($G$4:$G$124,$G85,$F$4:$F$124)),IF(_xlfn.STDEV.P(IF($G$4:$G$124=$G85,$F$4:$F$124))=0,IF(COUNTIF(Historical!$C$5:$C$649,$G85)&gt;0,_xlfn.STDEV.P(IF($G$4:$G$124=$G85,$F$4:$F$124),IF(Historical!$C$5:$C$649=$G85,Historical!$F$5:$F$649)),_xlfn.STDEV.P($F$4:$F$124)),_xlfn.STDEV.P(IF($G$4:$G$124=$G85,$F$4:$F$124)))))</f>
        <v>0.86266218562750585</v>
      </c>
      <c r="I85" s="14" cm="1">
        <f t="array" ref="I85">IFERROR(INDEX($V$4:$V$18,MATCH(TRUE,$U$4:$U$18&gt;=H85,0)),"")</f>
        <v>8.0000000000000099E-2</v>
      </c>
      <c r="J85" s="14"/>
      <c r="K85" s="36">
        <v>1.6</v>
      </c>
      <c r="L85" s="36">
        <v>3.3</v>
      </c>
      <c r="M85" s="36">
        <v>2.5</v>
      </c>
      <c r="N85" s="34" t="s">
        <v>34</v>
      </c>
      <c r="O85" s="17" cm="1">
        <f t="array" ref="O85">IF(ISBLANK(M85),"",STANDARDIZE((VLOOKUP($B85,$B$4:$M$124,12,FALSE)),IF(_xlfn.STDEV.P(IF($N$4:$N$124=$N85,$M$4:$M$124))=0,IF(COUNTIF(Historical!$C$5:$C$649,$N85)&gt;0, AVERAGE(IF($N$4:$N$124=$N85,$M$4:$M$124),IF(Historical!$C$5:$C$649=$N85,Historical!$F$5:$F$649)),AVERAGE($M$4:$M205)), AVERAGEIF($N$4:$N$124,$N85,$M$4:$M$124)),IF(_xlfn.STDEV.P(IF($N$4:$N$124=$N85,$M$4:$M$124))=0,IF(COUNTIF(Historical!$C$5:$C$649,$N85)&gt;0,_xlfn.STDEV.P(IF($N$4:$N$124=$N85,$M$4:$M$124),IF(Historical!$C$5:$C$649=$N85,Historical!$F$5:$F$649)),_xlfn.STDEV.P($M$4:$M$124)),_xlfn.STDEV.P(IF($N$4:$N$124=$N85,$M$4:$M$124)))))</f>
        <v>-0.99999999999999822</v>
      </c>
      <c r="P85" s="14" cm="1">
        <f t="array" ref="P85">IFERROR(INDEX($V$4:$V$18,MATCH(TRUE,$U$4:$U$18&gt;=O85,0)),"")</f>
        <v>5.5000000000000049E-2</v>
      </c>
      <c r="Q85" s="15"/>
      <c r="R85" s="21">
        <f t="shared" si="2"/>
        <v>6.3334050000000058E-2</v>
      </c>
      <c r="S85" s="21"/>
      <c r="T85" s="21"/>
    </row>
    <row r="86" spans="2:20">
      <c r="B86" s="35" t="s">
        <v>196</v>
      </c>
      <c r="C86" s="34" t="s">
        <v>197</v>
      </c>
      <c r="D86" s="23">
        <v>3.5</v>
      </c>
      <c r="E86" s="23">
        <v>4.0999999999999996</v>
      </c>
      <c r="F86" s="23">
        <v>3.9</v>
      </c>
      <c r="G86" s="23" t="s">
        <v>37</v>
      </c>
      <c r="H86" s="17" cm="1">
        <f t="array" ref="H86">IF(ISBLANK(F86),"",STANDARDIZE((VLOOKUP($B86,$B$4:$F$124,5,FALSE)),IF(_xlfn.STDEV.P(IF($G$4:$G$124=$G86,$F$4:$F$124))=0,IF(COUNTIF(Historical!$C$5:$C$649,$G86)&gt;0, AVERAGE(IF($G$4:$G$124=$G86,$F$4:$F$124),IF(Historical!$C$5:$C$649=$G86,Historical!$F$5:$F$649)),AVERAGE($F$4:$F206)), AVERAGEIF($G$4:$G$124,$G86,$F$4:$F$124)),IF(_xlfn.STDEV.P(IF($G$4:$G$124=$G86,$F$4:$F$124))=0,IF(COUNTIF(Historical!$C$5:$C$649,$G86)&gt;0,_xlfn.STDEV.P(IF($G$4:$G$124=$G86,$F$4:$F$124),IF(Historical!$C$5:$C$649=$G86,Historical!$F$5:$F$649)),_xlfn.STDEV.P($F$4:$F$124)),_xlfn.STDEV.P(IF($G$4:$G$124=$G86,$F$4:$F$124)))))</f>
        <v>-0.21997067253203101</v>
      </c>
      <c r="I86" s="14" cm="1">
        <f t="array" ref="I86">IFERROR(INDEX($V$4:$V$18,MATCH(TRUE,$U$4:$U$18&gt;=H86,0)),"")</f>
        <v>6.5000000000000058E-2</v>
      </c>
      <c r="J86" s="14"/>
      <c r="K86" s="36">
        <v>3.3</v>
      </c>
      <c r="L86" s="36">
        <v>4.0999999999999996</v>
      </c>
      <c r="M86" s="36">
        <v>3.8</v>
      </c>
      <c r="N86" s="34" t="s">
        <v>37</v>
      </c>
      <c r="O86" s="17" cm="1">
        <f t="array" ref="O86">IF(ISBLANK(M86),"",STANDARDIZE((VLOOKUP($B86,$B$4:$M$124,12,FALSE)),IF(_xlfn.STDEV.P(IF($N$4:$N$124=$N86,$M$4:$M$124))=0,IF(COUNTIF(Historical!$C$5:$C$649,$N86)&gt;0, AVERAGE(IF($N$4:$N$124=$N86,$M$4:$M$124),IF(Historical!$C$5:$C$649=$N86,Historical!$F$5:$F$649)),AVERAGE($M$4:$M206)), AVERAGEIF($N$4:$N$124,$N86,$M$4:$M$124)),IF(_xlfn.STDEV.P(IF($N$4:$N$124=$N86,$M$4:$M$124))=0,IF(COUNTIF(Historical!$C$5:$C$649,$N86)&gt;0,_xlfn.STDEV.P(IF($N$4:$N$124=$N86,$M$4:$M$124),IF(Historical!$C$5:$C$649=$N86,Historical!$F$5:$F$649)),_xlfn.STDEV.P($M$4:$M$124)),_xlfn.STDEV.P(IF($N$4:$N$124=$N86,$M$4:$M$124)))))</f>
        <v>0.22563549475375569</v>
      </c>
      <c r="P86" s="14" cm="1">
        <f t="array" ref="P86">IFERROR(INDEX($V$4:$V$18,MATCH(TRUE,$U$4:$U$18&gt;=O86,0)),"")</f>
        <v>7.0000000000000076E-2</v>
      </c>
      <c r="Q86" s="15"/>
      <c r="R86" s="21">
        <f t="shared" si="2"/>
        <v>6.8334000000000075E-2</v>
      </c>
      <c r="S86" s="21"/>
      <c r="T86" s="21"/>
    </row>
    <row r="87" spans="2:20">
      <c r="B87" s="35" t="s">
        <v>198</v>
      </c>
      <c r="C87" s="34" t="s">
        <v>129</v>
      </c>
      <c r="D87" s="23">
        <v>2.9</v>
      </c>
      <c r="E87" s="23">
        <v>4</v>
      </c>
      <c r="F87" s="23">
        <v>3.5</v>
      </c>
      <c r="G87" s="23" t="s">
        <v>21</v>
      </c>
      <c r="H87" s="17" cm="1">
        <f t="array" ref="H87">IF(ISBLANK(F87),"",STANDARDIZE((VLOOKUP($B87,$B$4:$F$124,5,FALSE)),IF(_xlfn.STDEV.P(IF($G$4:$G$124=$G87,$F$4:$F$124))=0,IF(COUNTIF(Historical!$C$5:$C$649,$G87)&gt;0, AVERAGE(IF($G$4:$G$124=$G87,$F$4:$F$124),IF(Historical!$C$5:$C$649=$G87,Historical!$F$5:$F$649)),AVERAGE($F$4:$F207)), AVERAGEIF($G$4:$G$124,$G87,$F$4:$F$124)),IF(_xlfn.STDEV.P(IF($G$4:$G$124=$G87,$F$4:$F$124))=0,IF(COUNTIF(Historical!$C$5:$C$649,$G87)&gt;0,_xlfn.STDEV.P(IF($G$4:$G$124=$G87,$F$4:$F$124),IF(Historical!$C$5:$C$649=$G87,Historical!$F$5:$F$649)),_xlfn.STDEV.P($F$4:$F$124)),_xlfn.STDEV.P(IF($G$4:$G$124=$G87,$F$4:$F$124)))))</f>
        <v>-0.5270462766947287</v>
      </c>
      <c r="I87" s="14" cm="1">
        <f t="array" ref="I87">IFERROR(INDEX($V$4:$V$18,MATCH(TRUE,$U$4:$U$18&gt;=H87,0)),"")</f>
        <v>5.5000000000000049E-2</v>
      </c>
      <c r="J87" s="14"/>
      <c r="K87" s="36">
        <v>2.2999999999999998</v>
      </c>
      <c r="L87" s="36">
        <v>4.0999999999999996</v>
      </c>
      <c r="M87" s="36">
        <v>3.3</v>
      </c>
      <c r="N87" s="34" t="s">
        <v>21</v>
      </c>
      <c r="O87" s="17" cm="1">
        <f t="array" ref="O87">IF(ISBLANK(M87),"",STANDARDIZE((VLOOKUP($B87,$B$4:$M$124,12,FALSE)),IF(_xlfn.STDEV.P(IF($N$4:$N$124=$N87,$M$4:$M$124))=0,IF(COUNTIF(Historical!$C$5:$C$649,$N87)&gt;0, AVERAGE(IF($N$4:$N$124=$N87,$M$4:$M$124),IF(Historical!$C$5:$C$649=$N87,Historical!$F$5:$F$649)),AVERAGE($M$4:$M207)), AVERAGEIF($N$4:$N$124,$N87,$M$4:$M$124)),IF(_xlfn.STDEV.P(IF($N$4:$N$124=$N87,$M$4:$M$124))=0,IF(COUNTIF(Historical!$C$5:$C$649,$N87)&gt;0,_xlfn.STDEV.P(IF($N$4:$N$124=$N87,$M$4:$M$124),IF(Historical!$C$5:$C$649=$N87,Historical!$F$5:$F$649)),_xlfn.STDEV.P($M$4:$M$124)),_xlfn.STDEV.P(IF($N$4:$N$124=$N87,$M$4:$M$124)))))</f>
        <v>-0.64046403080678826</v>
      </c>
      <c r="P87" s="14" cm="1">
        <f t="array" ref="P87">IFERROR(INDEX($V$4:$V$18,MATCH(TRUE,$U$4:$U$18&gt;=O87,0)),"")</f>
        <v>5.5000000000000049E-2</v>
      </c>
      <c r="Q87" s="15"/>
      <c r="R87" s="21">
        <f t="shared" si="2"/>
        <v>5.5000550000000051E-2</v>
      </c>
      <c r="S87" s="21"/>
      <c r="T87" s="21"/>
    </row>
    <row r="88" spans="2:20">
      <c r="B88" s="35" t="s">
        <v>199</v>
      </c>
      <c r="C88" s="34" t="s">
        <v>200</v>
      </c>
      <c r="D88" s="23">
        <v>4</v>
      </c>
      <c r="E88" s="23">
        <v>3.9</v>
      </c>
      <c r="F88" s="23">
        <v>4</v>
      </c>
      <c r="G88" s="23" t="s">
        <v>129</v>
      </c>
      <c r="H88" s="17" cm="1">
        <f t="array" ref="H88">IF(ISBLANK(F88),"",STANDARDIZE((VLOOKUP($B88,$B$4:$F$124,5,FALSE)),IF(_xlfn.STDEV.P(IF($G$4:$G$124=$G88,$F$4:$F$124))=0,IF(COUNTIF(Historical!$C$5:$C$649,$G88)&gt;0, AVERAGE(IF($G$4:$G$124=$G88,$F$4:$F$124),IF(Historical!$C$5:$C$649=$G88,Historical!$F$5:$F$649)),AVERAGE($F$4:$F208)), AVERAGEIF($G$4:$G$124,$G88,$F$4:$F$124)),IF(_xlfn.STDEV.P(IF($G$4:$G$124=$G88,$F$4:$F$124))=0,IF(COUNTIF(Historical!$C$5:$C$649,$G88)&gt;0,_xlfn.STDEV.P(IF($G$4:$G$124=$G88,$F$4:$F$124),IF(Historical!$C$5:$C$649=$G88,Historical!$F$5:$F$649)),_xlfn.STDEV.P($F$4:$F$124)),_xlfn.STDEV.P(IF($G$4:$G$124=$G88,$F$4:$F$124)))))</f>
        <v>1.2977713690461024</v>
      </c>
      <c r="I88" s="14" cm="1">
        <f t="array" ref="I88">IFERROR(INDEX($V$4:$V$18,MATCH(TRUE,$U$4:$U$18&gt;=H88,0)),"")</f>
        <v>9.0000000000000108E-2</v>
      </c>
      <c r="J88" s="14"/>
      <c r="K88" s="36">
        <v>4.2</v>
      </c>
      <c r="L88" s="36">
        <v>3.8</v>
      </c>
      <c r="M88" s="36">
        <v>4</v>
      </c>
      <c r="N88" s="34" t="s">
        <v>129</v>
      </c>
      <c r="O88" s="17" cm="1">
        <f t="array" ref="O88">IF(ISBLANK(M88),"",STANDARDIZE((VLOOKUP($B88,$B$4:$M$124,12,FALSE)),IF(_xlfn.STDEV.P(IF($N$4:$N$124=$N88,$M$4:$M$124))=0,IF(COUNTIF(Historical!$C$5:$C$649,$N88)&gt;0, AVERAGE(IF($N$4:$N$124=$N88,$M$4:$M$124),IF(Historical!$C$5:$C$649=$N88,Historical!$F$5:$F$649)),AVERAGE($M$4:$M208)), AVERAGEIF($N$4:$N$124,$N88,$M$4:$M$124)),IF(_xlfn.STDEV.P(IF($N$4:$N$124=$N88,$M$4:$M$124))=0,IF(COUNTIF(Historical!$C$5:$C$649,$N88)&gt;0,_xlfn.STDEV.P(IF($N$4:$N$124=$N88,$M$4:$M$124),IF(Historical!$C$5:$C$649=$N88,Historical!$F$5:$F$649)),_xlfn.STDEV.P($M$4:$M$124)),_xlfn.STDEV.P(IF($N$4:$N$124=$N88,$M$4:$M$124)))))</f>
        <v>1.4881948549771196</v>
      </c>
      <c r="P88" s="14" cm="1">
        <f t="array" ref="P88">IFERROR(INDEX($V$4:$V$18,MATCH(TRUE,$U$4:$U$18&gt;=O88,0)),"")</f>
        <v>9.0000000000000108E-2</v>
      </c>
      <c r="Q88" s="15"/>
      <c r="R88" s="21">
        <f t="shared" si="2"/>
        <v>9.0000900000000106E-2</v>
      </c>
      <c r="S88" s="21"/>
      <c r="T88" s="21"/>
    </row>
    <row r="89" spans="2:20">
      <c r="B89" s="35" t="s">
        <v>201</v>
      </c>
      <c r="C89" s="34" t="s">
        <v>202</v>
      </c>
      <c r="D89" s="23">
        <v>2.5</v>
      </c>
      <c r="E89" s="23">
        <v>3.3</v>
      </c>
      <c r="F89" s="23">
        <v>3</v>
      </c>
      <c r="G89" s="23" t="s">
        <v>203</v>
      </c>
      <c r="H89" s="17" cm="1">
        <f t="array" ref="H89">IF(ISBLANK(F89),"",STANDARDIZE((VLOOKUP($B89,$B$4:$F$124,5,FALSE)),IF(_xlfn.STDEV.P(IF($G$4:$G$124=$G89,$F$4:$F$124))=0,IF(COUNTIF(Historical!$C$5:$C$649,$G89)&gt;0, AVERAGE(IF($G$4:$G$124=$G89,$F$4:$F$124),IF(Historical!$C$5:$C$649=$G89,Historical!$F$5:$F$649)),AVERAGE($F$4:$F209)), AVERAGEIF($G$4:$G$124,$G89,$F$4:$F$124)),IF(_xlfn.STDEV.P(IF($G$4:$G$124=$G89,$F$4:$F$124))=0,IF(COUNTIF(Historical!$C$5:$C$649,$G89)&gt;0,_xlfn.STDEV.P(IF($G$4:$G$124=$G89,$F$4:$F$124),IF(Historical!$C$5:$C$649=$G89,Historical!$F$5:$F$649)),_xlfn.STDEV.P($F$4:$F$124)),_xlfn.STDEV.P(IF($G$4:$G$124=$G89,$F$4:$F$124)))))</f>
        <v>-1.1004949031739981</v>
      </c>
      <c r="I89" s="14" cm="1">
        <f t="array" ref="I89">IFERROR(INDEX($V$4:$V$18,MATCH(TRUE,$U$4:$U$18&gt;=H89,0)),"")</f>
        <v>5.0000000000000037E-2</v>
      </c>
      <c r="J89" s="14"/>
      <c r="K89" s="36">
        <v>2.8</v>
      </c>
      <c r="L89" s="36">
        <v>3.3</v>
      </c>
      <c r="M89" s="36">
        <v>3.1</v>
      </c>
      <c r="N89" s="34" t="s">
        <v>203</v>
      </c>
      <c r="O89" s="17" cm="1">
        <f t="array" ref="O89">IF(ISBLANK(M89),"",STANDARDIZE((VLOOKUP($B89,$B$4:$M$124,12,FALSE)),IF(_xlfn.STDEV.P(IF($N$4:$N$124=$N89,$M$4:$M$124))=0,IF(COUNTIF(Historical!$C$5:$C$649,$N89)&gt;0, AVERAGE(IF($N$4:$N$124=$N89,$M$4:$M$124),IF(Historical!$C$5:$C$649=$N89,Historical!$F$5:$F$649)),AVERAGE($M$4:$M209)), AVERAGEIF($N$4:$N$124,$N89,$M$4:$M$124)),IF(_xlfn.STDEV.P(IF($N$4:$N$124=$N89,$M$4:$M$124))=0,IF(COUNTIF(Historical!$C$5:$C$649,$N89)&gt;0,_xlfn.STDEV.P(IF($N$4:$N$124=$N89,$M$4:$M$124),IF(Historical!$C$5:$C$649=$N89,Historical!$F$5:$F$649)),_xlfn.STDEV.P($M$4:$M$124)),_xlfn.STDEV.P(IF($N$4:$N$124=$N89,$M$4:$M$124)))))</f>
        <v>-1.0616308252144435</v>
      </c>
      <c r="P89" s="14" cm="1">
        <f t="array" ref="P89">IFERROR(INDEX($V$4:$V$18,MATCH(TRUE,$U$4:$U$18&gt;=O89,0)),"")</f>
        <v>5.0000000000000037E-2</v>
      </c>
      <c r="Q89" s="15"/>
      <c r="R89" s="21">
        <f t="shared" si="2"/>
        <v>5.0000500000000038E-2</v>
      </c>
      <c r="S89" s="21"/>
      <c r="T89" s="21"/>
    </row>
    <row r="90" spans="2:20">
      <c r="B90" s="35" t="s">
        <v>204</v>
      </c>
      <c r="C90" s="34" t="s">
        <v>96</v>
      </c>
      <c r="D90" s="23">
        <v>3.4</v>
      </c>
      <c r="E90" s="23">
        <v>4.2</v>
      </c>
      <c r="F90" s="23">
        <v>3.8</v>
      </c>
      <c r="G90" s="23" t="s">
        <v>23</v>
      </c>
      <c r="H90" s="17" cm="1">
        <f t="array" ref="H90">IF(ISBLANK(F90),"",STANDARDIZE((VLOOKUP($B90,$B$4:$F$124,5,FALSE)),IF(_xlfn.STDEV.P(IF($G$4:$G$124=$G90,$F$4:$F$124))=0,IF(COUNTIF(Historical!$C$5:$C$649,$G90)&gt;0, AVERAGE(IF($G$4:$G$124=$G90,$F$4:$F$124),IF(Historical!$C$5:$C$649=$G90,Historical!$F$5:$F$649)),AVERAGE($F$4:$F210)), AVERAGEIF($G$4:$G$124,$G90,$F$4:$F$124)),IF(_xlfn.STDEV.P(IF($G$4:$G$124=$G90,$F$4:$F$124))=0,IF(COUNTIF(Historical!$C$5:$C$649,$G90)&gt;0,_xlfn.STDEV.P(IF($G$4:$G$124=$G90,$F$4:$F$124),IF(Historical!$C$5:$C$649=$G90,Historical!$F$5:$F$649)),_xlfn.STDEV.P($F$4:$F$124)),_xlfn.STDEV.P(IF($G$4:$G$124=$G90,$F$4:$F$124)))))</f>
        <v>0.29925280083229011</v>
      </c>
      <c r="I90" s="14" cm="1">
        <f t="array" ref="I90">IFERROR(INDEX($V$4:$V$18,MATCH(TRUE,$U$4:$U$18&gt;=H90,0)),"")</f>
        <v>7.5000000000000094E-2</v>
      </c>
      <c r="J90" s="14"/>
      <c r="K90" s="36">
        <v>3.2</v>
      </c>
      <c r="L90" s="36">
        <v>4.4000000000000004</v>
      </c>
      <c r="M90" s="36">
        <v>3.8</v>
      </c>
      <c r="N90" s="34" t="s">
        <v>23</v>
      </c>
      <c r="O90" s="17" cm="1">
        <f t="array" ref="O90">IF(ISBLANK(M90),"",STANDARDIZE((VLOOKUP($B90,$B$4:$M$124,12,FALSE)),IF(_xlfn.STDEV.P(IF($N$4:$N$124=$N90,$M$4:$M$124))=0,IF(COUNTIF(Historical!$C$5:$C$649,$N90)&gt;0, AVERAGE(IF($N$4:$N$124=$N90,$M$4:$M$124),IF(Historical!$C$5:$C$649=$N90,Historical!$F$5:$F$649)),AVERAGE($M$4:$M210)), AVERAGEIF($N$4:$N$124,$N90,$M$4:$M$124)),IF(_xlfn.STDEV.P(IF($N$4:$N$124=$N90,$M$4:$M$124))=0,IF(COUNTIF(Historical!$C$5:$C$649,$N90)&gt;0,_xlfn.STDEV.P(IF($N$4:$N$124=$N90,$M$4:$M$124),IF(Historical!$C$5:$C$649=$N90,Historical!$F$5:$F$649)),_xlfn.STDEV.P($M$4:$M$124)),_xlfn.STDEV.P(IF($N$4:$N$124=$N90,$M$4:$M$124)))))</f>
        <v>0.1690308509457028</v>
      </c>
      <c r="P90" s="14" cm="1">
        <f t="array" ref="P90">IFERROR(INDEX($V$4:$V$18,MATCH(TRUE,$U$4:$U$18&gt;=O90,0)),"")</f>
        <v>7.0000000000000076E-2</v>
      </c>
      <c r="Q90" s="15"/>
      <c r="R90" s="21">
        <f t="shared" si="2"/>
        <v>7.1667400000000089E-2</v>
      </c>
      <c r="S90" s="21"/>
      <c r="T90" s="21"/>
    </row>
    <row r="91" spans="2:20" s="41" customFormat="1">
      <c r="B91" s="38" t="s">
        <v>205</v>
      </c>
      <c r="C91" s="39" t="s">
        <v>206</v>
      </c>
      <c r="D91" s="40"/>
      <c r="E91" s="40"/>
      <c r="F91" s="40"/>
      <c r="G91" s="41" t="s">
        <v>180</v>
      </c>
      <c r="H91" s="47" t="str" cm="1">
        <f t="array" ref="H91">IF(ISBLANK(F91),"",STANDARDIZE((VLOOKUP($B91,$B$4:$F$124,5,FALSE)),IF(_xlfn.STDEV.P(IF($G$4:$G$124=$G91,$F$4:$F$124))=0,IF(COUNTIF(Historical!$C$5:$C$649,$G91)&gt;0, AVERAGE(IF($G$4:$G$124=$G91,$F$4:$F$124),IF(Historical!$C$5:$C$649=$G91,Historical!$F$5:$F$649)),AVERAGE($F$4:$F211)), AVERAGEIF($G$4:$G$124,$G91,$F$4:$F$124)),IF(_xlfn.STDEV.P(IF($G$4:$G$124=$G91,$F$4:$F$124))=0,IF(COUNTIF(Historical!$C$5:$C$649,$G91)&gt;0,_xlfn.STDEV.P(IF($G$4:$G$124=$G91,$F$4:$F$124),IF(Historical!$C$5:$C$649=$G91,Historical!$F$5:$F$649)),_xlfn.STDEV.P($F$4:$F$124)),_xlfn.STDEV.P(IF($G$4:$G$124=$G91,$F$4:$F$124)))))</f>
        <v/>
      </c>
      <c r="I91" s="42" t="str" cm="1">
        <f t="array" ref="I91">IFERROR(INDEX($V$4:$V$18,MATCH(TRUE,$U$4:$U$18&gt;=H91,0)),"")</f>
        <v/>
      </c>
      <c r="J91" s="42"/>
      <c r="K91" s="43">
        <v>3.6</v>
      </c>
      <c r="L91" s="43">
        <v>4</v>
      </c>
      <c r="M91" s="43">
        <v>3.8</v>
      </c>
      <c r="N91" s="39" t="s">
        <v>207</v>
      </c>
      <c r="O91" s="47" cm="1">
        <f t="array" ref="O91">IF(ISBLANK(M91),"",STANDARDIZE((VLOOKUP($B91,$B$4:$M$124,12,FALSE)),IF(_xlfn.STDEV.P(IF($N$4:$N$124=$N91,$M$4:$M$124))=0,IF(COUNTIF(Historical!$C$5:$C$649,$N91)&gt;0, AVERAGE(IF($N$4:$N$124=$N91,$M$4:$M$124),IF(Historical!$C$5:$C$649=$N91,Historical!$F$5:$F$649)),AVERAGE($M$4:$M211)), AVERAGEIF($N$4:$N$124,$N91,$M$4:$M$124)),IF(_xlfn.STDEV.P(IF($N$4:$N$124=$N91,$M$4:$M$124))=0,IF(COUNTIF(Historical!$C$5:$C$649,$N91)&gt;0,_xlfn.STDEV.P(IF($N$4:$N$124=$N91,$M$4:$M$124),IF(Historical!$C$5:$C$649=$N91,Historical!$F$5:$F$649)),_xlfn.STDEV.P($M$4:$M$124)),_xlfn.STDEV.P(IF($N$4:$N$124=$N91,$M$4:$M$124)))))</f>
        <v>0.99999999999999778</v>
      </c>
      <c r="P91" s="42" cm="1">
        <f t="array" ref="P91">IFERROR(INDEX($V$4:$V$18,MATCH(TRUE,$U$4:$U$18&gt;=O91,0)),"")</f>
        <v>8.0000000000000099E-2</v>
      </c>
      <c r="Q91" s="44"/>
      <c r="R91" s="45">
        <f t="shared" si="2"/>
        <v>8.0000000000000099E-2</v>
      </c>
      <c r="S91" s="45"/>
      <c r="T91" s="45"/>
    </row>
    <row r="92" spans="2:20" s="41" customFormat="1">
      <c r="B92" s="38" t="s">
        <v>208</v>
      </c>
      <c r="C92" s="39" t="s">
        <v>209</v>
      </c>
      <c r="D92" s="40"/>
      <c r="E92" s="40"/>
      <c r="F92" s="40"/>
      <c r="G92" s="41" t="s">
        <v>180</v>
      </c>
      <c r="H92" s="47" t="str" cm="1">
        <f t="array" ref="H92">IF(ISBLANK(F92),"",STANDARDIZE((VLOOKUP($B92,$B$4:$F$124,5,FALSE)),IF(_xlfn.STDEV.P(IF($G$4:$G$124=$G92,$F$4:$F$124))=0,IF(COUNTIF(Historical!$C$5:$C$649,$G92)&gt;0, AVERAGE(IF($G$4:$G$124=$G92,$F$4:$F$124),IF(Historical!$C$5:$C$649=$G92,Historical!$F$5:$F$649)),AVERAGE($F$4:$F212)), AVERAGEIF($G$4:$G$124,$G92,$F$4:$F$124)),IF(_xlfn.STDEV.P(IF($G$4:$G$124=$G92,$F$4:$F$124))=0,IF(COUNTIF(Historical!$C$5:$C$649,$G92)&gt;0,_xlfn.STDEV.P(IF($G$4:$G$124=$G92,$F$4:$F$124),IF(Historical!$C$5:$C$649=$G92,Historical!$F$5:$F$649)),_xlfn.STDEV.P($F$4:$F$124)),_xlfn.STDEV.P(IF($G$4:$G$124=$G92,$F$4:$F$124)))))</f>
        <v/>
      </c>
      <c r="I92" s="42" t="str" cm="1">
        <f t="array" ref="I92">IFERROR(INDEX($V$4:$V$18,MATCH(TRUE,$U$4:$U$18&gt;=H92,0)),"")</f>
        <v/>
      </c>
      <c r="J92" s="42"/>
      <c r="K92" s="43">
        <v>3.4</v>
      </c>
      <c r="L92" s="43">
        <v>3.7</v>
      </c>
      <c r="M92" s="43">
        <v>3.6</v>
      </c>
      <c r="N92" s="39" t="s">
        <v>207</v>
      </c>
      <c r="O92" s="47" cm="1">
        <f t="array" ref="O92">IF(ISBLANK(M92),"",STANDARDIZE((VLOOKUP($B92,$B$4:$M$124,12,FALSE)),IF(_xlfn.STDEV.P(IF($N$4:$N$124=$N92,$M$4:$M$124))=0,IF(COUNTIF(Historical!$C$5:$C$649,$N92)&gt;0, AVERAGE(IF($N$4:$N$124=$N92,$M$4:$M$124),IF(Historical!$C$5:$C$649=$N92,Historical!$F$5:$F$649)),AVERAGE($M$4:$M212)), AVERAGEIF($N$4:$N$124,$N92,$M$4:$M$124)),IF(_xlfn.STDEV.P(IF($N$4:$N$124=$N92,$M$4:$M$124))=0,IF(COUNTIF(Historical!$C$5:$C$649,$N92)&gt;0,_xlfn.STDEV.P(IF($N$4:$N$124=$N92,$M$4:$M$124),IF(Historical!$C$5:$C$649=$N92,Historical!$F$5:$F$649)),_xlfn.STDEV.P($M$4:$M$124)),_xlfn.STDEV.P(IF($N$4:$N$124=$N92,$M$4:$M$124)))))</f>
        <v>-1.0000000000000022</v>
      </c>
      <c r="P92" s="42" cm="1">
        <f t="array" ref="P92">IFERROR(INDEX($V$4:$V$18,MATCH(TRUE,$U$4:$U$18&gt;=O92,0)),"")</f>
        <v>5.0000000000000037E-2</v>
      </c>
      <c r="Q92" s="44"/>
      <c r="R92" s="45">
        <f t="shared" si="2"/>
        <v>5.0000000000000037E-2</v>
      </c>
      <c r="S92" s="45"/>
      <c r="T92" s="45"/>
    </row>
    <row r="93" spans="2:20">
      <c r="B93" s="35" t="s">
        <v>210</v>
      </c>
      <c r="C93" s="34" t="s">
        <v>211</v>
      </c>
      <c r="D93" s="23">
        <v>3.7</v>
      </c>
      <c r="E93" s="23">
        <v>3.1</v>
      </c>
      <c r="F93" s="23">
        <v>3.5</v>
      </c>
      <c r="G93" s="23" t="s">
        <v>146</v>
      </c>
      <c r="H93" s="17" cm="1">
        <f t="array" ref="H93">IF(ISBLANK(F93),"",STANDARDIZE((VLOOKUP($B93,$B$4:$F$124,5,FALSE)),IF(_xlfn.STDEV.P(IF($G$4:$G$124=$G93,$F$4:$F$124))=0,IF(COUNTIF(Historical!$C$5:$C$649,$G93)&gt;0, AVERAGE(IF($G$4:$G$124=$G93,$F$4:$F$124),IF(Historical!$C$5:$C$649=$G93,Historical!$F$5:$F$649)),AVERAGE($F$4:$F213)), AVERAGEIF($G$4:$G$124,$G93,$F$4:$F$124)),IF(_xlfn.STDEV.P(IF($G$4:$G$124=$G93,$F$4:$F$124))=0,IF(COUNTIF(Historical!$C$5:$C$649,$G93)&gt;0,_xlfn.STDEV.P(IF($G$4:$G$124=$G93,$F$4:$F$124),IF(Historical!$C$5:$C$649=$G93,Historical!$F$5:$F$649)),_xlfn.STDEV.P($F$4:$F$124)),_xlfn.STDEV.P(IF($G$4:$G$124=$G93,$F$4:$F$124)))))</f>
        <v>-1</v>
      </c>
      <c r="I93" s="14" cm="1">
        <f t="array" ref="I93">IFERROR(INDEX($V$4:$V$18,MATCH(TRUE,$U$4:$U$18&gt;=H93,0)),"")</f>
        <v>5.0000000000000037E-2</v>
      </c>
      <c r="J93" s="14"/>
      <c r="K93" s="36">
        <v>3</v>
      </c>
      <c r="L93" s="36">
        <v>4</v>
      </c>
      <c r="M93" s="36">
        <v>3.5</v>
      </c>
      <c r="N93" s="34" t="s">
        <v>91</v>
      </c>
      <c r="O93" s="17" cm="1">
        <f t="array" ref="O93">IF(ISBLANK(M93),"",STANDARDIZE((VLOOKUP($B93,$B$4:$M$124,12,FALSE)),IF(_xlfn.STDEV.P(IF($N$4:$N$124=$N93,$M$4:$M$124))=0,IF(COUNTIF(Historical!$C$5:$C$649,$N93)&gt;0, AVERAGE(IF($N$4:$N$124=$N93,$M$4:$M$124),IF(Historical!$C$5:$C$649=$N93,Historical!$F$5:$F$649)),AVERAGE($M$4:$M213)), AVERAGEIF($N$4:$N$124,$N93,$M$4:$M$124)),IF(_xlfn.STDEV.P(IF($N$4:$N$124=$N93,$M$4:$M$124))=0,IF(COUNTIF(Historical!$C$5:$C$649,$N93)&gt;0,_xlfn.STDEV.P(IF($N$4:$N$124=$N93,$M$4:$M$124),IF(Historical!$C$5:$C$649=$N93,Historical!$F$5:$F$649)),_xlfn.STDEV.P($M$4:$M$124)),_xlfn.STDEV.P(IF($N$4:$N$124=$N93,$M$4:$M$124)))))</f>
        <v>-0.28005601680560072</v>
      </c>
      <c r="P93" s="14" cm="1">
        <f t="array" ref="P93">IFERROR(INDEX($V$4:$V$18,MATCH(TRUE,$U$4:$U$18&gt;=O93,0)),"")</f>
        <v>6.0000000000000053E-2</v>
      </c>
      <c r="Q93" s="15"/>
      <c r="R93" s="21">
        <f t="shared" si="2"/>
        <v>5.6667200000000049E-2</v>
      </c>
      <c r="S93" s="21"/>
      <c r="T93" s="21"/>
    </row>
    <row r="94" spans="2:20">
      <c r="B94" s="35" t="s">
        <v>212</v>
      </c>
      <c r="C94" s="34" t="s">
        <v>213</v>
      </c>
      <c r="D94" s="23">
        <v>3.9</v>
      </c>
      <c r="E94" s="23">
        <v>4.7</v>
      </c>
      <c r="F94" s="23">
        <v>4.4000000000000004</v>
      </c>
      <c r="G94" s="23" t="s">
        <v>46</v>
      </c>
      <c r="H94" s="17" cm="1">
        <f t="array" ref="H94">IF(ISBLANK(F94),"",STANDARDIZE((VLOOKUP($B94,$B$4:$F$124,5,FALSE)),IF(_xlfn.STDEV.P(IF($G$4:$G$124=$G94,$F$4:$F$124))=0,IF(COUNTIF(Historical!$C$5:$C$649,$G94)&gt;0, AVERAGE(IF($G$4:$G$124=$G94,$F$4:$F$124),IF(Historical!$C$5:$C$649=$G94,Historical!$F$5:$F$649)),AVERAGE($F$4:$F214)), AVERAGEIF($G$4:$G$124,$G94,$F$4:$F$124)),IF(_xlfn.STDEV.P(IF($G$4:$G$124=$G94,$F$4:$F$124))=0,IF(COUNTIF(Historical!$C$5:$C$649,$G94)&gt;0,_xlfn.STDEV.P(IF($G$4:$G$124=$G94,$F$4:$F$124),IF(Historical!$C$5:$C$649=$G94,Historical!$F$5:$F$649)),_xlfn.STDEV.P($F$4:$F$124)),_xlfn.STDEV.P(IF($G$4:$G$124=$G94,$F$4:$F$124)))))</f>
        <v>0.44393726130029137</v>
      </c>
      <c r="I94" s="14" cm="1">
        <f t="array" ref="I94">IFERROR(INDEX($V$4:$V$18,MATCH(TRUE,$U$4:$U$18&gt;=H94,0)),"")</f>
        <v>7.5000000000000094E-2</v>
      </c>
      <c r="J94" s="14"/>
      <c r="K94" s="36">
        <v>3.8</v>
      </c>
      <c r="L94" s="36">
        <v>3.9</v>
      </c>
      <c r="M94" s="36">
        <v>3.9</v>
      </c>
      <c r="N94" s="34" t="s">
        <v>183</v>
      </c>
      <c r="O94" s="17" cm="1">
        <f t="array" ref="O94">IF(ISBLANK(M94),"",STANDARDIZE((VLOOKUP($B94,$B$4:$M$124,12,FALSE)),IF(_xlfn.STDEV.P(IF($N$4:$N$124=$N94,$M$4:$M$124))=0,IF(COUNTIF(Historical!$C$5:$C$649,$N94)&gt;0, AVERAGE(IF($N$4:$N$124=$N94,$M$4:$M$124),IF(Historical!$C$5:$C$649=$N94,Historical!$F$5:$F$649)),AVERAGE($M$4:$M214)), AVERAGEIF($N$4:$N$124,$N94,$M$4:$M$124)),IF(_xlfn.STDEV.P(IF($N$4:$N$124=$N94,$M$4:$M$124))=0,IF(COUNTIF(Historical!$C$5:$C$649,$N94)&gt;0,_xlfn.STDEV.P(IF($N$4:$N$124=$N94,$M$4:$M$124),IF(Historical!$C$5:$C$649=$N94,Historical!$F$5:$F$649)),_xlfn.STDEV.P($M$4:$M$124)),_xlfn.STDEV.P(IF($N$4:$N$124=$N94,$M$4:$M$124)))))</f>
        <v>0.86643416316749799</v>
      </c>
      <c r="P94" s="14" cm="1">
        <f t="array" ref="P94">IFERROR(INDEX($V$4:$V$18,MATCH(TRUE,$U$4:$U$18&gt;=O94,0)),"")</f>
        <v>8.0000000000000099E-2</v>
      </c>
      <c r="Q94" s="15"/>
      <c r="R94" s="21">
        <f t="shared" si="2"/>
        <v>7.8334100000000101E-2</v>
      </c>
      <c r="S94" s="21"/>
      <c r="T94" s="21"/>
    </row>
    <row r="95" spans="2:20">
      <c r="B95" s="35" t="s">
        <v>214</v>
      </c>
      <c r="C95" s="34" t="s">
        <v>215</v>
      </c>
      <c r="D95" s="23">
        <v>3</v>
      </c>
      <c r="E95" s="23">
        <v>4</v>
      </c>
      <c r="F95" s="23">
        <v>3.5</v>
      </c>
      <c r="G95" s="23" t="s">
        <v>37</v>
      </c>
      <c r="H95" s="17" cm="1">
        <f t="array" ref="H95">IF(ISBLANK(F95),"",STANDARDIZE((VLOOKUP($B95,$B$4:$F$124,5,FALSE)),IF(_xlfn.STDEV.P(IF($G$4:$G$124=$G95,$F$4:$F$124))=0,IF(COUNTIF(Historical!$C$5:$C$649,$G95)&gt;0, AVERAGE(IF($G$4:$G$124=$G95,$F$4:$F$124),IF(Historical!$C$5:$C$649=$G95,Historical!$F$5:$F$649)),AVERAGE($F$4:$F215)), AVERAGEIF($G$4:$G$124,$G95,$F$4:$F$124)),IF(_xlfn.STDEV.P(IF($G$4:$G$124=$G95,$F$4:$F$124))=0,IF(COUNTIF(Historical!$C$5:$C$649,$G95)&gt;0,_xlfn.STDEV.P(IF($G$4:$G$124=$G95,$F$4:$F$124),IF(Historical!$C$5:$C$649=$G95,Historical!$F$5:$F$649)),_xlfn.STDEV.P($F$4:$F$124)),_xlfn.STDEV.P(IF($G$4:$G$124=$G95,$F$4:$F$124)))))</f>
        <v>-1.0998533626601541</v>
      </c>
      <c r="I95" s="14" cm="1">
        <f t="array" ref="I95">IFERROR(INDEX($V$4:$V$18,MATCH(TRUE,$U$4:$U$18&gt;=H95,0)),"")</f>
        <v>5.0000000000000037E-2</v>
      </c>
      <c r="J95" s="14"/>
      <c r="K95" s="36">
        <v>3.5</v>
      </c>
      <c r="L95" s="36">
        <v>3.4</v>
      </c>
      <c r="M95" s="36">
        <v>3.5</v>
      </c>
      <c r="N95" s="34" t="s">
        <v>138</v>
      </c>
      <c r="O95" s="17" cm="1">
        <f t="array" ref="O95">IF(ISBLANK(M95),"",STANDARDIZE((VLOOKUP($B95,$B$4:$M$124,12,FALSE)),IF(_xlfn.STDEV.P(IF($N$4:$N$124=$N95,$M$4:$M$124))=0,IF(COUNTIF(Historical!$C$5:$C$649,$N95)&gt;0, AVERAGE(IF($N$4:$N$124=$N95,$M$4:$M$124),IF(Historical!$C$5:$C$649=$N95,Historical!$F$5:$F$649)),AVERAGE($M$4:$M215)), AVERAGEIF($N$4:$N$124,$N95,$M$4:$M$124)),IF(_xlfn.STDEV.P(IF($N$4:$N$124=$N95,$M$4:$M$124))=0,IF(COUNTIF(Historical!$C$5:$C$649,$N95)&gt;0,_xlfn.STDEV.P(IF($N$4:$N$124=$N95,$M$4:$M$124),IF(Historical!$C$5:$C$649=$N95,Historical!$F$5:$F$649)),_xlfn.STDEV.P($M$4:$M$124)),_xlfn.STDEV.P(IF($N$4:$N$124=$N95,$M$4:$M$124)))))</f>
        <v>-9.7598331023472762E-2</v>
      </c>
      <c r="P95" s="14" cm="1">
        <f t="array" ref="P95">IFERROR(INDEX($V$4:$V$18,MATCH(TRUE,$U$4:$U$18&gt;=O95,0)),"")</f>
        <v>6.5000000000000058E-2</v>
      </c>
      <c r="Q95" s="15"/>
      <c r="R95" s="21">
        <f t="shared" si="2"/>
        <v>6.0000550000000055E-2</v>
      </c>
      <c r="S95" s="21"/>
      <c r="T95" s="21"/>
    </row>
    <row r="96" spans="2:20" s="56" customFormat="1">
      <c r="B96" s="48" t="s">
        <v>216</v>
      </c>
      <c r="C96" s="49" t="s">
        <v>217</v>
      </c>
      <c r="D96" s="57">
        <v>3.5</v>
      </c>
      <c r="E96" s="57">
        <v>3.4</v>
      </c>
      <c r="F96" s="57">
        <v>3.5</v>
      </c>
      <c r="G96" s="57" t="s">
        <v>218</v>
      </c>
      <c r="H96" s="52" cm="1">
        <f t="array" ref="H96">IF(ISBLANK(F96),"",STANDARDIZE((VLOOKUP($B96,$B$4:$F$124,5,FALSE)),IF(_xlfn.STDEV.P(IF($G$4:$G$124=$G96,$F$4:$F$124))=0,IF(COUNTIF(Historical!$C$5:$C$649,$G96)&gt;0, AVERAGE(IF($G$4:$G$124=$G96,$F$4:$F$124),IF(Historical!$C$5:$C$649=$G96,Historical!$F$5:$F$649)),AVERAGE($F$4:$F216)), AVERAGEIF($G$4:$G$124,$G96,$F$4:$F$124)),IF(_xlfn.STDEV.P(IF($G$4:$G$124=$G96,$F$4:$F$124))=0,IF(COUNTIF(Historical!$C$5:$C$649,$G96)&gt;0,_xlfn.STDEV.P(IF($G$4:$G$124=$G96,$F$4:$F$124),IF(Historical!$C$5:$C$649=$G96,Historical!$F$5:$F$649)),_xlfn.STDEV.P($F$4:$F$124)),_xlfn.STDEV.P(IF($G$4:$G$124=$G96,$F$4:$F$124)))))</f>
        <v>-1</v>
      </c>
      <c r="I96" s="53" cm="1">
        <f t="array" ref="I96">IFERROR(INDEX($V$4:$V$18,MATCH(TRUE,$U$4:$U$18&gt;=H96,0)),"")</f>
        <v>5.0000000000000037E-2</v>
      </c>
      <c r="J96" s="53"/>
      <c r="K96" s="50">
        <v>2.4</v>
      </c>
      <c r="L96" s="50">
        <v>3.8</v>
      </c>
      <c r="M96" s="50">
        <v>3.1</v>
      </c>
      <c r="N96" s="49" t="s">
        <v>218</v>
      </c>
      <c r="O96" s="52" cm="1">
        <f t="array" ref="O96">IF(ISBLANK(M96),"",STANDARDIZE((VLOOKUP($B96,$B$4:$M$124,12,FALSE)),IF(_xlfn.STDEV.P(IF($N$4:$N$124=$N96,$M$4:$M$124))=0,IF(COUNTIF(Historical!$C$5:$C$649,$N96)&gt;0, AVERAGE(IF($N$4:$N$124=$N96,$M$4:$M$124),IF(Historical!$C$5:$C$649=$N96,Historical!$F$5:$F$649)),AVERAGE($M$4:$M216)), AVERAGEIF($N$4:$N$124,$N96,$M$4:$M$124)),IF(_xlfn.STDEV.P(IF($N$4:$N$124=$N96,$M$4:$M$124))=0,IF(COUNTIF(Historical!$C$5:$C$649,$N96)&gt;0,_xlfn.STDEV.P(IF($N$4:$N$124=$N96,$M$4:$M$124),IF(Historical!$C$5:$C$649=$N96,Historical!$F$5:$F$649)),_xlfn.STDEV.P($M$4:$M$124)),_xlfn.STDEV.P(IF($N$4:$N$124=$N96,$M$4:$M$124)))))</f>
        <v>-0.49236596391732895</v>
      </c>
      <c r="P96" s="53" cm="1">
        <f t="array" ref="P96">IFERROR(INDEX($V$4:$V$18,MATCH(TRUE,$U$4:$U$18&gt;=O96,0)),"")</f>
        <v>6.0000000000000053E-2</v>
      </c>
      <c r="Q96" s="54"/>
      <c r="R96" s="55">
        <f t="shared" si="2"/>
        <v>5.6667200000000049E-2</v>
      </c>
      <c r="S96" s="55"/>
      <c r="T96" s="55"/>
    </row>
    <row r="97" spans="2:20">
      <c r="B97" s="35" t="s">
        <v>219</v>
      </c>
      <c r="C97" s="34" t="s">
        <v>220</v>
      </c>
      <c r="D97" s="23">
        <v>3.9</v>
      </c>
      <c r="E97" s="23">
        <v>4.4000000000000004</v>
      </c>
      <c r="F97" s="23">
        <v>4.2</v>
      </c>
      <c r="G97" s="23" t="s">
        <v>136</v>
      </c>
      <c r="H97" s="17" cm="1">
        <f t="array" ref="H97">IF(ISBLANK(F97),"",STANDARDIZE((VLOOKUP($B97,$B$4:$F$124,5,FALSE)),IF(_xlfn.STDEV.P(IF($G$4:$G$124=$G97,$F$4:$F$124))=0,IF(COUNTIF(Historical!$C$5:$C$649,$G97)&gt;0, AVERAGE(IF($G$4:$G$124=$G97,$F$4:$F$124),IF(Historical!$C$5:$C$649=$G97,Historical!$F$5:$F$649)),AVERAGE($F$4:$F217)), AVERAGEIF($G$4:$G$124,$G97,$F$4:$F$124)),IF(_xlfn.STDEV.P(IF($G$4:$G$124=$G97,$F$4:$F$124))=0,IF(COUNTIF(Historical!$C$5:$C$649,$G97)&gt;0,_xlfn.STDEV.P(IF($G$4:$G$124=$G97,$F$4:$F$124),IF(Historical!$C$5:$C$649=$G97,Historical!$F$5:$F$649)),_xlfn.STDEV.P($F$4:$F$124)),_xlfn.STDEV.P(IF($G$4:$G$124=$G97,$F$4:$F$124)))))</f>
        <v>0.33968311024337877</v>
      </c>
      <c r="I97" s="14" cm="1">
        <f t="array" ref="I97">IFERROR(INDEX($V$4:$V$18,MATCH(TRUE,$U$4:$U$18&gt;=H97,0)),"")</f>
        <v>7.5000000000000094E-2</v>
      </c>
      <c r="J97" s="14"/>
      <c r="K97" s="36">
        <v>4</v>
      </c>
      <c r="L97" s="36">
        <v>4</v>
      </c>
      <c r="M97" s="36">
        <v>4</v>
      </c>
      <c r="N97" s="34" t="s">
        <v>136</v>
      </c>
      <c r="O97" s="17" cm="1">
        <f t="array" ref="O97">IF(ISBLANK(M97),"",STANDARDIZE((VLOOKUP($B97,$B$4:$M$124,12,FALSE)),IF(_xlfn.STDEV.P(IF($N$4:$N$124=$N97,$M$4:$M$124))=0,IF(COUNTIF(Historical!$C$5:$C$649,$N97)&gt;0, AVERAGE(IF($N$4:$N$124=$N97,$M$4:$M$124),IF(Historical!$C$5:$C$649=$N97,Historical!$F$5:$F$649)),AVERAGE($M$4:$M217)), AVERAGEIF($N$4:$N$124,$N97,$M$4:$M$124)),IF(_xlfn.STDEV.P(IF($N$4:$N$124=$N97,$M$4:$M$124))=0,IF(COUNTIF(Historical!$C$5:$C$649,$N97)&gt;0,_xlfn.STDEV.P(IF($N$4:$N$124=$N97,$M$4:$M$124),IF(Historical!$C$5:$C$649=$N97,Historical!$F$5:$F$649)),_xlfn.STDEV.P($M$4:$M$124)),_xlfn.STDEV.P(IF($N$4:$N$124=$N97,$M$4:$M$124)))))</f>
        <v>0.70710678118654746</v>
      </c>
      <c r="P97" s="14" cm="1">
        <f t="array" ref="P97">IFERROR(INDEX($V$4:$V$18,MATCH(TRUE,$U$4:$U$18&gt;=O97,0)),"")</f>
        <v>7.5000000000000094E-2</v>
      </c>
      <c r="Q97" s="15"/>
      <c r="R97" s="21">
        <f t="shared" si="2"/>
        <v>7.5000750000000088E-2</v>
      </c>
      <c r="S97" s="21"/>
      <c r="T97" s="21"/>
    </row>
    <row r="98" spans="2:20">
      <c r="B98" s="35" t="s">
        <v>221</v>
      </c>
      <c r="C98" s="34" t="s">
        <v>222</v>
      </c>
      <c r="D98" s="23">
        <v>4</v>
      </c>
      <c r="E98" s="23">
        <v>3.4</v>
      </c>
      <c r="F98" s="23">
        <v>3.7</v>
      </c>
      <c r="G98" s="23" t="s">
        <v>217</v>
      </c>
      <c r="H98" s="17" cm="1">
        <f t="array" ref="H98">IF(ISBLANK(F98),"",STANDARDIZE((VLOOKUP($B98,$B$4:$F$124,5,FALSE)),IF(_xlfn.STDEV.P(IF($G$4:$G$124=$G98,$F$4:$F$124))=0,IF(COUNTIF(Historical!$C$5:$C$649,$G98)&gt;0, AVERAGE(IF($G$4:$G$124=$G98,$F$4:$F$124),IF(Historical!$C$5:$C$649=$G98,Historical!$F$5:$F$649)),AVERAGE($F$4:$F218)), AVERAGEIF($G$4:$G$124,$G98,$F$4:$F$124)),IF(_xlfn.STDEV.P(IF($G$4:$G$124=$G98,$F$4:$F$124))=0,IF(COUNTIF(Historical!$C$5:$C$649,$G98)&gt;0,_xlfn.STDEV.P(IF($G$4:$G$124=$G98,$F$4:$F$124),IF(Historical!$C$5:$C$649=$G98,Historical!$F$5:$F$649)),_xlfn.STDEV.P($F$4:$F$124)),_xlfn.STDEV.P(IF($G$4:$G$124=$G98,$F$4:$F$124)))))</f>
        <v>0.34689513252223791</v>
      </c>
      <c r="I98" s="14" cm="1">
        <f t="array" ref="I98">IFERROR(INDEX($V$4:$V$18,MATCH(TRUE,$U$4:$U$18&gt;=H98,0)),"")</f>
        <v>7.5000000000000094E-2</v>
      </c>
      <c r="J98" s="14"/>
      <c r="K98" s="36">
        <v>3.8</v>
      </c>
      <c r="L98" s="36">
        <v>3.7</v>
      </c>
      <c r="M98" s="36">
        <v>3.8</v>
      </c>
      <c r="N98" s="34" t="s">
        <v>217</v>
      </c>
      <c r="O98" s="17" cm="1">
        <f t="array" ref="O98">IF(ISBLANK(M98),"",STANDARDIZE((VLOOKUP($B98,$B$4:$M$124,12,FALSE)),IF(_xlfn.STDEV.P(IF($N$4:$N$124=$N98,$M$4:$M$124))=0,IF(COUNTIF(Historical!$C$5:$C$649,$N98)&gt;0, AVERAGE(IF($N$4:$N$124=$N98,$M$4:$M$124),IF(Historical!$C$5:$C$649=$N98,Historical!$F$5:$F$649)),AVERAGE($M$4:$M218)), AVERAGEIF($N$4:$N$124,$N98,$M$4:$M$124)),IF(_xlfn.STDEV.P(IF($N$4:$N$124=$N98,$M$4:$M$124))=0,IF(COUNTIF(Historical!$C$5:$C$649,$N98)&gt;0,_xlfn.STDEV.P(IF($N$4:$N$124=$N98,$M$4:$M$124),IF(Historical!$C$5:$C$649=$N98,Historical!$F$5:$F$649)),_xlfn.STDEV.P($M$4:$M$124)),_xlfn.STDEV.P(IF($N$4:$N$124=$N98,$M$4:$M$124)))))</f>
        <v>0.62542603961975507</v>
      </c>
      <c r="P98" s="14" cm="1">
        <f t="array" ref="P98">IFERROR(INDEX($V$4:$V$18,MATCH(TRUE,$U$4:$U$18&gt;=O98,0)),"")</f>
        <v>7.5000000000000094E-2</v>
      </c>
      <c r="Q98" s="15"/>
      <c r="R98" s="21">
        <f t="shared" si="2"/>
        <v>7.5000750000000088E-2</v>
      </c>
      <c r="S98" s="21"/>
      <c r="T98" s="21"/>
    </row>
    <row r="99" spans="2:20">
      <c r="B99" s="35" t="s">
        <v>223</v>
      </c>
      <c r="C99" s="34" t="s">
        <v>224</v>
      </c>
      <c r="D99" s="23">
        <v>4</v>
      </c>
      <c r="E99" s="23">
        <v>4</v>
      </c>
      <c r="F99" s="23">
        <v>4</v>
      </c>
      <c r="G99" s="23" t="s">
        <v>115</v>
      </c>
      <c r="H99" s="17" cm="1">
        <f t="array" ref="H99">IF(ISBLANK(F99),"",STANDARDIZE((VLOOKUP($B99,$B$4:$F$124,5,FALSE)),IF(_xlfn.STDEV.P(IF($G$4:$G$124=$G99,$F$4:$F$124))=0,IF(COUNTIF(Historical!$C$5:$C$649,$G99)&gt;0, AVERAGE(IF($G$4:$G$124=$G99,$F$4:$F$124),IF(Historical!$C$5:$C$649=$G99,Historical!$F$5:$F$649)),AVERAGE($F$4:$F219)), AVERAGEIF($G$4:$G$124,$G99,$F$4:$F$124)),IF(_xlfn.STDEV.P(IF($G$4:$G$124=$G99,$F$4:$F$124))=0,IF(COUNTIF(Historical!$C$5:$C$649,$G99)&gt;0,_xlfn.STDEV.P(IF($G$4:$G$124=$G99,$F$4:$F$124),IF(Historical!$C$5:$C$649=$G99,Historical!$F$5:$F$649)),_xlfn.STDEV.P($F$4:$F$124)),_xlfn.STDEV.P(IF($G$4:$G$124=$G99,$F$4:$F$124)))))</f>
        <v>0.96720514782062428</v>
      </c>
      <c r="I99" s="14" cm="1">
        <f t="array" ref="I99">IFERROR(INDEX($V$4:$V$18,MATCH(TRUE,$U$4:$U$18&gt;=H99,0)),"")</f>
        <v>8.0000000000000099E-2</v>
      </c>
      <c r="J99" s="14"/>
      <c r="K99" s="36">
        <v>3.9</v>
      </c>
      <c r="L99" s="36">
        <v>4</v>
      </c>
      <c r="M99" s="36">
        <v>4</v>
      </c>
      <c r="N99" s="34" t="s">
        <v>115</v>
      </c>
      <c r="O99" s="17" cm="1">
        <f t="array" ref="O99">IF(ISBLANK(M99),"",STANDARDIZE((VLOOKUP($B99,$B$4:$M$124,12,FALSE)),IF(_xlfn.STDEV.P(IF($N$4:$N$124=$N99,$M$4:$M$124))=0,IF(COUNTIF(Historical!$C$5:$C$649,$N99)&gt;0, AVERAGE(IF($N$4:$N$124=$N99,$M$4:$M$124),IF(Historical!$C$5:$C$649=$N99,Historical!$F$5:$F$649)),AVERAGE($M$4:$M219)), AVERAGEIF($N$4:$N$124,$N99,$M$4:$M$124)),IF(_xlfn.STDEV.P(IF($N$4:$N$124=$N99,$M$4:$M$124))=0,IF(COUNTIF(Historical!$C$5:$C$649,$N99)&gt;0,_xlfn.STDEV.P(IF($N$4:$N$124=$N99,$M$4:$M$124),IF(Historical!$C$5:$C$649=$N99,Historical!$F$5:$F$649)),_xlfn.STDEV.P($M$4:$M$124)),_xlfn.STDEV.P(IF($N$4:$N$124=$N99,$M$4:$M$124)))))</f>
        <v>1.2247448713915898</v>
      </c>
      <c r="P99" s="14" cm="1">
        <f t="array" ref="P99">IFERROR(INDEX($V$4:$V$18,MATCH(TRUE,$U$4:$U$18&gt;=O99,0)),"")</f>
        <v>8.5000000000000103E-2</v>
      </c>
      <c r="Q99" s="15"/>
      <c r="R99" s="21">
        <f t="shared" si="2"/>
        <v>8.3334150000000107E-2</v>
      </c>
      <c r="S99" s="21"/>
      <c r="T99" s="21"/>
    </row>
    <row r="100" spans="2:20">
      <c r="B100" s="35" t="s">
        <v>225</v>
      </c>
      <c r="C100" s="34" t="s">
        <v>226</v>
      </c>
      <c r="D100" s="23">
        <v>3.5</v>
      </c>
      <c r="E100" s="23">
        <v>4.3</v>
      </c>
      <c r="F100" s="23">
        <v>4</v>
      </c>
      <c r="G100" s="23" t="s">
        <v>218</v>
      </c>
      <c r="H100" s="17" cm="1">
        <f t="array" ref="H100">IF(ISBLANK(F100),"",STANDARDIZE((VLOOKUP($B100,$B$4:$F$124,5,FALSE)),IF(_xlfn.STDEV.P(IF($G$4:$G$124=$G100,$F$4:$F$124))=0,IF(COUNTIF(Historical!$C$5:$C$649,$G100)&gt;0, AVERAGE(IF($G$4:$G$124=$G100,$F$4:$F$124),IF(Historical!$C$5:$C$649=$G100,Historical!$F$5:$F$649)),AVERAGE($F$4:$F220)), AVERAGEIF($G$4:$G$124,$G100,$F$4:$F$124)),IF(_xlfn.STDEV.P(IF($G$4:$G$124=$G100,$F$4:$F$124))=0,IF(COUNTIF(Historical!$C$5:$C$649,$G100)&gt;0,_xlfn.STDEV.P(IF($G$4:$G$124=$G100,$F$4:$F$124),IF(Historical!$C$5:$C$649=$G100,Historical!$F$5:$F$649)),_xlfn.STDEV.P($F$4:$F$124)),_xlfn.STDEV.P(IF($G$4:$G$124=$G100,$F$4:$F$124)))))</f>
        <v>1</v>
      </c>
      <c r="I100" s="14" cm="1">
        <f t="array" ref="I100">IFERROR(INDEX($V$4:$V$18,MATCH(TRUE,$U$4:$U$18&gt;=H100,0)),"")</f>
        <v>8.0000000000000099E-2</v>
      </c>
      <c r="J100" s="14"/>
      <c r="K100" s="36">
        <v>2.7</v>
      </c>
      <c r="L100" s="36">
        <v>3.4</v>
      </c>
      <c r="M100" s="36">
        <v>3.1</v>
      </c>
      <c r="N100" s="34" t="s">
        <v>218</v>
      </c>
      <c r="O100" s="17" cm="1">
        <f t="array" ref="O100">IF(ISBLANK(M100),"",STANDARDIZE((VLOOKUP($B100,$B$4:$M$124,12,FALSE)),IF(_xlfn.STDEV.P(IF($N$4:$N$124=$N100,$M$4:$M$124))=0,IF(COUNTIF(Historical!$C$5:$C$649,$N100)&gt;0, AVERAGE(IF($N$4:$N$124=$N100,$M$4:$M$124),IF(Historical!$C$5:$C$649=$N100,Historical!$F$5:$F$649)),AVERAGE($M$4:$M220)), AVERAGEIF($N$4:$N$124,$N100,$M$4:$M$124)),IF(_xlfn.STDEV.P(IF($N$4:$N$124=$N100,$M$4:$M$124))=0,IF(COUNTIF(Historical!$C$5:$C$649,$N100)&gt;0,_xlfn.STDEV.P(IF($N$4:$N$124=$N100,$M$4:$M$124),IF(Historical!$C$5:$C$649=$N100,Historical!$F$5:$F$649)),_xlfn.STDEV.P($M$4:$M$124)),_xlfn.STDEV.P(IF($N$4:$N$124=$N100,$M$4:$M$124)))))</f>
        <v>-0.49236596391732895</v>
      </c>
      <c r="P100" s="14" cm="1">
        <f t="array" ref="P100">IFERROR(INDEX($V$4:$V$18,MATCH(TRUE,$U$4:$U$18&gt;=O100,0)),"")</f>
        <v>6.0000000000000053E-2</v>
      </c>
      <c r="Q100" s="15"/>
      <c r="R100" s="21">
        <f t="shared" ref="R100:R124" si="3">IF(I100="",P100,(I100*0.33334)+(P100*0.66667))</f>
        <v>6.6667400000000071E-2</v>
      </c>
      <c r="S100" s="21"/>
      <c r="T100" s="21"/>
    </row>
    <row r="101" spans="2:20">
      <c r="B101" s="35" t="s">
        <v>227</v>
      </c>
      <c r="C101" s="34" t="s">
        <v>31</v>
      </c>
      <c r="D101" s="23">
        <v>3</v>
      </c>
      <c r="E101" s="23">
        <v>4.3</v>
      </c>
      <c r="F101" s="23">
        <v>3.7</v>
      </c>
      <c r="G101" s="23" t="s">
        <v>21</v>
      </c>
      <c r="H101" s="17" cm="1">
        <f t="array" ref="H101">IF(ISBLANK(F101),"",STANDARDIZE((VLOOKUP($B101,$B$4:$F$124,5,FALSE)),IF(_xlfn.STDEV.P(IF($G$4:$G$124=$G101,$F$4:$F$124))=0,IF(COUNTIF(Historical!$C$5:$C$649,$G101)&gt;0, AVERAGE(IF($G$4:$G$124=$G101,$F$4:$F$124),IF(Historical!$C$5:$C$649=$G101,Historical!$F$5:$F$649)),AVERAGE($F$4:$F221)), AVERAGEIF($G$4:$G$124,$G101,$F$4:$F$124)),IF(_xlfn.STDEV.P(IF($G$4:$G$124=$G101,$F$4:$F$124))=0,IF(COUNTIF(Historical!$C$5:$C$649,$G101)&gt;0,_xlfn.STDEV.P(IF($G$4:$G$124=$G101,$F$4:$F$124),IF(Historical!$C$5:$C$649=$G101,Historical!$F$5:$F$649)),_xlfn.STDEV.P($F$4:$F$124)),_xlfn.STDEV.P(IF($G$4:$G$124=$G101,$F$4:$F$124)))))</f>
        <v>0</v>
      </c>
      <c r="I101" s="14" cm="1">
        <f t="array" ref="I101">IFERROR(INDEX($V$4:$V$18,MATCH(TRUE,$U$4:$U$18&gt;=H101,0)),"")</f>
        <v>6.5000000000000058E-2</v>
      </c>
      <c r="J101" s="14"/>
      <c r="K101" s="36">
        <v>3.3</v>
      </c>
      <c r="L101" s="36">
        <v>4.0999999999999996</v>
      </c>
      <c r="M101" s="36">
        <v>3.8</v>
      </c>
      <c r="N101" s="34" t="s">
        <v>21</v>
      </c>
      <c r="O101" s="17" cm="1">
        <f t="array" ref="O101">IF(ISBLANK(M101),"",STANDARDIZE((VLOOKUP($B101,$B$4:$M$124,12,FALSE)),IF(_xlfn.STDEV.P(IF($N$4:$N$124=$N101,$M$4:$M$124))=0,IF(COUNTIF(Historical!$C$5:$C$649,$N101)&gt;0, AVERAGE(IF($N$4:$N$124=$N101,$M$4:$M$124),IF(Historical!$C$5:$C$649=$N101,Historical!$F$5:$F$649)),AVERAGE($M$4:$M221)), AVERAGEIF($N$4:$N$124,$N101,$M$4:$M$124)),IF(_xlfn.STDEV.P(IF($N$4:$N$124=$N101,$M$4:$M$124))=0,IF(COUNTIF(Historical!$C$5:$C$649,$N101)&gt;0,_xlfn.STDEV.P(IF($N$4:$N$124=$N101,$M$4:$M$124),IF(Historical!$C$5:$C$649=$N101,Historical!$F$5:$F$649)),_xlfn.STDEV.P($M$4:$M$124)),_xlfn.STDEV.P(IF($N$4:$N$124=$N101,$M$4:$M$124)))))</f>
        <v>1.0838622059807246</v>
      </c>
      <c r="P101" s="14" cm="1">
        <f t="array" ref="P101">IFERROR(INDEX($V$4:$V$18,MATCH(TRUE,$U$4:$U$18&gt;=O101,0)),"")</f>
        <v>8.5000000000000103E-2</v>
      </c>
      <c r="Q101" s="15"/>
      <c r="R101" s="21">
        <f t="shared" si="3"/>
        <v>7.8334050000000099E-2</v>
      </c>
      <c r="S101" s="21"/>
      <c r="T101" s="21"/>
    </row>
    <row r="102" spans="2:20">
      <c r="B102" s="35" t="s">
        <v>228</v>
      </c>
      <c r="C102" s="34" t="s">
        <v>229</v>
      </c>
      <c r="D102" s="23">
        <v>3.7</v>
      </c>
      <c r="E102" s="23">
        <v>3.8</v>
      </c>
      <c r="F102" s="23">
        <v>3.8</v>
      </c>
      <c r="G102" s="13" t="s">
        <v>165</v>
      </c>
      <c r="H102" s="17" cm="1">
        <f t="array" ref="H102">IF(ISBLANK(#REF!),"",STANDARDIZE((VLOOKUP($B102,$B$4:$F$124,5,FALSE)),IF(_xlfn.STDEV.P(IF($G$4:$G$124=$G102,$F$4:$F$124))=0,IF(COUNTIF(Historical!$C$5:$C$649,$G102)&gt;0, AVERAGE(IF($G$4:$G$124=$G102,$F$4:$F$124),IF(Historical!$C$5:$C$649=$G102,Historical!$F$5:$F$649)),AVERAGE($F$4:$F222)), AVERAGEIF($G$4:$G$124,$G102,$F$4:$F$124)),IF(_xlfn.STDEV.P(IF($G$4:$G$124=$G102,$F$4:$F$124))=0,IF(COUNTIF(Historical!$C$5:$C$649,$G102)&gt;0,_xlfn.STDEV.P(IF($G$4:$G$124=$G102,$F$4:$F$124),IF(Historical!$C$5:$C$649=$G102,Historical!$F$5:$F$649)),_xlfn.STDEV.P($F$4:$F$124)),_xlfn.STDEV.P(IF($G$4:$G$124=$G102,$F$4:$F$124)))))</f>
        <v>0.42953209029580736</v>
      </c>
      <c r="I102" s="14" cm="1">
        <f t="array" ref="I102">IFERROR(INDEX($V$4:$V$18,MATCH(TRUE,$U$4:$U$18&gt;=H102,0)),"")</f>
        <v>7.5000000000000094E-2</v>
      </c>
      <c r="J102" s="14"/>
      <c r="K102" s="36">
        <v>1.6</v>
      </c>
      <c r="L102" s="36">
        <v>3.3</v>
      </c>
      <c r="M102" s="36">
        <v>2.5</v>
      </c>
      <c r="N102" s="34" t="s">
        <v>165</v>
      </c>
      <c r="O102" s="17" cm="1">
        <f t="array" ref="O102">IF(ISBLANK(M102),"",STANDARDIZE((VLOOKUP($B102,$B$4:$M$124,12,FALSE)),IF(_xlfn.STDEV.P(IF($N$4:$N$124=$N102,$M$4:$M$124))=0,IF(COUNTIF(Historical!$C$5:$C$649,$N102)&gt;0, AVERAGE(IF($N$4:$N$124=$N102,$M$4:$M$124),IF(Historical!$C$5:$C$649=$N102,Historical!$F$5:$F$649)),AVERAGE($M$4:$M222)), AVERAGEIF($N$4:$N$124,$N102,$M$4:$M$124)),IF(_xlfn.STDEV.P(IF($N$4:$N$124=$N102,$M$4:$M$124))=0,IF(COUNTIF(Historical!$C$5:$C$649,$N102)&gt;0,_xlfn.STDEV.P(IF($N$4:$N$124=$N102,$M$4:$M$124),IF(Historical!$C$5:$C$649=$N102,Historical!$F$5:$F$649)),_xlfn.STDEV.P($M$4:$M$124)),_xlfn.STDEV.P(IF($N$4:$N$124=$N102,$M$4:$M$124)))))</f>
        <v>-1.1013258647135635</v>
      </c>
      <c r="P102" s="14" cm="1">
        <f t="array" ref="P102">IFERROR(INDEX($V$4:$V$18,MATCH(TRUE,$U$4:$U$18&gt;=O102,0)),"")</f>
        <v>5.0000000000000037E-2</v>
      </c>
      <c r="Q102" s="15"/>
      <c r="R102" s="21">
        <f t="shared" si="3"/>
        <v>5.8334000000000052E-2</v>
      </c>
      <c r="S102" s="21"/>
      <c r="T102" s="21"/>
    </row>
    <row r="103" spans="2:20">
      <c r="B103" s="35" t="s">
        <v>230</v>
      </c>
      <c r="C103" s="34" t="s">
        <v>231</v>
      </c>
      <c r="D103" s="23">
        <v>4</v>
      </c>
      <c r="E103" s="23">
        <v>3.6</v>
      </c>
      <c r="F103" s="23">
        <v>3.8</v>
      </c>
      <c r="G103" s="23" t="s">
        <v>65</v>
      </c>
      <c r="H103" s="17" cm="1">
        <f t="array" ref="H103">IF(ISBLANK(#REF!),"",STANDARDIZE((VLOOKUP($B103,$B$4:$F$124,5,FALSE)),IF(_xlfn.STDEV.P(IF($G$4:$G$124=$G103,$F$4:$F$124))=0,IF(COUNTIF(Historical!$C$5:$C$649,$G103)&gt;0, AVERAGE(IF($G$4:$G$124=$G103,$F$4:$F$124),IF(Historical!$C$5:$C$649=$G103,Historical!$F$5:$F$649)),AVERAGE($F$4:$F223)), AVERAGEIF($G$4:$G$124,$G103,$F$4:$F$124)),IF(_xlfn.STDEV.P(IF($G$4:$G$124=$G103,$F$4:$F$124))=0,IF(COUNTIF(Historical!$C$5:$C$649,$G103)&gt;0,_xlfn.STDEV.P(IF($G$4:$G$124=$G103,$F$4:$F$124),IF(Historical!$C$5:$C$649=$G103,Historical!$F$5:$F$649)),_xlfn.STDEV.P($F$4:$F$124)),_xlfn.STDEV.P(IF($G$4:$G$124=$G103,$F$4:$F$124)))))</f>
        <v>0.99999999999999778</v>
      </c>
      <c r="I103" s="14" cm="1">
        <f t="array" ref="I103">IFERROR(INDEX($V$4:$V$18,MATCH(TRUE,$U$4:$U$18&gt;=H103,0)),"")</f>
        <v>8.0000000000000099E-2</v>
      </c>
      <c r="J103" s="14"/>
      <c r="K103" s="36">
        <v>3.3</v>
      </c>
      <c r="L103" s="36">
        <v>4.0999999999999996</v>
      </c>
      <c r="M103" s="36">
        <v>3.8</v>
      </c>
      <c r="N103" s="34" t="s">
        <v>65</v>
      </c>
      <c r="O103" s="17" cm="1">
        <f t="array" ref="O103">IF(ISBLANK(M103),"",STANDARDIZE((VLOOKUP($B103,$B$4:$M$124,12,FALSE)),IF(_xlfn.STDEV.P(IF($N$4:$N$124=$N103,$M$4:$M$124))=0,IF(COUNTIF(Historical!$C$5:$C$649,$N103)&gt;0, AVERAGE(IF($N$4:$N$124=$N103,$M$4:$M$124),IF(Historical!$C$5:$C$649=$N103,Historical!$F$5:$F$649)),AVERAGE($M$4:$M223)), AVERAGEIF($N$4:$N$124,$N103,$M$4:$M$124)),IF(_xlfn.STDEV.P(IF($N$4:$N$124=$N103,$M$4:$M$124))=0,IF(COUNTIF(Historical!$C$5:$C$649,$N103)&gt;0,_xlfn.STDEV.P(IF($N$4:$N$124=$N103,$M$4:$M$124),IF(Historical!$C$5:$C$649=$N103,Historical!$F$5:$F$649)),_xlfn.STDEV.P($M$4:$M$124)),_xlfn.STDEV.P(IF($N$4:$N$124=$N103,$M$4:$M$124)))))</f>
        <v>1.0000000000000042</v>
      </c>
      <c r="P103" s="14" cm="1">
        <f t="array" ref="P103">IFERROR(INDEX($V$4:$V$18,MATCH(TRUE,$U$4:$U$18&gt;=O103,0)),"")</f>
        <v>8.0000000000000099E-2</v>
      </c>
      <c r="Q103" s="15"/>
      <c r="R103" s="21">
        <f t="shared" si="3"/>
        <v>8.0000800000000094E-2</v>
      </c>
      <c r="S103" s="21"/>
      <c r="T103" s="21"/>
    </row>
    <row r="104" spans="2:20">
      <c r="B104" s="35" t="s">
        <v>232</v>
      </c>
      <c r="C104" s="34" t="s">
        <v>233</v>
      </c>
      <c r="D104" s="23">
        <v>3.5</v>
      </c>
      <c r="E104" s="23">
        <v>3.9</v>
      </c>
      <c r="F104" s="23">
        <v>3.8</v>
      </c>
      <c r="G104" s="23" t="s">
        <v>28</v>
      </c>
      <c r="H104" s="17" cm="1">
        <f t="array" ref="H104">IF(ISBLANK(#REF!),"",STANDARDIZE((VLOOKUP($B104,$B$4:$F$124,5,FALSE)),IF(_xlfn.STDEV.P(IF($G$4:$G$124=$G104,$F$4:$F$124))=0,IF(COUNTIF(Historical!$C$5:$C$649,$G104)&gt;0, AVERAGE(IF($G$4:$G$124=$G104,$F$4:$F$124),IF(Historical!$C$5:$C$649=$G104,Historical!$F$5:$F$649)),AVERAGE($F$4:$F224)), AVERAGEIF($G$4:$G$124,$G104,$F$4:$F$124)),IF(_xlfn.STDEV.P(IF($G$4:$G$124=$G104,$F$4:$F$124))=0,IF(COUNTIF(Historical!$C$5:$C$649,$G104)&gt;0,_xlfn.STDEV.P(IF($G$4:$G$124=$G104,$F$4:$F$124),IF(Historical!$C$5:$C$649=$G104,Historical!$F$5:$F$649)),_xlfn.STDEV.P($F$4:$F$124)),_xlfn.STDEV.P(IF($G$4:$G$124=$G104,$F$4:$F$124)))))</f>
        <v>0.69810632800020611</v>
      </c>
      <c r="I104" s="14" cm="1">
        <f t="array" ref="I104">IFERROR(INDEX($V$4:$V$18,MATCH(TRUE,$U$4:$U$18&gt;=H104,0)),"")</f>
        <v>7.5000000000000094E-2</v>
      </c>
      <c r="J104" s="14"/>
      <c r="K104" s="36">
        <v>2.2999999999999998</v>
      </c>
      <c r="L104" s="36">
        <v>4.0999999999999996</v>
      </c>
      <c r="M104" s="36">
        <v>3.3</v>
      </c>
      <c r="N104" s="34" t="s">
        <v>28</v>
      </c>
      <c r="O104" s="17" cm="1">
        <f t="array" ref="O104">IF(ISBLANK(M104),"",STANDARDIZE((VLOOKUP($B104,$B$4:$M$124,12,FALSE)),IF(_xlfn.STDEV.P(IF($N$4:$N$124=$N104,$M$4:$M$124))=0,IF(COUNTIF(Historical!$C$5:$C$649,$N104)&gt;0, AVERAGE(IF($N$4:$N$124=$N104,$M$4:$M$124),IF(Historical!$C$5:$C$649=$N104,Historical!$F$5:$F$649)),AVERAGE($M$4:$M224)), AVERAGEIF($N$4:$N$124,$N104,$M$4:$M$124)),IF(_xlfn.STDEV.P(IF($N$4:$N$124=$N104,$M$4:$M$124))=0,IF(COUNTIF(Historical!$C$5:$C$649,$N104)&gt;0,_xlfn.STDEV.P(IF($N$4:$N$124=$N104,$M$4:$M$124),IF(Historical!$C$5:$C$649=$N104,Historical!$F$5:$F$649)),_xlfn.STDEV.P($M$4:$M$124)),_xlfn.STDEV.P(IF($N$4:$N$124=$N104,$M$4:$M$124)))))</f>
        <v>-0.30933061873654055</v>
      </c>
      <c r="P104" s="14" cm="1">
        <f t="array" ref="P104">IFERROR(INDEX($V$4:$V$18,MATCH(TRUE,$U$4:$U$18&gt;=O104,0)),"")</f>
        <v>6.0000000000000053E-2</v>
      </c>
      <c r="Q104" s="15"/>
      <c r="R104" s="21">
        <f t="shared" si="3"/>
        <v>6.5000700000000064E-2</v>
      </c>
      <c r="S104" s="21"/>
      <c r="T104" s="21"/>
    </row>
    <row r="105" spans="2:20">
      <c r="B105" s="35" t="s">
        <v>234</v>
      </c>
      <c r="C105" s="34" t="s">
        <v>235</v>
      </c>
      <c r="D105" s="23">
        <v>3.9</v>
      </c>
      <c r="E105" s="23">
        <v>3.8</v>
      </c>
      <c r="F105" s="23">
        <v>3.9</v>
      </c>
      <c r="G105" s="13" t="s">
        <v>101</v>
      </c>
      <c r="H105" s="17" cm="1">
        <f t="array" ref="H105">IF(ISBLANK(#REF!),"",STANDARDIZE((VLOOKUP($B105,$B$4:$F$124,5,FALSE)),IF(_xlfn.STDEV.P(IF($G$4:$G$124=$G105,$F$4:$F$124))=0,IF(COUNTIF(Historical!$C$5:$C$649,$G105)&gt;0, AVERAGE(IF($G$4:$G$124=$G105,$F$4:$F$124),IF(Historical!$C$5:$C$649=$G105,Historical!$F$5:$F$649)),AVERAGE($F$4:$F225)), AVERAGEIF($G$4:$G$124,$G105,$F$4:$F$124)),IF(_xlfn.STDEV.P(IF($G$4:$G$124=$G105,$F$4:$F$124))=0,IF(COUNTIF(Historical!$C$5:$C$649,$G105)&gt;0,_xlfn.STDEV.P(IF($G$4:$G$124=$G105,$F$4:$F$124),IF(Historical!$C$5:$C$649=$G105,Historical!$F$5:$F$649)),_xlfn.STDEV.P($F$4:$F$124)),_xlfn.STDEV.P(IF($G$4:$G$124=$G105,$F$4:$F$124)))))</f>
        <v>0.76043514272116186</v>
      </c>
      <c r="I105" s="14" cm="1">
        <f t="array" ref="I105">IFERROR(INDEX($V$4:$V$18,MATCH(TRUE,$U$4:$U$18&gt;=H105,0)),"")</f>
        <v>8.0000000000000099E-2</v>
      </c>
      <c r="J105" s="14"/>
      <c r="K105" s="36">
        <v>4.2</v>
      </c>
      <c r="L105" s="36">
        <v>3.8</v>
      </c>
      <c r="M105" s="36">
        <v>4</v>
      </c>
      <c r="N105" s="34" t="s">
        <v>145</v>
      </c>
      <c r="O105" s="17" cm="1">
        <f t="array" ref="O105">IF(ISBLANK(M105),"",STANDARDIZE((VLOOKUP($B105,$B$4:$M$124,12,FALSE)),IF(_xlfn.STDEV.P(IF($N$4:$N$124=$N105,$M$4:$M$124))=0,IF(COUNTIF(Historical!$C$5:$C$649,$N105)&gt;0, AVERAGE(IF($N$4:$N$124=$N105,$M$4:$M$124),IF(Historical!$C$5:$C$649=$N105,Historical!$F$5:$F$649)),AVERAGE($M$4:$M225)), AVERAGEIF($N$4:$N$124,$N105,$M$4:$M$124)),IF(_xlfn.STDEV.P(IF($N$4:$N$124=$N105,$M$4:$M$124))=0,IF(COUNTIF(Historical!$C$5:$C$649,$N105)&gt;0,_xlfn.STDEV.P(IF($N$4:$N$124=$N105,$M$4:$M$124),IF(Historical!$C$5:$C$649=$N105,Historical!$F$5:$F$649)),_xlfn.STDEV.P($M$4:$M$124)),_xlfn.STDEV.P(IF($N$4:$N$124=$N105,$M$4:$M$124)))))</f>
        <v>1.1074422867152409</v>
      </c>
      <c r="P105" s="14" cm="1">
        <f t="array" ref="P105">IFERROR(INDEX($V$4:$V$18,MATCH(TRUE,$U$4:$U$18&gt;=O105,0)),"")</f>
        <v>8.5000000000000103E-2</v>
      </c>
      <c r="Q105" s="15"/>
      <c r="R105" s="21">
        <f t="shared" si="3"/>
        <v>8.3334150000000107E-2</v>
      </c>
      <c r="S105" s="21"/>
      <c r="T105" s="21"/>
    </row>
    <row r="106" spans="2:20">
      <c r="B106" s="35" t="s">
        <v>236</v>
      </c>
      <c r="C106" s="34" t="s">
        <v>237</v>
      </c>
      <c r="D106" s="23">
        <v>3.6</v>
      </c>
      <c r="E106" s="23">
        <v>3.9</v>
      </c>
      <c r="F106" s="23">
        <v>3.8</v>
      </c>
      <c r="G106" s="37" t="s">
        <v>117</v>
      </c>
      <c r="H106" s="17" cm="1">
        <f t="array" ref="H106">IF(ISBLANK(#REF!),"",STANDARDIZE((VLOOKUP($B106,$B$4:$F$124,5,FALSE)),IF(_xlfn.STDEV.P(IF($G$4:$G$124=$G106,$F$4:$F$124))=0,IF(COUNTIF(Historical!$C$5:$C$649,$G106)&gt;0, AVERAGE(IF($G$4:$G$124=$G106,$F$4:$F$124),IF(Historical!$C$5:$C$649=$G106,Historical!$F$5:$F$649)),AVERAGE($F$4:$F226)), AVERAGEIF($G$4:$G$124,$G106,$F$4:$F$124)),IF(_xlfn.STDEV.P(IF($G$4:$G$124=$G106,$F$4:$F$124))=0,IF(COUNTIF(Historical!$C$5:$C$649,$G106)&gt;0,_xlfn.STDEV.P(IF($G$4:$G$124=$G106,$F$4:$F$124),IF(Historical!$C$5:$C$649=$G106,Historical!$F$5:$F$649)),_xlfn.STDEV.P($F$4:$F$124)),_xlfn.STDEV.P(IF($G$4:$G$124=$G106,$F$4:$F$124)))))</f>
        <v>-0.99999999999999889</v>
      </c>
      <c r="I106" s="14" cm="1">
        <f t="array" ref="I106">IFERROR(INDEX($V$4:$V$18,MATCH(TRUE,$U$4:$U$18&gt;=H106,0)),"")</f>
        <v>5.5000000000000049E-2</v>
      </c>
      <c r="J106" s="14"/>
      <c r="K106" s="36">
        <v>2.8</v>
      </c>
      <c r="L106" s="36">
        <v>3.3</v>
      </c>
      <c r="M106" s="36">
        <v>3.1</v>
      </c>
      <c r="N106" s="34" t="s">
        <v>65</v>
      </c>
      <c r="O106" s="17" cm="1">
        <f t="array" ref="O106">IF(ISBLANK(M106),"",STANDARDIZE((VLOOKUP($B106,$B$4:$M$124,12,FALSE)),IF(_xlfn.STDEV.P(IF($N$4:$N$124=$N106,$M$4:$M$124))=0,IF(COUNTIF(Historical!$C$5:$C$649,$N106)&gt;0, AVERAGE(IF($N$4:$N$124=$N106,$M$4:$M$124),IF(Historical!$C$5:$C$649=$N106,Historical!$F$5:$F$649)),AVERAGE($M$4:$M226)), AVERAGEIF($N$4:$N$124,$N106,$M$4:$M$124)),IF(_xlfn.STDEV.P(IF($N$4:$N$124=$N106,$M$4:$M$124))=0,IF(COUNTIF(Historical!$C$5:$C$649,$N106)&gt;0,_xlfn.STDEV.P(IF($N$4:$N$124=$N106,$M$4:$M$124),IF(Historical!$C$5:$C$649=$N106,Historical!$F$5:$F$649)),_xlfn.STDEV.P($M$4:$M$124)),_xlfn.STDEV.P(IF($N$4:$N$124=$N106,$M$4:$M$124)))))</f>
        <v>-1.0000000000000056</v>
      </c>
      <c r="P106" s="14" cm="1">
        <f t="array" ref="P106">IFERROR(INDEX($V$4:$V$18,MATCH(TRUE,$U$4:$U$18&gt;=O106,0)),"")</f>
        <v>5.0000000000000037E-2</v>
      </c>
      <c r="Q106" s="15"/>
      <c r="R106" s="21">
        <f t="shared" si="3"/>
        <v>5.1667200000000038E-2</v>
      </c>
      <c r="S106" s="21"/>
      <c r="T106" s="21"/>
    </row>
    <row r="107" spans="2:20">
      <c r="B107" s="35" t="s">
        <v>238</v>
      </c>
      <c r="C107" s="34" t="s">
        <v>239</v>
      </c>
      <c r="D107" s="23">
        <v>2.5</v>
      </c>
      <c r="E107" s="23">
        <v>4</v>
      </c>
      <c r="F107" s="23">
        <v>3.3</v>
      </c>
      <c r="G107" s="37" t="s">
        <v>49</v>
      </c>
      <c r="H107" s="17" cm="1">
        <f t="array" ref="H107">IF(ISBLANK(#REF!),"",STANDARDIZE((VLOOKUP($B107,$B$4:$F$124,5,FALSE)),IF(_xlfn.STDEV.P(IF($G$4:$G$124=$G107,$F$4:$F$124))=0,IF(COUNTIF(Historical!$C$5:$C$649,$G107)&gt;0, AVERAGE(IF($G$4:$G$124=$G107,$F$4:$F$124),IF(Historical!$C$5:$C$649=$G107,Historical!$F$5:$F$649)),AVERAGE($F$4:$F227)), AVERAGEIF($G$4:$G$124,$G107,$F$4:$F$124)),IF(_xlfn.STDEV.P(IF($G$4:$G$124=$G107,$F$4:$F$124))=0,IF(COUNTIF(Historical!$C$5:$C$649,$G107)&gt;0,_xlfn.STDEV.P(IF($G$4:$G$124=$G107,$F$4:$F$124),IF(Historical!$C$5:$C$649=$G107,Historical!$F$5:$F$649)),_xlfn.STDEV.P($F$4:$F$124)),_xlfn.STDEV.P(IF($G$4:$G$124=$G107,$F$4:$F$124)))))</f>
        <v>-1</v>
      </c>
      <c r="I107" s="14" cm="1">
        <f t="array" ref="I107">IFERROR(INDEX($V$4:$V$18,MATCH(TRUE,$U$4:$U$18&gt;=H107,0)),"")</f>
        <v>5.0000000000000037E-2</v>
      </c>
      <c r="J107" s="14"/>
      <c r="K107" s="36">
        <v>3.2</v>
      </c>
      <c r="L107" s="36">
        <v>4.4000000000000004</v>
      </c>
      <c r="M107" s="36">
        <v>3.8</v>
      </c>
      <c r="N107" s="34" t="s">
        <v>161</v>
      </c>
      <c r="O107" s="17" cm="1">
        <f t="array" ref="O107">IF(ISBLANK(M107),"",STANDARDIZE((VLOOKUP($B107,$B$4:$M$124,12,FALSE)),IF(_xlfn.STDEV.P(IF($N$4:$N$124=$N107,$M$4:$M$124))=0,IF(COUNTIF(Historical!$C$5:$C$649,$N107)&gt;0, AVERAGE(IF($N$4:$N$124=$N107,$M$4:$M$124),IF(Historical!$C$5:$C$649=$N107,Historical!$F$5:$F$649)),AVERAGE($M$4:$M227)), AVERAGEIF($N$4:$N$124,$N107,$M$4:$M$124)),IF(_xlfn.STDEV.P(IF($N$4:$N$124=$N107,$M$4:$M$124))=0,IF(COUNTIF(Historical!$C$5:$C$649,$N107)&gt;0,_xlfn.STDEV.P(IF($N$4:$N$124=$N107,$M$4:$M$124),IF(Historical!$C$5:$C$649=$N107,Historical!$F$5:$F$649)),_xlfn.STDEV.P($M$4:$M$124)),_xlfn.STDEV.P(IF($N$4:$N$124=$N107,$M$4:$M$124)))))</f>
        <v>0.62542603961975507</v>
      </c>
      <c r="P107" s="14" cm="1">
        <f t="array" ref="P107">IFERROR(INDEX($V$4:$V$18,MATCH(TRUE,$U$4:$U$18&gt;=O107,0)),"")</f>
        <v>7.5000000000000094E-2</v>
      </c>
      <c r="Q107" s="15"/>
      <c r="R107" s="21">
        <f t="shared" si="3"/>
        <v>6.6667250000000067E-2</v>
      </c>
      <c r="S107" s="21"/>
      <c r="T107" s="21"/>
    </row>
    <row r="108" spans="2:20">
      <c r="B108" s="35" t="s">
        <v>240</v>
      </c>
      <c r="C108" s="34" t="s">
        <v>241</v>
      </c>
      <c r="D108" s="23">
        <v>2.8</v>
      </c>
      <c r="E108" s="23">
        <v>4</v>
      </c>
      <c r="F108" s="23">
        <v>3.4</v>
      </c>
      <c r="G108" s="37" t="s">
        <v>69</v>
      </c>
      <c r="H108" s="17" cm="1">
        <f t="array" ref="H108">IF(ISBLANK(#REF!),"",STANDARDIZE((VLOOKUP($B108,$B$4:$F$124,5,FALSE)),IF(_xlfn.STDEV.P(IF($G$4:$G$124=$G108,$F$4:$F$124))=0,IF(COUNTIF(Historical!$C$5:$C$649,$G108)&gt;0, AVERAGE(IF($G$4:$G$124=$G108,$F$4:$F$124),IF(Historical!$C$5:$C$649=$G108,Historical!$F$5:$F$649)),AVERAGE($F$4:$F228)), AVERAGEIF($G$4:$G$124,$G108,$F$4:$F$124)),IF(_xlfn.STDEV.P(IF($G$4:$G$124=$G108,$F$4:$F$124))=0,IF(COUNTIF(Historical!$C$5:$C$649,$G108)&gt;0,_xlfn.STDEV.P(IF($G$4:$G$124=$G108,$F$4:$F$124),IF(Historical!$C$5:$C$649=$G108,Historical!$F$5:$F$649)),_xlfn.STDEV.P($F$4:$F$124)),_xlfn.STDEV.P(IF($G$4:$G$124=$G108,$F$4:$F$124)))))</f>
        <v>-1.4018260516447005</v>
      </c>
      <c r="I108" s="14" cm="1">
        <f t="array" ref="I108">IFERROR(INDEX($V$4:$V$18,MATCH(TRUE,$U$4:$U$18&gt;=H108,0)),"")</f>
        <v>4.5000000000000026E-2</v>
      </c>
      <c r="J108" s="14"/>
      <c r="K108" s="36">
        <v>3.2</v>
      </c>
      <c r="L108" s="36">
        <v>4.8</v>
      </c>
      <c r="M108" s="36">
        <v>4</v>
      </c>
      <c r="N108" s="34" t="s">
        <v>113</v>
      </c>
      <c r="O108" s="17" cm="1">
        <f t="array" ref="O108">IF(ISBLANK(M108),"",STANDARDIZE((VLOOKUP($B108,$B$4:$M$124,12,FALSE)),IF(_xlfn.STDEV.P(IF($N$4:$N$124=$N108,$M$4:$M$124))=0,IF(COUNTIF(Historical!$C$5:$C$649,$N108)&gt;0, AVERAGE(IF($N$4:$N$124=$N108,$M$4:$M$124),IF(Historical!$C$5:$C$649=$N108,Historical!$F$5:$F$649)),AVERAGE($M$4:$M228)), AVERAGEIF($N$4:$N$124,$N108,$M$4:$M$124)),IF(_xlfn.STDEV.P(IF($N$4:$N$124=$N108,$M$4:$M$124))=0,IF(COUNTIF(Historical!$C$5:$C$649,$N108)&gt;0,_xlfn.STDEV.P(IF($N$4:$N$124=$N108,$M$4:$M$124),IF(Historical!$C$5:$C$649=$N108,Historical!$F$5:$F$649)),_xlfn.STDEV.P($M$4:$M$124)),_xlfn.STDEV.P(IF($N$4:$N$124=$N108,$M$4:$M$124)))))</f>
        <v>1.1074422867152409</v>
      </c>
      <c r="P108" s="14" cm="1">
        <f t="array" ref="P108">IFERROR(INDEX($V$4:$V$18,MATCH(TRUE,$U$4:$U$18&gt;=O108,0)),"")</f>
        <v>8.5000000000000103E-2</v>
      </c>
      <c r="Q108" s="15"/>
      <c r="R108" s="21">
        <f t="shared" si="3"/>
        <v>7.1667250000000085E-2</v>
      </c>
      <c r="S108" s="21"/>
      <c r="T108" s="21"/>
    </row>
    <row r="109" spans="2:20">
      <c r="B109" s="35" t="s">
        <v>242</v>
      </c>
      <c r="C109" s="34" t="s">
        <v>47</v>
      </c>
      <c r="D109" s="23">
        <v>4</v>
      </c>
      <c r="E109" s="23">
        <v>4</v>
      </c>
      <c r="F109" s="23">
        <v>4</v>
      </c>
      <c r="G109" s="37" t="s">
        <v>33</v>
      </c>
      <c r="H109" s="17" cm="1">
        <f t="array" ref="H109">IF(ISBLANK(#REF!),"",STANDARDIZE((VLOOKUP($B109,$B$4:$F$124,5,FALSE)),IF(_xlfn.STDEV.P(IF($G$4:$G$124=$G109,$F$4:$F$124))=0,IF(COUNTIF(Historical!$C$5:$C$649,$G109)&gt;0, AVERAGE(IF($G$4:$G$124=$G109,$F$4:$F$124),IF(Historical!$C$5:$C$649=$G109,Historical!$F$5:$F$649)),AVERAGE($F$4:$F229)), AVERAGEIF($G$4:$G$124,$G109,$F$4:$F$124)),IF(_xlfn.STDEV.P(IF($G$4:$G$124=$G109,$F$4:$F$124))=0,IF(COUNTIF(Historical!$C$5:$C$649,$G109)&gt;0,_xlfn.STDEV.P(IF($G$4:$G$124=$G109,$F$4:$F$124),IF(Historical!$C$5:$C$649=$G109,Historical!$F$5:$F$649)),_xlfn.STDEV.P($F$4:$F$124)),_xlfn.STDEV.P(IF($G$4:$G$124=$G109,$F$4:$F$124)))))</f>
        <v>0.96720514782062428</v>
      </c>
      <c r="I109" s="14" cm="1">
        <f t="array" ref="I109">IFERROR(INDEX($V$4:$V$18,MATCH(TRUE,$U$4:$U$18&gt;=H109,0)),"")</f>
        <v>8.0000000000000099E-2</v>
      </c>
      <c r="J109" s="14"/>
      <c r="K109" s="36">
        <v>2.6</v>
      </c>
      <c r="L109" s="36">
        <v>3.7</v>
      </c>
      <c r="M109" s="36">
        <v>3.2</v>
      </c>
      <c r="N109" s="34" t="s">
        <v>34</v>
      </c>
      <c r="O109" s="17" cm="1">
        <f t="array" ref="O109">IF(ISBLANK(M109),"",STANDARDIZE((VLOOKUP($B109,$B$4:$M$124,12,FALSE)),IF(_xlfn.STDEV.P(IF($N$4:$N$124=$N109,$M$4:$M$124))=0,IF(COUNTIF(Historical!$C$5:$C$649,$N109)&gt;0, AVERAGE(IF($N$4:$N$124=$N109,$M$4:$M$124),IF(Historical!$C$5:$C$649=$N109,Historical!$F$5:$F$649)),AVERAGE($M$4:$M229)), AVERAGEIF($N$4:$N$124,$N109,$M$4:$M$124)),IF(_xlfn.STDEV.P(IF($N$4:$N$124=$N109,$M$4:$M$124))=0,IF(COUNTIF(Historical!$C$5:$C$649,$N109)&gt;0,_xlfn.STDEV.P(IF($N$4:$N$124=$N109,$M$4:$M$124),IF(Historical!$C$5:$C$649=$N109,Historical!$F$5:$F$649)),_xlfn.STDEV.P($M$4:$M$124)),_xlfn.STDEV.P(IF($N$4:$N$124=$N109,$M$4:$M$124)))))</f>
        <v>0.99999999999999822</v>
      </c>
      <c r="P109" s="14" cm="1">
        <f t="array" ref="P109">IFERROR(INDEX($V$4:$V$18,MATCH(TRUE,$U$4:$U$18&gt;=O109,0)),"")</f>
        <v>8.0000000000000099E-2</v>
      </c>
      <c r="Q109" s="15"/>
      <c r="R109" s="21">
        <f t="shared" si="3"/>
        <v>8.0000800000000094E-2</v>
      </c>
      <c r="S109" s="21"/>
      <c r="T109" s="21"/>
    </row>
    <row r="110" spans="2:20">
      <c r="B110" s="35" t="s">
        <v>243</v>
      </c>
      <c r="C110" s="34" t="s">
        <v>99</v>
      </c>
      <c r="D110" s="23">
        <v>3.6</v>
      </c>
      <c r="E110" s="23">
        <v>3.3</v>
      </c>
      <c r="F110" s="23">
        <v>3.5</v>
      </c>
      <c r="G110" s="37" t="s">
        <v>17</v>
      </c>
      <c r="H110" s="17" cm="1">
        <f t="array" ref="H110">IF(ISBLANK(#REF!),"",STANDARDIZE((VLOOKUP($B110,$B$4:$F$124,5,FALSE)),IF(_xlfn.STDEV.P(IF($G$4:$G$124=$G110,$F$4:$F$124))=0,IF(COUNTIF(Historical!$C$5:$C$649,$G110)&gt;0, AVERAGE(IF($G$4:$G$124=$G110,$F$4:$F$124),IF(Historical!$C$5:$C$649=$G110,Historical!$F$5:$F$649)),AVERAGE($F$4:$F230)), AVERAGEIF($G$4:$G$124,$G110,$F$4:$F$124)),IF(_xlfn.STDEV.P(IF($G$4:$G$124=$G110,$F$4:$F$124))=0,IF(COUNTIF(Historical!$C$5:$C$649,$G110)&gt;0,_xlfn.STDEV.P(IF($G$4:$G$124=$G110,$F$4:$F$124),IF(Historical!$C$5:$C$649=$G110,Historical!$F$5:$F$649)),_xlfn.STDEV.P($F$4:$F$124)),_xlfn.STDEV.P(IF($G$4:$G$124=$G110,$F$4:$F$124)))))</f>
        <v>1.3105560849915572</v>
      </c>
      <c r="I110" s="14" cm="1">
        <f t="array" ref="I110">IFERROR(INDEX($V$4:$V$18,MATCH(TRUE,$U$4:$U$18&gt;=H110,0)),"")</f>
        <v>9.0000000000000108E-2</v>
      </c>
      <c r="J110" s="14"/>
      <c r="K110" s="36">
        <v>3.1</v>
      </c>
      <c r="L110" s="36">
        <v>3.7</v>
      </c>
      <c r="M110" s="36">
        <v>3.5</v>
      </c>
      <c r="N110" s="34" t="s">
        <v>17</v>
      </c>
      <c r="O110" s="17" cm="1">
        <f t="array" ref="O110">IF(ISBLANK(M110),"",STANDARDIZE((VLOOKUP($B110,$B$4:$M$124,12,FALSE)),IF(_xlfn.STDEV.P(IF($N$4:$N$124=$N110,$M$4:$M$124))=0,IF(COUNTIF(Historical!$C$5:$C$649,$N110)&gt;0, AVERAGE(IF($N$4:$N$124=$N110,$M$4:$M$124),IF(Historical!$C$5:$C$649=$N110,Historical!$F$5:$F$649)),AVERAGE($M$4:$M230)), AVERAGEIF($N$4:$N$124,$N110,$M$4:$M$124)),IF(_xlfn.STDEV.P(IF($N$4:$N$124=$N110,$M$4:$M$124))=0,IF(COUNTIF(Historical!$C$5:$C$649,$N110)&gt;0,_xlfn.STDEV.P(IF($N$4:$N$124=$N110,$M$4:$M$124),IF(Historical!$C$5:$C$649=$N110,Historical!$F$5:$F$649)),_xlfn.STDEV.P($M$4:$M$124)),_xlfn.STDEV.P(IF($N$4:$N$124=$N110,$M$4:$M$124)))))</f>
        <v>-0.77174363314128969</v>
      </c>
      <c r="P110" s="14" cm="1">
        <f t="array" ref="P110">IFERROR(INDEX($V$4:$V$18,MATCH(TRUE,$U$4:$U$18&gt;=O110,0)),"")</f>
        <v>5.5000000000000049E-2</v>
      </c>
      <c r="Q110" s="15"/>
      <c r="R110" s="21">
        <f t="shared" si="3"/>
        <v>6.6667450000000072E-2</v>
      </c>
      <c r="S110" s="21"/>
      <c r="T110" s="21"/>
    </row>
    <row r="111" spans="2:20">
      <c r="B111" s="35" t="s">
        <v>244</v>
      </c>
      <c r="C111" s="34" t="s">
        <v>245</v>
      </c>
      <c r="D111" s="36">
        <v>3.7</v>
      </c>
      <c r="E111" s="36">
        <v>4.0999999999999996</v>
      </c>
      <c r="F111" s="36">
        <v>4</v>
      </c>
      <c r="G111" s="37" t="s">
        <v>69</v>
      </c>
      <c r="H111" s="17" cm="1">
        <f t="array" ref="H111">IF(ISBLANK(#REF!),"",STANDARDIZE((VLOOKUP($B111,$B$4:$F$124,5,FALSE)),IF(_xlfn.STDEV.P(IF($G$4:$G$124=$G111,$F$4:$F$124))=0,IF(COUNTIF(Historical!$C$5:$C$649,$G111)&gt;0, AVERAGE(IF($G$4:$G$124=$G111,$F$4:$F$124),IF(Historical!$C$5:$C$649=$G111,Historical!$F$5:$F$649)),AVERAGE($F$4:$F231)), AVERAGEIF($G$4:$G$124,$G111,$F$4:$F$124)),IF(_xlfn.STDEV.P(IF($G$4:$G$124=$G111,$F$4:$F$124))=0,IF(COUNTIF(Historical!$C$5:$C$649,$G111)&gt;0,_xlfn.STDEV.P(IF($G$4:$G$124=$G111,$F$4:$F$124),IF(Historical!$C$5:$C$649=$G111,Historical!$F$5:$F$649)),_xlfn.STDEV.P($F$4:$F$124)),_xlfn.STDEV.P(IF($G$4:$G$124=$G111,$F$4:$F$124)))))</f>
        <v>0.53916386601719168</v>
      </c>
      <c r="I111" s="14" cm="1">
        <f t="array" ref="I111">IFERROR(INDEX($V$4:$V$18,MATCH(TRUE,$U$4:$U$18&gt;=H111,0)),"")</f>
        <v>7.5000000000000094E-2</v>
      </c>
      <c r="J111" s="14"/>
      <c r="K111" s="36">
        <v>3.9</v>
      </c>
      <c r="L111" s="36">
        <v>4.2</v>
      </c>
      <c r="M111" s="36">
        <v>4.0999999999999996</v>
      </c>
      <c r="N111" s="34" t="s">
        <v>69</v>
      </c>
      <c r="O111" s="17" cm="1">
        <f t="array" ref="O111">IF(ISBLANK(M111),"",STANDARDIZE((VLOOKUP($B111,$B$4:$M$124,12,FALSE)),IF(_xlfn.STDEV.P(IF($N$4:$N$124=$N111,$M$4:$M$124))=0,IF(COUNTIF(Historical!$C$5:$C$649,$N111)&gt;0, AVERAGE(IF($N$4:$N$124=$N111,$M$4:$M$124),IF(Historical!$C$5:$C$649=$N111,Historical!$F$5:$F$649)),AVERAGE($M$4:$M231)), AVERAGEIF($N$4:$N$124,$N111,$M$4:$M$124)),IF(_xlfn.STDEV.P(IF($N$4:$N$124=$N111,$M$4:$M$124))=0,IF(COUNTIF(Historical!$C$5:$C$649,$N111)&gt;0,_xlfn.STDEV.P(IF($N$4:$N$124=$N111,$M$4:$M$124),IF(Historical!$C$5:$C$649=$N111,Historical!$F$5:$F$649)),_xlfn.STDEV.P($M$4:$M$124)),_xlfn.STDEV.P(IF($N$4:$N$124=$N111,$M$4:$M$124)))))</f>
        <v>0.49236596391732895</v>
      </c>
      <c r="P111" s="14" cm="1">
        <f t="array" ref="P111">IFERROR(INDEX($V$4:$V$18,MATCH(TRUE,$U$4:$U$18&gt;=O111,0)),"")</f>
        <v>7.5000000000000094E-2</v>
      </c>
      <c r="Q111" s="15"/>
      <c r="R111" s="21">
        <f t="shared" si="3"/>
        <v>7.5000750000000088E-2</v>
      </c>
      <c r="S111" s="21"/>
      <c r="T111" s="21"/>
    </row>
    <row r="112" spans="2:20" s="41" customFormat="1">
      <c r="B112" s="38" t="s">
        <v>246</v>
      </c>
      <c r="C112" s="39" t="s">
        <v>247</v>
      </c>
      <c r="D112" s="43"/>
      <c r="E112" s="43"/>
      <c r="F112" s="43"/>
      <c r="G112" s="46" t="s">
        <v>91</v>
      </c>
      <c r="H112" s="47" t="str" cm="1">
        <f t="array" ref="H112">IF(ISBLANK(F112),"",STANDARDIZE((VLOOKUP($B112,$B$4:$F$124,5,FALSE)),IF(_xlfn.STDEV.P(IF($G$4:$G$124=$G112,$F$4:$F$124))=0,IF(COUNTIF(Historical!$C$5:$C$649,$G112)&gt;0, AVERAGE(IF($G$4:$G$124=$G112,$F$4:$F$124),IF(Historical!$C$5:$C$649=$G112,Historical!$F$5:$F$649)),AVERAGE($F$4:$F232)), AVERAGEIF($G$4:$G$124,$G112,$F$4:$F$124)),IF(_xlfn.STDEV.P(IF($G$4:$G$124=$G112,$F$4:$F$124))=0,IF(COUNTIF(Historical!$C$5:$C$649,$G112)&gt;0,_xlfn.STDEV.P(IF($G$4:$G$124=$G112,$F$4:$F$124),IF(Historical!$C$5:$C$649=$G112,Historical!$F$5:$F$649)),_xlfn.STDEV.P($F$4:$F$124)),_xlfn.STDEV.P(IF($G$4:$G$124=$G112,$F$4:$F$124)))))</f>
        <v/>
      </c>
      <c r="I112" s="42" t="str" cm="1">
        <f t="array" ref="I112">IFERROR(INDEX($V$4:$V$18,MATCH(TRUE,$U$4:$U$18&gt;=H112,0)),"")</f>
        <v/>
      </c>
      <c r="J112" s="42"/>
      <c r="K112" s="43">
        <v>3.8</v>
      </c>
      <c r="L112" s="43">
        <v>4.0999999999999996</v>
      </c>
      <c r="M112" s="43">
        <v>4</v>
      </c>
      <c r="N112" s="39" t="s">
        <v>91</v>
      </c>
      <c r="O112" s="47" cm="1">
        <f t="array" ref="O112">IF(ISBLANK(M112),"",STANDARDIZE((VLOOKUP($B112,$B$4:$M$124,12,FALSE)),IF(_xlfn.STDEV.P(IF($N$4:$N$124=$N112,$M$4:$M$124))=0,IF(COUNTIF(Historical!$C$5:$C$649,$N112)&gt;0, AVERAGE(IF($N$4:$N$124=$N112,$M$4:$M$124),IF(Historical!$C$5:$C$649=$N112,Historical!$F$5:$F$649)),AVERAGE($M$4:$M232)), AVERAGEIF($N$4:$N$124,$N112,$M$4:$M$124)),IF(_xlfn.STDEV.P(IF($N$4:$N$124=$N112,$M$4:$M$124))=0,IF(COUNTIF(Historical!$C$5:$C$649,$N112)&gt;0,_xlfn.STDEV.P(IF($N$4:$N$124=$N112,$M$4:$M$124),IF(Historical!$C$5:$C$649=$N112,Historical!$F$5:$F$649)),_xlfn.STDEV.P($M$4:$M$124)),_xlfn.STDEV.P(IF($N$4:$N$124=$N112,$M$4:$M$124)))))</f>
        <v>1.470294088229412</v>
      </c>
      <c r="P112" s="42" cm="1">
        <f t="array" ref="P112">IFERROR(INDEX($V$4:$V$18,MATCH(TRUE,$U$4:$U$18&gt;=O112,0)),"")</f>
        <v>9.0000000000000108E-2</v>
      </c>
      <c r="Q112" s="44"/>
      <c r="R112" s="45">
        <f t="shared" si="3"/>
        <v>9.0000000000000108E-2</v>
      </c>
      <c r="S112" s="45"/>
      <c r="T112" s="45"/>
    </row>
    <row r="113" spans="2:20" s="56" customFormat="1">
      <c r="B113" s="48" t="s">
        <v>248</v>
      </c>
      <c r="C113" s="49" t="s">
        <v>203</v>
      </c>
      <c r="D113" s="50"/>
      <c r="E113" s="50"/>
      <c r="F113" s="50"/>
      <c r="G113" s="51"/>
      <c r="H113" s="52" t="str" cm="1">
        <f t="array" ref="H113">IF(ISBLANK(F113),"",STANDARDIZE((VLOOKUP($B113,$B$4:$F$124,5,FALSE)),IF(_xlfn.STDEV.P(IF($G$4:$G$124=$G113,$F$4:$F$124))=0,IF(COUNTIF(Historical!$C$5:$C$649,$G113)&gt;0, AVERAGE(IF($G$4:$G$124=$G113,$F$4:$F$124),IF(Historical!$C$5:$C$649=$G113,Historical!$F$5:$F$649)),AVERAGE($F$4:$F233)), AVERAGEIF($G$4:$G$124,$G113,$F$4:$F$124)),IF(_xlfn.STDEV.P(IF($G$4:$G$124=$G113,$F$4:$F$124))=0,IF(COUNTIF(Historical!$C$5:$C$649,$G113)&gt;0,_xlfn.STDEV.P(IF($G$4:$G$124=$G113,$F$4:$F$124),IF(Historical!$C$5:$C$649=$G113,Historical!$F$5:$F$649)),_xlfn.STDEV.P($F$4:$F$124)),_xlfn.STDEV.P(IF($G$4:$G$124=$G113,$F$4:$F$124)))))</f>
        <v/>
      </c>
      <c r="I113" s="53" t="str" cm="1">
        <f t="array" ref="I113">IFERROR(INDEX($V$4:$V$18,MATCH(TRUE,$U$4:$U$18&gt;=H113,0)),"")</f>
        <v/>
      </c>
      <c r="J113" s="53"/>
      <c r="K113" s="50">
        <v>2.2000000000000002</v>
      </c>
      <c r="L113" s="50">
        <v>2.7</v>
      </c>
      <c r="M113" s="50">
        <v>2.5</v>
      </c>
      <c r="N113" s="49" t="s">
        <v>37</v>
      </c>
      <c r="O113" s="52" cm="1">
        <f t="array" ref="O113">IF(ISBLANK(M113),"",STANDARDIZE((VLOOKUP($B113,$B$4:$M$124,12,FALSE)),IF(_xlfn.STDEV.P(IF($N$4:$N$124=$N113,$M$4:$M$124))=0,IF(COUNTIF(Historical!$C$5:$C$649,$N113)&gt;0, AVERAGE(IF($N$4:$N$124=$N113,$M$4:$M$124),IF(Historical!$C$5:$C$649=$N113,Historical!$F$5:$F$649)),AVERAGE($M$4:$M233)), AVERAGEIF($N$4:$N$124,$N113,$M$4:$M$124)),IF(_xlfn.STDEV.P(IF($N$4:$N$124=$N113,$M$4:$M$124))=0,IF(COUNTIF(Historical!$C$5:$C$649,$N113)&gt;0,_xlfn.STDEV.P(IF($N$4:$N$124=$N113,$M$4:$M$124),IF(Historical!$C$5:$C$649=$N113,Historical!$F$5:$F$649)),_xlfn.STDEV.P($M$4:$M$124)),_xlfn.STDEV.P(IF($N$4:$N$124=$N113,$M$4:$M$124)))))</f>
        <v>-2.3817080001785462</v>
      </c>
      <c r="P113" s="53" cm="1">
        <f t="array" ref="P113">IFERROR(INDEX($V$4:$V$18,MATCH(TRUE,$U$4:$U$18&gt;=O113,0)),"")</f>
        <v>0.03</v>
      </c>
      <c r="Q113" s="54"/>
      <c r="R113" s="55">
        <f t="shared" si="3"/>
        <v>0.03</v>
      </c>
      <c r="S113" s="55"/>
      <c r="T113" s="55"/>
    </row>
    <row r="114" spans="2:20">
      <c r="B114" s="35" t="s">
        <v>249</v>
      </c>
      <c r="C114" s="34" t="s">
        <v>250</v>
      </c>
      <c r="D114" s="36"/>
      <c r="E114" s="36"/>
      <c r="F114" s="36"/>
      <c r="G114" s="37" t="s">
        <v>136</v>
      </c>
      <c r="H114" s="17"/>
      <c r="I114" s="14"/>
      <c r="J114" s="14"/>
      <c r="K114" s="36">
        <v>4.2</v>
      </c>
      <c r="L114" s="36">
        <v>3</v>
      </c>
      <c r="M114" s="36">
        <v>3.6</v>
      </c>
      <c r="N114" s="34" t="s">
        <v>136</v>
      </c>
      <c r="O114" s="17" cm="1">
        <f t="array" ref="O114">IF(ISBLANK(M114),"",STANDARDIZE((VLOOKUP($B114,$B$4:$M$124,12,FALSE)),IF(_xlfn.STDEV.P(IF($N$4:$N$124=$N114,$M$4:$M$124))=0,IF(COUNTIF(Historical!$C$5:$C$649,$N114)&gt;0, AVERAGE(IF($N$4:$N$124=$N114,$M$4:$M$124),IF(Historical!$C$5:$C$649=$N114,Historical!$F$5:$F$649)),AVERAGE($M$4:$M234)), AVERAGEIF($N$4:$N$124,$N114,$M$4:$M$124)),IF(_xlfn.STDEV.P(IF($N$4:$N$124=$N114,$M$4:$M$124))=0,IF(COUNTIF(Historical!$C$5:$C$649,$N114)&gt;0,_xlfn.STDEV.P(IF($N$4:$N$124=$N114,$M$4:$M$124),IF(Historical!$C$5:$C$649=$N114,Historical!$F$5:$F$649)),_xlfn.STDEV.P($M$4:$M$124)),_xlfn.STDEV.P(IF($N$4:$N$124=$N114,$M$4:$M$124)))))</f>
        <v>-1.4142135623730949</v>
      </c>
      <c r="P114" s="14" cm="1">
        <f t="array" ref="P114">IFERROR(INDEX($V$4:$V$18,MATCH(TRUE,$U$4:$U$18&gt;=O114,0)),"")</f>
        <v>4.5000000000000026E-2</v>
      </c>
      <c r="Q114" s="15"/>
      <c r="R114" s="21">
        <f t="shared" si="3"/>
        <v>4.5000000000000026E-2</v>
      </c>
      <c r="S114" s="21"/>
      <c r="T114" s="21"/>
    </row>
    <row r="115" spans="2:20">
      <c r="B115" s="35" t="s">
        <v>251</v>
      </c>
      <c r="C115" s="34" t="s">
        <v>252</v>
      </c>
      <c r="D115" s="23">
        <v>3</v>
      </c>
      <c r="E115" s="23">
        <v>4.3</v>
      </c>
      <c r="F115" s="23">
        <v>3.7</v>
      </c>
      <c r="G115" s="13" t="s">
        <v>253</v>
      </c>
      <c r="H115" s="17" cm="1">
        <f t="array" ref="H115">IF(ISBLANK(F115),"",STANDARDIZE((VLOOKUP($B115,$B$4:$F$124,5,FALSE)),IF(_xlfn.STDEV.P(IF($G$4:$G$124=$G115,$F$4:$F$124))=0,IF(COUNTIF(Historical!$C$5:$C$649,$G115)&gt;0, AVERAGE(IF($G$4:$G$124=$G115,$F$4:$F$124),IF(Historical!$C$5:$C$649=$G115,Historical!$F$5:$F$649)),AVERAGE($F$4:$F233)), AVERAGEIF($G$4:$G$124,$G115,$F$4:$F$124)),IF(_xlfn.STDEV.P(IF($G$4:$G$124=$G115,$F$4:$F$124))=0,IF(COUNTIF(Historical!$C$5:$C$649,$G115)&gt;0,_xlfn.STDEV.P(IF($G$4:$G$124=$G115,$F$4:$F$124),IF(Historical!$C$5:$C$649=$G115,Historical!$F$5:$F$649)),_xlfn.STDEV.P($F$4:$F$124)),_xlfn.STDEV.P(IF($G$4:$G$124=$G115,$F$4:$F$124)))))</f>
        <v>0.99999999999999822</v>
      </c>
      <c r="I115" s="14" cm="1">
        <f t="array" ref="I115">IFERROR(INDEX($V$4:$V$18,MATCH(TRUE,$U$4:$U$18&gt;=H115,0)),"")</f>
        <v>8.0000000000000099E-2</v>
      </c>
      <c r="J115" s="14"/>
      <c r="K115" s="36">
        <v>3.2</v>
      </c>
      <c r="L115" s="36">
        <v>3.1</v>
      </c>
      <c r="M115" s="36">
        <v>3.2</v>
      </c>
      <c r="N115" s="34" t="s">
        <v>253</v>
      </c>
      <c r="O115" s="17" cm="1">
        <f t="array" ref="O115">IF(ISBLANK(M115),"",STANDARDIZE((VLOOKUP($B115,$B$4:$M$124,12,FALSE)),IF(_xlfn.STDEV.P(IF($N$4:$N$124=$N115,$M$4:$M$124))=0,IF(COUNTIF(Historical!$C$5:$C$649,$N115)&gt;0, AVERAGE(IF($N$4:$N$124=$N115,$M$4:$M$124),IF(Historical!$C$5:$C$649=$N115,Historical!$F$5:$F$649)),AVERAGE($M$4:$M233)), AVERAGEIF($N$4:$N$124,$N115,$M$4:$M$124)),IF(_xlfn.STDEV.P(IF($N$4:$N$124=$N115,$M$4:$M$124))=0,IF(COUNTIF(Historical!$C$5:$C$649,$N115)&gt;0,_xlfn.STDEV.P(IF($N$4:$N$124=$N115,$M$4:$M$124),IF(Historical!$C$5:$C$649=$N115,Historical!$F$5:$F$649)),_xlfn.STDEV.P($M$4:$M$124)),_xlfn.STDEV.P(IF($N$4:$N$124=$N115,$M$4:$M$124)))))</f>
        <v>-1</v>
      </c>
      <c r="P115" s="14" cm="1">
        <f t="array" ref="P115">IFERROR(INDEX($V$4:$V$18,MATCH(TRUE,$U$4:$U$18&gt;=O115,0)),"")</f>
        <v>5.0000000000000037E-2</v>
      </c>
      <c r="Q115" s="15"/>
      <c r="R115" s="21">
        <f t="shared" si="3"/>
        <v>6.000070000000006E-2</v>
      </c>
      <c r="S115" s="21"/>
      <c r="T115" s="21"/>
    </row>
    <row r="116" spans="2:20">
      <c r="B116" s="35" t="s">
        <v>254</v>
      </c>
      <c r="C116" s="34" t="s">
        <v>255</v>
      </c>
      <c r="D116" s="23">
        <v>2.8</v>
      </c>
      <c r="E116" s="23">
        <v>3.1</v>
      </c>
      <c r="F116" s="23">
        <v>3</v>
      </c>
      <c r="G116" s="13" t="s">
        <v>253</v>
      </c>
      <c r="H116" s="17" cm="1">
        <f t="array" ref="H116">IF(ISBLANK(F116),"",STANDARDIZE((VLOOKUP($B116,$B$4:$F$124,5,FALSE)),IF(_xlfn.STDEV.P(IF($G$4:$G$124=$G116,$F$4:$F$124))=0,IF(COUNTIF(Historical!$C$5:$C$649,$G116)&gt;0, AVERAGE(IF($G$4:$G$124=$G116,$F$4:$F$124),IF(Historical!$C$5:$C$649=$G116,Historical!$F$5:$F$649)),AVERAGE($F$4:$F234)), AVERAGEIF($G$4:$G$124,$G116,$F$4:$F$124)),IF(_xlfn.STDEV.P(IF($G$4:$G$124=$G116,$F$4:$F$124))=0,IF(COUNTIF(Historical!$C$5:$C$649,$G116)&gt;0,_xlfn.STDEV.P(IF($G$4:$G$124=$G116,$F$4:$F$124),IF(Historical!$C$5:$C$649=$G116,Historical!$F$5:$F$649)),_xlfn.STDEV.P($F$4:$F$124)),_xlfn.STDEV.P(IF($G$4:$G$124=$G116,$F$4:$F$124)))))</f>
        <v>-0.99999999999999822</v>
      </c>
      <c r="I116" s="14" cm="1">
        <f t="array" ref="I116">IFERROR(INDEX($V$4:$V$18,MATCH(TRUE,$U$4:$U$18&gt;=H116,0)),"")</f>
        <v>5.5000000000000049E-2</v>
      </c>
      <c r="J116" s="14"/>
      <c r="K116" s="36">
        <v>3.4</v>
      </c>
      <c r="L116" s="36">
        <v>3.2</v>
      </c>
      <c r="M116" s="36">
        <v>3.3</v>
      </c>
      <c r="N116" s="34" t="s">
        <v>253</v>
      </c>
      <c r="O116" s="17" cm="1">
        <f t="array" ref="O116">IF(ISBLANK(M116),"",STANDARDIZE((VLOOKUP($B116,$B$4:$M$124,12,FALSE)),IF(_xlfn.STDEV.P(IF($N$4:$N$124=$N116,$M$4:$M$124))=0,IF(COUNTIF(Historical!$C$5:$C$649,$N116)&gt;0, AVERAGE(IF($N$4:$N$124=$N116,$M$4:$M$124),IF(Historical!$C$5:$C$649=$N116,Historical!$F$5:$F$649)),AVERAGE($M$4:$M234)), AVERAGEIF($N$4:$N$124,$N116,$M$4:$M$124)),IF(_xlfn.STDEV.P(IF($N$4:$N$124=$N116,$M$4:$M$124))=0,IF(COUNTIF(Historical!$C$5:$C$649,$N116)&gt;0,_xlfn.STDEV.P(IF($N$4:$N$124=$N116,$M$4:$M$124),IF(Historical!$C$5:$C$649=$N116,Historical!$F$5:$F$649)),_xlfn.STDEV.P($M$4:$M$124)),_xlfn.STDEV.P(IF($N$4:$N$124=$N116,$M$4:$M$124)))))</f>
        <v>1</v>
      </c>
      <c r="P116" s="14" cm="1">
        <f t="array" ref="P116">IFERROR(INDEX($V$4:$V$18,MATCH(TRUE,$U$4:$U$18&gt;=O116,0)),"")</f>
        <v>8.0000000000000099E-2</v>
      </c>
      <c r="Q116" s="15"/>
      <c r="R116" s="21">
        <f t="shared" si="3"/>
        <v>7.1667300000000086E-2</v>
      </c>
      <c r="S116" s="21"/>
      <c r="T116" s="21"/>
    </row>
    <row r="117" spans="2:20">
      <c r="B117" s="35" t="s">
        <v>256</v>
      </c>
      <c r="C117" s="34" t="s">
        <v>257</v>
      </c>
      <c r="D117" s="23">
        <v>3.1</v>
      </c>
      <c r="E117" s="23">
        <v>4.2</v>
      </c>
      <c r="F117" s="23">
        <v>3.7</v>
      </c>
      <c r="G117" s="13" t="s">
        <v>109</v>
      </c>
      <c r="H117" s="17" cm="1">
        <f t="array" ref="H117">IF(ISBLANK(F117),"",STANDARDIZE((VLOOKUP($B117,$B$4:$F$124,5,FALSE)),IF(_xlfn.STDEV.P(IF($G$4:$G$124=$G117,$F$4:$F$124))=0,IF(COUNTIF(Historical!$C$5:$C$649,$G117)&gt;0, AVERAGE(IF($G$4:$G$124=$G117,$F$4:$F$124),IF(Historical!$C$5:$C$649=$G117,Historical!$F$5:$F$649)),AVERAGE($F$4:$F235)), AVERAGEIF($G$4:$G$124,$G117,$F$4:$F$124)),IF(_xlfn.STDEV.P(IF($G$4:$G$124=$G117,$F$4:$F$124))=0,IF(COUNTIF(Historical!$C$5:$C$649,$G117)&gt;0,_xlfn.STDEV.P(IF($G$4:$G$124=$G117,$F$4:$F$124),IF(Historical!$C$5:$C$649=$G117,Historical!$F$5:$F$649)),_xlfn.STDEV.P($F$4:$F$124)),_xlfn.STDEV.P(IF($G$4:$G$124=$G117,$F$4:$F$124)))))</f>
        <v>0.34689513252223791</v>
      </c>
      <c r="I117" s="14" cm="1">
        <f t="array" ref="I117">IFERROR(INDEX($V$4:$V$18,MATCH(TRUE,$U$4:$U$18&gt;=H117,0)),"")</f>
        <v>7.5000000000000094E-2</v>
      </c>
      <c r="J117" s="14"/>
      <c r="K117" s="36">
        <v>2.7</v>
      </c>
      <c r="L117" s="36">
        <v>3.4</v>
      </c>
      <c r="M117" s="36">
        <v>3.1</v>
      </c>
      <c r="N117" s="34" t="s">
        <v>109</v>
      </c>
      <c r="O117" s="17" cm="1">
        <f t="array" ref="O117">IF(ISBLANK(M117),"",STANDARDIZE((VLOOKUP($B117,$B$4:$M$124,12,FALSE)),IF(_xlfn.STDEV.P(IF($N$4:$N$124=$N117,$M$4:$M$124))=0,IF(COUNTIF(Historical!$C$5:$C$649,$N117)&gt;0, AVERAGE(IF($N$4:$N$124=$N117,$M$4:$M$124),IF(Historical!$C$5:$C$649=$N117,Historical!$F$5:$F$649)),AVERAGE($M$4:$M235)), AVERAGEIF($N$4:$N$124,$N117,$M$4:$M$124)),IF(_xlfn.STDEV.P(IF($N$4:$N$124=$N117,$M$4:$M$124))=0,IF(COUNTIF(Historical!$C$5:$C$649,$N117)&gt;0,_xlfn.STDEV.P(IF($N$4:$N$124=$N117,$M$4:$M$124),IF(Historical!$C$5:$C$649=$N117,Historical!$F$5:$F$649)),_xlfn.STDEV.P($M$4:$M$124)),_xlfn.STDEV.P(IF($N$4:$N$124=$N117,$M$4:$M$124)))))</f>
        <v>-1.0616308252144435</v>
      </c>
      <c r="P117" s="14" cm="1">
        <f t="array" ref="P117">IFERROR(INDEX($V$4:$V$18,MATCH(TRUE,$U$4:$U$18&gt;=O117,0)),"")</f>
        <v>5.0000000000000037E-2</v>
      </c>
      <c r="Q117" s="15"/>
      <c r="R117" s="21">
        <f t="shared" si="3"/>
        <v>5.8334000000000052E-2</v>
      </c>
      <c r="S117" s="21"/>
      <c r="T117" s="21"/>
    </row>
    <row r="118" spans="2:20">
      <c r="B118" s="35" t="s">
        <v>258</v>
      </c>
      <c r="C118" s="34" t="s">
        <v>109</v>
      </c>
      <c r="D118" s="23">
        <v>1.8</v>
      </c>
      <c r="E118" s="23">
        <v>2.1</v>
      </c>
      <c r="F118" s="23">
        <v>2</v>
      </c>
      <c r="G118" s="13" t="s">
        <v>141</v>
      </c>
      <c r="H118" s="17" cm="1">
        <f t="array" ref="H118">IF(ISBLANK(F118),"",STANDARDIZE((VLOOKUP($B118,$B$4:$F$124,5,FALSE)),IF(_xlfn.STDEV.P(IF($G$4:$G$124=$G118,$F$4:$F$124))=0,IF(COUNTIF(Historical!$C$5:$C$649,$G118)&gt;0, AVERAGE(IF($G$4:$G$124=$G118,$F$4:$F$124),IF(Historical!$C$5:$C$649=$G118,Historical!$F$5:$F$649)),AVERAGE($F$4:$F236)), AVERAGEIF($G$4:$G$124,$G118,$F$4:$F$124)),IF(_xlfn.STDEV.P(IF($G$4:$G$124=$G118,$F$4:$F$124))=0,IF(COUNTIF(Historical!$C$5:$C$649,$G118)&gt;0,_xlfn.STDEV.P(IF($G$4:$G$124=$G118,$F$4:$F$124),IF(Historical!$C$5:$C$649=$G118,Historical!$F$5:$F$649)),_xlfn.STDEV.P($F$4:$F$124)),_xlfn.STDEV.P(IF($G$4:$G$124=$G118,$F$4:$F$124)))))</f>
        <v>-1.8003185028310256</v>
      </c>
      <c r="I118" s="14" cm="1">
        <f t="array" ref="I118">IFERROR(INDEX($V$4:$V$18,MATCH(TRUE,$U$4:$U$18&gt;=H118,0)),"")</f>
        <v>3.500000000000001E-2</v>
      </c>
      <c r="J118" s="14"/>
      <c r="K118" s="36">
        <v>3.3</v>
      </c>
      <c r="L118" s="36">
        <v>4.0999999999999996</v>
      </c>
      <c r="M118" s="36">
        <v>3.8</v>
      </c>
      <c r="N118" s="34" t="s">
        <v>141</v>
      </c>
      <c r="O118" s="17" cm="1">
        <f t="array" ref="O118">IF(ISBLANK(M118),"",STANDARDIZE((VLOOKUP($B118,$B$4:$M$124,12,FALSE)),IF(_xlfn.STDEV.P(IF($N$4:$N$124=$N118,$M$4:$M$124))=0,IF(COUNTIF(Historical!$C$5:$C$649,$N118)&gt;0, AVERAGE(IF($N$4:$N$124=$N118,$M$4:$M$124),IF(Historical!$C$5:$C$649=$N118,Historical!$F$5:$F$649)),AVERAGE($M$4:$M236)), AVERAGEIF($N$4:$N$124,$N118,$M$4:$M$124)),IF(_xlfn.STDEV.P(IF($N$4:$N$124=$N118,$M$4:$M$124))=0,IF(COUNTIF(Historical!$C$5:$C$649,$N118)&gt;0,_xlfn.STDEV.P(IF($N$4:$N$124=$N118,$M$4:$M$124),IF(Historical!$C$5:$C$649=$N118,Historical!$F$5:$F$649)),_xlfn.STDEV.P($M$4:$M$124)),_xlfn.STDEV.P(IF($N$4:$N$124=$N118,$M$4:$M$124)))))</f>
        <v>0.7011695914588858</v>
      </c>
      <c r="P118" s="14" cm="1">
        <f t="array" ref="P118">IFERROR(INDEX($V$4:$V$18,MATCH(TRUE,$U$4:$U$18&gt;=O118,0)),"")</f>
        <v>7.5000000000000094E-2</v>
      </c>
      <c r="Q118" s="15"/>
      <c r="R118" s="21">
        <f t="shared" si="3"/>
        <v>6.1667150000000059E-2</v>
      </c>
      <c r="S118" s="21"/>
      <c r="T118" s="21"/>
    </row>
    <row r="119" spans="2:20">
      <c r="B119" s="35" t="s">
        <v>259</v>
      </c>
      <c r="C119" s="34" t="s">
        <v>253</v>
      </c>
      <c r="D119" s="23">
        <v>3.5</v>
      </c>
      <c r="E119" s="23">
        <v>4.0999999999999996</v>
      </c>
      <c r="F119" s="23">
        <v>3.9</v>
      </c>
      <c r="G119" s="13" t="s">
        <v>141</v>
      </c>
      <c r="H119" s="17" cm="1">
        <f t="array" ref="H119">IF(ISBLANK(F119),"",STANDARDIZE((VLOOKUP($B119,$B$4:$F$124,5,FALSE)),IF(_xlfn.STDEV.P(IF($G$4:$G$124=$G119,$F$4:$F$124))=0,IF(COUNTIF(Historical!$C$5:$C$649,$G119)&gt;0, AVERAGE(IF($G$4:$G$124=$G119,$F$4:$F$124),IF(Historical!$C$5:$C$649=$G119,Historical!$F$5:$F$649)),AVERAGE($F$4:$F237)), AVERAGEIF($G$4:$G$124,$G119,$F$4:$F$124)),IF(_xlfn.STDEV.P(IF($G$4:$G$124=$G119,$F$4:$F$124))=0,IF(COUNTIF(Historical!$C$5:$C$649,$G119)&gt;0,_xlfn.STDEV.P(IF($G$4:$G$124=$G119,$F$4:$F$124),IF(Historical!$C$5:$C$649=$G119,Historical!$F$5:$F$649)),_xlfn.STDEV.P($F$4:$F$124)),_xlfn.STDEV.P(IF($G$4:$G$124=$G119,$F$4:$F$124)))))</f>
        <v>0.95823404182941718</v>
      </c>
      <c r="I119" s="14" cm="1">
        <f t="array" ref="I119">IFERROR(INDEX($V$4:$V$18,MATCH(TRUE,$U$4:$U$18&gt;=H119,0)),"")</f>
        <v>8.0000000000000099E-2</v>
      </c>
      <c r="J119" s="14"/>
      <c r="K119" s="36">
        <v>1.6</v>
      </c>
      <c r="L119" s="36">
        <v>3.3</v>
      </c>
      <c r="M119" s="36">
        <v>2.5</v>
      </c>
      <c r="N119" s="34" t="s">
        <v>141</v>
      </c>
      <c r="O119" s="17" cm="1">
        <f t="array" ref="O119">IF(ISBLANK(M119),"",STANDARDIZE((VLOOKUP($B119,$B$4:$M$124,12,FALSE)),IF(_xlfn.STDEV.P(IF($N$4:$N$124=$N119,$M$4:$M$124))=0,IF(COUNTIF(Historical!$C$5:$C$649,$N119)&gt;0, AVERAGE(IF($N$4:$N$124=$N119,$M$4:$M$124),IF(Historical!$C$5:$C$649=$N119,Historical!$F$5:$F$649)),AVERAGE($M$4:$M237)), AVERAGEIF($N$4:$N$124,$N119,$M$4:$M$124)),IF(_xlfn.STDEV.P(IF($N$4:$N$124=$N119,$M$4:$M$124))=0,IF(COUNTIF(Historical!$C$5:$C$649,$N119)&gt;0,_xlfn.STDEV.P(IF($N$4:$N$124=$N119,$M$4:$M$124),IF(Historical!$C$5:$C$649=$N119,Historical!$F$5:$F$649)),_xlfn.STDEV.P($M$4:$M$124)),_xlfn.STDEV.P(IF($N$4:$N$124=$N119,$M$4:$M$124)))))</f>
        <v>-1.9031746053884033</v>
      </c>
      <c r="P119" s="14" cm="1">
        <f t="array" ref="P119">IFERROR(INDEX($V$4:$V$18,MATCH(TRUE,$U$4:$U$18&gt;=O119,0)),"")</f>
        <v>3.500000000000001E-2</v>
      </c>
      <c r="Q119" s="15"/>
      <c r="R119" s="21">
        <f t="shared" si="3"/>
        <v>5.0000650000000035E-2</v>
      </c>
      <c r="S119" s="21"/>
      <c r="T119" s="21"/>
    </row>
    <row r="120" spans="2:20">
      <c r="B120" s="35" t="s">
        <v>260</v>
      </c>
      <c r="C120" s="34" t="s">
        <v>261</v>
      </c>
      <c r="D120" s="36">
        <v>2.5</v>
      </c>
      <c r="E120" s="36">
        <v>3.4</v>
      </c>
      <c r="F120" s="36">
        <v>3</v>
      </c>
      <c r="G120" s="13" t="s">
        <v>141</v>
      </c>
      <c r="H120" s="17" cm="1">
        <f t="array" ref="H120">IF(ISBLANK(F120),"",STANDARDIZE((VLOOKUP($B120,$B$4:$F$124,5,FALSE)),IF(_xlfn.STDEV.P(IF($G$4:$G$124=$G120,$F$4:$F$124))=0,IF(COUNTIF(Historical!$C$5:$C$649,$G120)&gt;0, AVERAGE(IF($G$4:$G$124=$G120,$F$4:$F$124),IF(Historical!$C$5:$C$649=$G120,Historical!$F$5:$F$649)),AVERAGE($F$4:$F238)), AVERAGEIF($G$4:$G$124,$G120,$F$4:$F$124)),IF(_xlfn.STDEV.P(IF($G$4:$G$124=$G120,$F$4:$F$124))=0,IF(COUNTIF(Historical!$C$5:$C$649,$G120)&gt;0,_xlfn.STDEV.P(IF($G$4:$G$124=$G120,$F$4:$F$124),IF(Historical!$C$5:$C$649=$G120,Historical!$F$5:$F$649)),_xlfn.STDEV.P($F$4:$F$124)),_xlfn.STDEV.P(IF($G$4:$G$124=$G120,$F$4:$F$124)))))</f>
        <v>-0.34844874248342406</v>
      </c>
      <c r="I120" s="14" cm="1">
        <f t="array" ref="I120">IFERROR(INDEX($V$4:$V$18,MATCH(TRUE,$U$4:$U$18&gt;=H120,0)),"")</f>
        <v>6.0000000000000053E-2</v>
      </c>
      <c r="J120" s="14"/>
      <c r="K120" s="36">
        <v>3.3</v>
      </c>
      <c r="L120" s="36">
        <v>4.0999999999999996</v>
      </c>
      <c r="M120" s="36">
        <v>3.8</v>
      </c>
      <c r="N120" s="34" t="s">
        <v>141</v>
      </c>
      <c r="O120" s="17" cm="1">
        <f t="array" ref="O120">IF(ISBLANK(M120),"",STANDARDIZE((VLOOKUP($B120,$B$4:$M$124,12,FALSE)),IF(_xlfn.STDEV.P(IF($N$4:$N$124=$N120,$M$4:$M$124))=0,IF(COUNTIF(Historical!$C$5:$C$649,$N120)&gt;0, AVERAGE(IF($N$4:$N$124=$N120,$M$4:$M$124),IF(Historical!$C$5:$C$649=$N120,Historical!$F$5:$F$649)),AVERAGE($M$4:$M238)), AVERAGEIF($N$4:$N$124,$N120,$M$4:$M$124)),IF(_xlfn.STDEV.P(IF($N$4:$N$124=$N120,$M$4:$M$124))=0,IF(COUNTIF(Historical!$C$5:$C$649,$N120)&gt;0,_xlfn.STDEV.P(IF($N$4:$N$124=$N120,$M$4:$M$124),IF(Historical!$C$5:$C$649=$N120,Historical!$F$5:$F$649)),_xlfn.STDEV.P($M$4:$M$124)),_xlfn.STDEV.P(IF($N$4:$N$124=$N120,$M$4:$M$124)))))</f>
        <v>0.7011695914588858</v>
      </c>
      <c r="P120" s="14" cm="1">
        <f t="array" ref="P120">IFERROR(INDEX($V$4:$V$18,MATCH(TRUE,$U$4:$U$18&gt;=O120,0)),"")</f>
        <v>7.5000000000000094E-2</v>
      </c>
      <c r="Q120" s="15"/>
      <c r="R120" s="21">
        <f t="shared" si="3"/>
        <v>7.0000650000000081E-2</v>
      </c>
      <c r="S120" s="21"/>
      <c r="T120" s="21"/>
    </row>
    <row r="121" spans="2:20">
      <c r="B121" s="35" t="s">
        <v>262</v>
      </c>
      <c r="C121" s="34" t="s">
        <v>263</v>
      </c>
      <c r="D121" s="36">
        <v>3.4</v>
      </c>
      <c r="E121" s="36">
        <v>3.7</v>
      </c>
      <c r="F121" s="36">
        <v>3.6</v>
      </c>
      <c r="G121" s="13" t="s">
        <v>141</v>
      </c>
      <c r="H121" s="17" cm="1">
        <f t="array" ref="H121">IF(ISBLANK(F121),"",STANDARDIZE((VLOOKUP($B121,$B$4:$F$124,5,FALSE)),IF(_xlfn.STDEV.P(IF($G$4:$G$124=$G121,$F$4:$F$124))=0,IF(COUNTIF(Historical!$C$5:$C$649,$G121)&gt;0, AVERAGE(IF($G$4:$G$124=$G121,$F$4:$F$124),IF(Historical!$C$5:$C$649=$G121,Historical!$F$5:$F$649)),AVERAGE($F$4:$F239)), AVERAGEIF($G$4:$G$124,$G121,$F$4:$F$124)),IF(_xlfn.STDEV.P(IF($G$4:$G$124=$G121,$F$4:$F$124))=0,IF(COUNTIF(Historical!$C$5:$C$649,$G121)&gt;0,_xlfn.STDEV.P(IF($G$4:$G$124=$G121,$F$4:$F$124),IF(Historical!$C$5:$C$649=$G121,Historical!$F$5:$F$649)),_xlfn.STDEV.P($F$4:$F$124)),_xlfn.STDEV.P(IF($G$4:$G$124=$G121,$F$4:$F$124)))))</f>
        <v>0.52267311372513703</v>
      </c>
      <c r="I121" s="14" cm="1">
        <f t="array" ref="I121">IFERROR(INDEX($V$4:$V$18,MATCH(TRUE,$U$4:$U$18&gt;=H121,0)),"")</f>
        <v>7.5000000000000094E-2</v>
      </c>
      <c r="J121" s="14"/>
      <c r="K121" s="36">
        <v>2.2999999999999998</v>
      </c>
      <c r="L121" s="36">
        <v>4.0999999999999996</v>
      </c>
      <c r="M121" s="36">
        <v>3.3</v>
      </c>
      <c r="N121" s="34" t="s">
        <v>141</v>
      </c>
      <c r="O121" s="17" cm="1">
        <f t="array" ref="O121">IF(ISBLANK(M121),"",STANDARDIZE((VLOOKUP($B121,$B$4:$M$124,12,FALSE)),IF(_xlfn.STDEV.P(IF($N$4:$N$124=$N121,$M$4:$M$124))=0,IF(COUNTIF(Historical!$C$5:$C$649,$N121)&gt;0, AVERAGE(IF($N$4:$N$124=$N121,$M$4:$M$124),IF(Historical!$C$5:$C$649=$N121,Historical!$F$5:$F$649)),AVERAGE($M$4:$M239)), AVERAGEIF($N$4:$N$124,$N121,$M$4:$M$124)),IF(_xlfn.STDEV.P(IF($N$4:$N$124=$N121,$M$4:$M$124))=0,IF(COUNTIF(Historical!$C$5:$C$649,$N121)&gt;0,_xlfn.STDEV.P(IF($N$4:$N$124=$N121,$M$4:$M$124),IF(Historical!$C$5:$C$649=$N121,Historical!$F$5:$F$649)),_xlfn.STDEV.P($M$4:$M$124)),_xlfn.STDEV.P(IF($N$4:$N$124=$N121,$M$4:$M$124)))))</f>
        <v>-0.30050125348237938</v>
      </c>
      <c r="P121" s="14" cm="1">
        <f t="array" ref="P121">IFERROR(INDEX($V$4:$V$18,MATCH(TRUE,$U$4:$U$18&gt;=O121,0)),"")</f>
        <v>6.0000000000000053E-2</v>
      </c>
      <c r="Q121" s="15"/>
      <c r="R121" s="21">
        <f t="shared" si="3"/>
        <v>6.5000700000000064E-2</v>
      </c>
      <c r="S121" s="21"/>
      <c r="T121" s="21"/>
    </row>
    <row r="122" spans="2:20">
      <c r="B122" s="35" t="s">
        <v>264</v>
      </c>
      <c r="C122" s="34" t="s">
        <v>265</v>
      </c>
      <c r="D122" s="36">
        <v>3.7</v>
      </c>
      <c r="E122" s="36">
        <v>4.3</v>
      </c>
      <c r="F122" s="36">
        <v>4.0999999999999996</v>
      </c>
      <c r="G122" s="13" t="s">
        <v>266</v>
      </c>
      <c r="H122" s="17" cm="1">
        <f t="array" ref="H122">IF(ISBLANK(F122),"",STANDARDIZE((VLOOKUP($B122,$B$4:$F$124,5,FALSE)),IF(_xlfn.STDEV.P(IF($G$4:$G$124=$G122,$F$4:$F$124))=0,IF(COUNTIF(Historical!$C$5:$C$649,$G122)&gt;0, AVERAGE(IF($G$4:$G$124=$G122,$F$4:$F$124),IF(Historical!$C$5:$C$649=$G122,Historical!$F$5:$F$649)),AVERAGE($F$4:$F240)), AVERAGEIF($G$4:$G$124,$G122,$F$4:$F$124)),IF(_xlfn.STDEV.P(IF($G$4:$G$124=$G122,$F$4:$F$124))=0,IF(COUNTIF(Historical!$C$5:$C$649,$G122)&gt;0,_xlfn.STDEV.P(IF($G$4:$G$124=$G122,$F$4:$F$124),IF(Historical!$C$5:$C$649=$G122,Historical!$F$5:$F$649)),_xlfn.STDEV.P($F$4:$F$124)),_xlfn.STDEV.P(IF($G$4:$G$124=$G122,$F$4:$F$124)))))</f>
        <v>1.1739751529200857</v>
      </c>
      <c r="I122" s="14" cm="1">
        <f t="array" ref="I122">IFERROR(INDEX($V$4:$V$18,MATCH(TRUE,$U$4:$U$18&gt;=H122,0)),"")</f>
        <v>8.5000000000000103E-2</v>
      </c>
      <c r="J122" s="14"/>
      <c r="K122" s="36">
        <v>4.2</v>
      </c>
      <c r="L122" s="36">
        <v>3.8</v>
      </c>
      <c r="M122" s="36">
        <v>4</v>
      </c>
      <c r="N122" s="34" t="s">
        <v>141</v>
      </c>
      <c r="O122" s="17" cm="1">
        <f t="array" ref="O122">IF(ISBLANK(M122),"",STANDARDIZE((VLOOKUP($B122,$B$4:$M$124,12,FALSE)),IF(_xlfn.STDEV.P(IF($N$4:$N$124=$N122,$M$4:$M$124))=0,IF(COUNTIF(Historical!$C$5:$C$649,$N122)&gt;0, AVERAGE(IF($N$4:$N$124=$N122,$M$4:$M$124),IF(Historical!$C$5:$C$649=$N122,Historical!$F$5:$F$649)),AVERAGE($M$4:$M240)), AVERAGEIF($N$4:$N$124,$N122,$M$4:$M$124)),IF(_xlfn.STDEV.P(IF($N$4:$N$124=$N122,$M$4:$M$124))=0,IF(COUNTIF(Historical!$C$5:$C$649,$N122)&gt;0,_xlfn.STDEV.P(IF($N$4:$N$124=$N122,$M$4:$M$124),IF(Historical!$C$5:$C$649=$N122,Historical!$F$5:$F$649)),_xlfn.STDEV.P($M$4:$M$124)),_xlfn.STDEV.P(IF($N$4:$N$124=$N122,$M$4:$M$124)))))</f>
        <v>1.1018379294353922</v>
      </c>
      <c r="P122" s="14" cm="1">
        <f t="array" ref="P122">IFERROR(INDEX($V$4:$V$18,MATCH(TRUE,$U$4:$U$18&gt;=O122,0)),"")</f>
        <v>8.5000000000000103E-2</v>
      </c>
      <c r="Q122" s="15"/>
      <c r="R122" s="21">
        <f t="shared" si="3"/>
        <v>8.50008500000001E-2</v>
      </c>
      <c r="S122" s="21"/>
      <c r="T122" s="21"/>
    </row>
    <row r="123" spans="2:20">
      <c r="B123" s="35" t="s">
        <v>267</v>
      </c>
      <c r="C123" s="34" t="s">
        <v>268</v>
      </c>
      <c r="D123" s="36">
        <v>3.3</v>
      </c>
      <c r="E123" s="36">
        <v>3.4</v>
      </c>
      <c r="F123" s="36">
        <v>3.4</v>
      </c>
      <c r="G123" s="13" t="s">
        <v>63</v>
      </c>
      <c r="H123" s="17" cm="1">
        <f t="array" ref="H123">IF(ISBLANK(F123),"",STANDARDIZE((VLOOKUP($B123,$B$4:$F$124,5,FALSE)),IF(_xlfn.STDEV.P(IF($G$4:$G$124=$G123,$F$4:$F$124))=0,IF(COUNTIF(Historical!$C$5:$C$649,$G123)&gt;0, AVERAGE(IF($G$4:$G$124=$G123,$F$4:$F$124),IF(Historical!$C$5:$C$649=$G123,Historical!$F$5:$F$649)),AVERAGE($F$4:$F241)), AVERAGEIF($G$4:$G$124,$G123,$F$4:$F$124)),IF(_xlfn.STDEV.P(IF($G$4:$G$124=$G123,$F$4:$F$124))=0,IF(COUNTIF(Historical!$C$5:$C$649,$G123)&gt;0,_xlfn.STDEV.P(IF($G$4:$G$124=$G123,$F$4:$F$124),IF(Historical!$C$5:$C$649=$G123,Historical!$F$5:$F$649)),_xlfn.STDEV.P($F$4:$F$124)),_xlfn.STDEV.P(IF($G$4:$G$124=$G123,$F$4:$F$124)))))</f>
        <v>-0.5164515233441358</v>
      </c>
      <c r="I123" s="14" cm="1">
        <f t="array" ref="I123">IFERROR(INDEX($V$4:$V$18,MATCH(TRUE,$U$4:$U$18&gt;=H123,0)),"")</f>
        <v>5.5000000000000049E-2</v>
      </c>
      <c r="J123" s="14"/>
      <c r="K123" s="36">
        <v>2.8</v>
      </c>
      <c r="L123" s="36">
        <v>3.3</v>
      </c>
      <c r="M123" s="36">
        <v>3.1</v>
      </c>
      <c r="N123" s="34" t="s">
        <v>63</v>
      </c>
      <c r="O123" s="17" cm="1">
        <f t="array" ref="O123">IF(ISBLANK(M123),"",STANDARDIZE((VLOOKUP($B123,$B$4:$M$124,12,FALSE)),IF(_xlfn.STDEV.P(IF($N$4:$N$124=$N123,$M$4:$M$124))=0,IF(COUNTIF(Historical!$C$5:$C$649,$N123)&gt;0, AVERAGE(IF($N$4:$N$124=$N123,$M$4:$M$124),IF(Historical!$C$5:$C$649=$N123,Historical!$F$5:$F$649)),AVERAGE($M$4:$M241)), AVERAGEIF($N$4:$N$124,$N123,$M$4:$M$124)),IF(_xlfn.STDEV.P(IF($N$4:$N$124=$N123,$M$4:$M$124))=0,IF(COUNTIF(Historical!$C$5:$C$649,$N123)&gt;0,_xlfn.STDEV.P(IF($N$4:$N$124=$N123,$M$4:$M$124),IF(Historical!$C$5:$C$649=$N123,Historical!$F$5:$F$649)),_xlfn.STDEV.P($M$4:$M$124)),_xlfn.STDEV.P(IF($N$4:$N$124=$N123,$M$4:$M$124)))))</f>
        <v>-0.90701932683527253</v>
      </c>
      <c r="P123" s="14" cm="1">
        <f t="array" ref="P123">IFERROR(INDEX($V$4:$V$18,MATCH(TRUE,$U$4:$U$18&gt;=O123,0)),"")</f>
        <v>5.5000000000000049E-2</v>
      </c>
      <c r="Q123" s="15"/>
      <c r="R123" s="21">
        <f t="shared" si="3"/>
        <v>5.5000550000000051E-2</v>
      </c>
      <c r="S123" s="21"/>
      <c r="T123" s="21"/>
    </row>
    <row r="124" spans="2:20">
      <c r="B124" s="35" t="s">
        <v>269</v>
      </c>
      <c r="C124" s="34" t="s">
        <v>270</v>
      </c>
      <c r="D124" s="36">
        <v>3.3</v>
      </c>
      <c r="E124" s="36">
        <v>3.1</v>
      </c>
      <c r="F124" s="36">
        <v>3.3</v>
      </c>
      <c r="G124" s="13" t="s">
        <v>46</v>
      </c>
      <c r="H124" s="17" cm="1">
        <f t="array" ref="H124">IF(ISBLANK(F124),"",STANDARDIZE((VLOOKUP($B124,$B$4:$F$124,5,FALSE)),IF(_xlfn.STDEV.P(IF($G$4:$G$124=$G124,$F$4:$F$124))=0,IF(COUNTIF(Historical!$C$5:$C$649,$G124)&gt;0, AVERAGE(IF($G$4:$G$124=$G124,$F$4:$F$124),IF(Historical!$C$5:$C$649=$G124,Historical!$F$5:$F$649)),AVERAGE($F$4:$F242)), AVERAGEIF($G$4:$G$124,$G124,$F$4:$F$124)),IF(_xlfn.STDEV.P(IF($G$4:$G$124=$G124,$F$4:$F$124))=0,IF(COUNTIF(Historical!$C$5:$C$649,$G124)&gt;0,_xlfn.STDEV.P(IF($G$4:$G$124=$G124,$F$4:$F$124),IF(Historical!$C$5:$C$649=$G124,Historical!$F$5:$F$649)),_xlfn.STDEV.P($F$4:$F$124)),_xlfn.STDEV.P(IF($G$4:$G$124=$G124,$F$4:$F$124)))))</f>
        <v>-1.7264226828344624</v>
      </c>
      <c r="I124" s="14" cm="1">
        <f t="array" ref="I124">IFERROR(INDEX($V$4:$V$18,MATCH(TRUE,$U$4:$U$18&gt;=H124,0)),"")</f>
        <v>4.0000000000000022E-2</v>
      </c>
      <c r="J124" s="14"/>
      <c r="K124" s="36">
        <v>3.2</v>
      </c>
      <c r="L124" s="36">
        <v>4.4000000000000004</v>
      </c>
      <c r="M124" s="36">
        <v>3.8</v>
      </c>
      <c r="N124" s="34" t="s">
        <v>105</v>
      </c>
      <c r="O124" s="17" cm="1">
        <f t="array" ref="O124">IF(ISBLANK(M124),"",STANDARDIZE((VLOOKUP($B124,$B$4:$M$124,12,FALSE)),IF(_xlfn.STDEV.P(IF($N$4:$N$124=$N124,$M$4:$M$124))=0,IF(COUNTIF(Historical!$C$5:$C$649,$N124)&gt;0, AVERAGE(IF($N$4:$N$124=$N124,$M$4:$M$124),IF(Historical!$C$5:$C$649=$N124,Historical!$F$5:$F$649)),AVERAGE($M$4:$M242)), AVERAGEIF($N$4:$N$124,$N124,$M$4:$M$124)),IF(_xlfn.STDEV.P(IF($N$4:$N$124=$N124,$M$4:$M$124))=0,IF(COUNTIF(Historical!$C$5:$C$649,$N124)&gt;0,_xlfn.STDEV.P(IF($N$4:$N$124=$N124,$M$4:$M$124),IF(Historical!$C$5:$C$649=$N124,Historical!$F$5:$F$649)),_xlfn.STDEV.P($M$4:$M$124)),_xlfn.STDEV.P(IF($N$4:$N$124=$N124,$M$4:$M$124)))))</f>
        <v>1.0000000000000011</v>
      </c>
      <c r="P124" s="14" cm="1">
        <f t="array" ref="P124">IFERROR(INDEX($V$4:$V$18,MATCH(TRUE,$U$4:$U$18&gt;=O124,0)),"")</f>
        <v>8.0000000000000099E-2</v>
      </c>
      <c r="Q124" s="15"/>
      <c r="R124" s="21">
        <f t="shared" si="3"/>
        <v>6.6667200000000065E-2</v>
      </c>
      <c r="S124" s="21"/>
      <c r="T124" s="21"/>
    </row>
    <row r="125" spans="2:20">
      <c r="B125" s="22" t="s">
        <v>271</v>
      </c>
      <c r="D125" s="23"/>
      <c r="E125" s="23"/>
      <c r="F125" s="17"/>
      <c r="H125" s="16"/>
      <c r="I125" s="20">
        <f>AVERAGE(I4:I124)</f>
        <v>6.7413793103448333E-2</v>
      </c>
      <c r="J125" s="16"/>
      <c r="N125" s="16"/>
      <c r="O125" s="16"/>
      <c r="P125" s="20">
        <f>AVERAGE(P4:P124)</f>
        <v>6.6528925619834756E-2</v>
      </c>
      <c r="Q125" s="20"/>
      <c r="R125" s="20">
        <f>AVERAGE(R4:R124)</f>
        <v>6.6708633471074447E-2</v>
      </c>
      <c r="S125" s="20"/>
    </row>
    <row r="126" spans="2:20">
      <c r="D126" s="23"/>
      <c r="E126" s="23"/>
      <c r="F126" s="25"/>
      <c r="K126" s="23"/>
      <c r="L126" s="23"/>
      <c r="M126" s="17"/>
    </row>
    <row r="127" spans="2:20">
      <c r="D127" s="23"/>
      <c r="E127" s="23"/>
      <c r="F127" s="17"/>
      <c r="K127" s="23"/>
      <c r="L127" s="23"/>
      <c r="M127" s="17"/>
    </row>
    <row r="128" spans="2:20">
      <c r="C128" s="16" t="s">
        <v>8</v>
      </c>
      <c r="D128" s="16" t="s">
        <v>21</v>
      </c>
      <c r="N128" s="16" t="s">
        <v>8</v>
      </c>
      <c r="O128" s="16" t="s">
        <v>21</v>
      </c>
      <c r="S128" s="17"/>
      <c r="T128" s="17"/>
    </row>
    <row r="129" spans="3:23">
      <c r="C129" s="13" t="s">
        <v>272</v>
      </c>
      <c r="D129" s="17" cm="1">
        <f t="array" ref="D129">IF(_xlfn.STDEV.P(IF($G$4:$G$124=$D$128,$F$4:$F$124))=0,IF(COUNTIF(Historical!$C$5:$C$649,$D$128)&gt;0, AVERAGE(IF($G$4:$G$124=$D$128,$F$4:$F$124),IF(Historical!$C$5:$C$649=$D$128,Historical!$F$5:$F$649)),AVERAGE($F$4:$F124)), AVERAGEIF($G$4:$G$124,$D$128,$F$4:$F$124))</f>
        <v>3.7</v>
      </c>
      <c r="E129" s="17"/>
      <c r="N129" s="13" t="s">
        <v>272</v>
      </c>
      <c r="O129" s="17" cm="1">
        <f t="array" ref="O129">IF(_xlfn.STDEV.P(IF($N$4:$N$124=$O$128,$M$4:$M$124))=0,IF(COUNTIF(Historical!$C$5:$C$649,$O$128)&gt;0, AVERAGE(IF($N$4:$N$124=$O$128,$M$4:$M$124),IF(Historical!$C$5:$C$649=$O$128,Historical!$F$5:$F$649)),AVERAGE($M$4:$M124)), AVERAGEIF($N$4:$N$124,$O$128,$M$4:$M$124))</f>
        <v>3.4857142857142849</v>
      </c>
    </row>
    <row r="130" spans="3:23">
      <c r="C130" s="13" t="s">
        <v>273</v>
      </c>
      <c r="D130" s="17" cm="1">
        <f t="array" ref="D130">IF(_xlfn.STDEV.P(IF($G$4:$G$124=$D$128,$F$4:$F$124))=0,IF(COUNTIF(Historical!$C$5:$C$649,$D$128)&gt;0,_xlfn.STDEV.P(IF($G$4:$G$124=$D$128,$F$4:$F$124),IF(Historical!$C$5:$C$649=$D$128,Historical!$F$5:$F$649)),_xlfn.STDEV.P($F$4:$F$124)),_xlfn.STDEV.P(IF($G$4:$G$124=$D$128,$F$4:$F$124)))</f>
        <v>0.37947331922020672</v>
      </c>
      <c r="E130" s="17"/>
      <c r="F130" s="30"/>
      <c r="H130" s="17"/>
      <c r="N130" s="13" t="s">
        <v>273</v>
      </c>
      <c r="O130" s="17" cm="1">
        <f t="array" ref="O130">IF(_xlfn.STDEV.P(IF($N$4:$N$124=$O$128,$M$4:$M$124))=0,IF(COUNTIF(Historical!$C$5:$C$649,$O$128)&gt;0,_xlfn.STDEV.P(IF($N$4:$N$124=$O$128,$M$4:$M$124),IF(Historical!$C$5:$C$649=$O$128,Historical!$F$5:$F$649)),_xlfn.STDEV.P($M$4:$M$124)),_xlfn.STDEV.P(IF($N$4:$N$124=$O$128,$M$4:$M$124)))</f>
        <v>0.28996833043120629</v>
      </c>
      <c r="P130" s="17"/>
      <c r="Q130" s="23"/>
      <c r="R130" s="24"/>
    </row>
    <row r="131" spans="3:23">
      <c r="T131" s="25"/>
    </row>
    <row r="132" spans="3:23">
      <c r="C132" s="13" t="s">
        <v>274</v>
      </c>
      <c r="D132" s="17" cm="1">
        <f t="array" ref="D132">AVERAGE(IF($G$4:$G$124=$D$128,$F$4:$F$124),IF(Historical!$C$5:$C$649=$D$128,Historical!$F$5:$F$649))</f>
        <v>3.3668571428571421</v>
      </c>
      <c r="N132" s="13" t="s">
        <v>275</v>
      </c>
      <c r="O132" s="17" cm="1">
        <f t="array" ref="O132">AVERAGE(IF($N$4:$N$124=$O$128,$M$4:$M$124),IF(Historical!$C$5:$C$649=$O$128,Historical!$F$5:$F$649))</f>
        <v>3.3668181818181817</v>
      </c>
      <c r="P132" s="23"/>
      <c r="Q132" s="25"/>
      <c r="T132" s="23"/>
      <c r="U132" s="23"/>
      <c r="V132" s="25"/>
    </row>
    <row r="133" spans="3:23">
      <c r="C133" s="17" t="s">
        <v>276</v>
      </c>
      <c r="D133" s="17" cm="1">
        <f t="array" ref="D133">_xlfn.STDEV.P(IF($G$4:$G$124=$D$128,$F$4:$F$124),IF(Historical!$C$5:$C$649=$D$128,Historical!$F$5:$F$649))</f>
        <v>0.3576891821406018</v>
      </c>
      <c r="G133" s="17"/>
      <c r="N133" s="17" t="s">
        <v>277</v>
      </c>
      <c r="O133" s="17" cm="1">
        <f t="array" ref="O133">_xlfn.STDEV.P(IF($N$4:$N$124=$O$128,$M$4:$M$124),IF(Historical!$C$5:$C$649=$O$128,Historical!$F$5:$F$649))</f>
        <v>0.3225591751719416</v>
      </c>
      <c r="Q133" s="17"/>
      <c r="R133" s="16"/>
      <c r="S133" s="33"/>
    </row>
    <row r="134" spans="3:23">
      <c r="C134" s="13" t="s">
        <v>278</v>
      </c>
      <c r="D134" s="17">
        <f>AVERAGEIF($G$4:$G$124,$D$128,$F$4:$F$124)</f>
        <v>3.7</v>
      </c>
      <c r="G134" s="17"/>
      <c r="N134" s="13" t="s">
        <v>278</v>
      </c>
      <c r="O134" s="17">
        <f>AVERAGEIF($N$4:$N$124,$O$128,$M$4:$M$124)</f>
        <v>3.4857142857142849</v>
      </c>
      <c r="Q134" s="25"/>
      <c r="R134" s="16"/>
      <c r="U134" s="24"/>
      <c r="V134" s="25"/>
      <c r="W134" s="24"/>
    </row>
    <row r="135" spans="3:23">
      <c r="C135" s="13" t="s">
        <v>279</v>
      </c>
      <c r="D135" s="17" cm="1">
        <f t="array" ref="D135">_xlfn.STDEV.P(IF($G$4:$G$124=$D$128,$F$4:$F$124))</f>
        <v>0.37947331922020672</v>
      </c>
      <c r="G135" s="17"/>
      <c r="N135" s="13" t="s">
        <v>279</v>
      </c>
      <c r="O135" s="17" cm="1">
        <f t="array" ref="O135">_xlfn.STDEV.P(IF($N$4:$N$124=$O$128,$M$4:$M$124))</f>
        <v>0.28996833043120629</v>
      </c>
      <c r="R135" s="16"/>
      <c r="S135" s="16"/>
      <c r="T135" s="24"/>
    </row>
    <row r="136" spans="3:23">
      <c r="C136" s="13" t="s">
        <v>280</v>
      </c>
      <c r="D136" s="23" t="b">
        <f>COUNTIF(Historical!$C$5:$C$649,$D$128)&gt;0</f>
        <v>1</v>
      </c>
      <c r="G136" s="17"/>
      <c r="N136" s="13" t="s">
        <v>280</v>
      </c>
      <c r="O136" s="23" t="b">
        <f>COUNTIF(Historical!$C$5:$C$649,$O$128)&gt;0</f>
        <v>1</v>
      </c>
      <c r="R136" s="16"/>
      <c r="S136" s="16"/>
      <c r="T136" s="25"/>
    </row>
    <row r="137" spans="3:23">
      <c r="C137" s="16"/>
      <c r="D137" s="23"/>
      <c r="G137" s="17"/>
      <c r="R137" s="16"/>
      <c r="S137" s="16"/>
      <c r="U137" s="24"/>
    </row>
    <row r="138" spans="3:23">
      <c r="C138" s="16" t="s">
        <v>3</v>
      </c>
      <c r="D138" s="16" t="s">
        <v>281</v>
      </c>
      <c r="E138" s="16" t="s">
        <v>282</v>
      </c>
      <c r="F138" s="16" t="s">
        <v>9</v>
      </c>
      <c r="G138" s="16" t="s">
        <v>10</v>
      </c>
      <c r="N138" s="16" t="s">
        <v>3</v>
      </c>
      <c r="O138" s="16" t="s">
        <v>281</v>
      </c>
      <c r="P138" s="16" t="s">
        <v>282</v>
      </c>
      <c r="Q138" s="16" t="s">
        <v>9</v>
      </c>
      <c r="R138" s="16" t="s">
        <v>10</v>
      </c>
      <c r="S138" s="16"/>
      <c r="U138" s="25"/>
    </row>
    <row r="139" spans="3:23">
      <c r="C139" s="17" t="str" cm="1">
        <f t="array" ref="C139">IFERROR(INDEX($B$4:$B$124,SMALL(IF($G$4:$G$124=$D$128,ROW($G$4:$G$124)-ROW($G$4)+1),ROWS($G$4:$G4))),"")</f>
        <v>M0071</v>
      </c>
      <c r="D139" s="17" t="str" cm="1">
        <f t="array" ref="D139">IFERROR(INDEX($C$4:$C$124,SMALL(IF($G$4:$G$124=$D$128,ROW($G$4:$G$124)-ROW($G$4)+1),ROWS($G$4:$G4))),"")</f>
        <v>Jai Tewari</v>
      </c>
      <c r="E139" s="17">
        <f>IFERROR(VLOOKUP(C139,$B$4:$F$124,5,FALSE),"")</f>
        <v>3.1</v>
      </c>
      <c r="F139" s="17">
        <f>IFERROR(IF(ISBLANK(VLOOKUP(C139,$B$4:$F$124,5,FALSE)),"",STANDARDIZE((VLOOKUP(C139,$B$4:$F$124,5,FALSE)),$D$129,$D$130)),"")</f>
        <v>-1.5811388300841849</v>
      </c>
      <c r="G139" s="14" cm="1">
        <f t="array" ref="G139">IFERROR(INDEX($V$4:$V$18,MATCH(TRUE,$U$4:$U$18&gt;=F139,0)),"")</f>
        <v>4.0000000000000022E-2</v>
      </c>
      <c r="N139" s="17" t="str" cm="1">
        <f t="array" ref="N139">IFERROR(INDEX($B$4:$B$124,SMALL(IF($N$4:$N$124=$O$128,ROW($N$4:$N$124)-ROW($N$4)+1),ROWS($N$4:$N4))),"")</f>
        <v>M0015</v>
      </c>
      <c r="O139" s="13" t="str" cm="1">
        <f t="array" ref="O139">IFERROR(INDEX($C$4:$C$124,SMALL(IF($N$4:$N$124=$O$128,ROW($N$4:$N$124)-ROW($N$4)+1),ROWS($N$4:$N4))),"")</f>
        <v>Ravi Mishra</v>
      </c>
      <c r="P139" s="17">
        <f>IFERROR(VLOOKUP(N139,$B$4:$M$124,12,FALSE),"")</f>
        <v>3.6</v>
      </c>
      <c r="Q139" s="17">
        <f>IFERROR(IF(ISBLANK(VLOOKUP(N139,$B$4:$M$124,12,FALSE)),"",STANDARDIZE((VLOOKUP(N139,$B$4:$M$124,12,FALSE)),$O$129,$O$130)),"")</f>
        <v>0.39413171126572044</v>
      </c>
      <c r="R139" s="14" cm="1">
        <f t="array" ref="R139">IFERROR(INDEX($V$4:$V$18,MATCH(TRUE,$U$4:$U$18&gt;=Q139,0)),"")</f>
        <v>7.5000000000000094E-2</v>
      </c>
      <c r="S139" s="15"/>
    </row>
    <row r="140" spans="3:23">
      <c r="C140" s="17" t="str" cm="1">
        <f t="array" ref="C140">IFERROR(INDEX($B$4:$B$124,SMALL(IF($G$4:$G$124=$D$128,ROW($G$4:$G$124)-ROW($G$4)+1),ROWS($G$4:$G5))),"")</f>
        <v>M0301</v>
      </c>
      <c r="D140" s="17" t="str" cm="1">
        <f t="array" ref="D140">IFERROR(INDEX($C$4:$C$124,SMALL(IF($G$4:$G$124=$D$128,ROW($G$4:$G$124)-ROW($G$4)+1),ROWS($G$4:$G5))),"")</f>
        <v>Simran Jain</v>
      </c>
      <c r="E140" s="17">
        <f t="shared" ref="E140:E157" si="4">IFERROR(VLOOKUP(C140,$B$4:$F$124,5,FALSE),"")</f>
        <v>4.0999999999999996</v>
      </c>
      <c r="F140" s="17">
        <f t="shared" ref="F140:F157" si="5">IFERROR(IF(ISBLANK(VLOOKUP(C140,$B$4:$F$124,5,FALSE)),"",STANDARDIZE((VLOOKUP(C140,$B$4:$F$124,5,FALSE)),$D$129,$D$130)),"")</f>
        <v>1.054092553389455</v>
      </c>
      <c r="G140" s="14" cm="1">
        <f t="array" ref="G140">IFERROR(INDEX($V$4:$V$18,MATCH(TRUE,$U$4:$U$18&gt;=F140,0)),"")</f>
        <v>8.5000000000000103E-2</v>
      </c>
      <c r="N140" s="17" t="str" cm="1">
        <f t="array" ref="N140">IFERROR(INDEX($B$4:$B$124,SMALL(IF($N$4:$N$124=$O$128,ROW($N$4:$N$124)-ROW($N$4)+1),ROWS($N$4:$N5))),"")</f>
        <v>M0026</v>
      </c>
      <c r="O140" s="13" t="str" cm="1">
        <f t="array" ref="O140">IFERROR(INDEX($C$4:$C$124,SMALL(IF($N$4:$N$124=$O$128,ROW($N$4:$N$124)-ROW($N$4)+1),ROWS($N$4:$N5))),"")</f>
        <v>Shivangi Tripathi</v>
      </c>
      <c r="P140" s="17">
        <f t="shared" ref="P140:P157" si="6">IFERROR(VLOOKUP(N140,$B$4:$M$124,12,FALSE),"")</f>
        <v>3.2</v>
      </c>
      <c r="Q140" s="17">
        <f t="shared" ref="Q140:Q157" si="7">IFERROR(IF(ISBLANK(VLOOKUP(N140,$B$4:$M$124,12,FALSE)),"",STANDARDIZE((VLOOKUP(N140,$B$4:$M$124,12,FALSE)),$O$129,$O$130)),"")</f>
        <v>-0.98532927816428961</v>
      </c>
      <c r="R140" s="14" cm="1">
        <f t="array" ref="R140">IFERROR(INDEX($V$4:$V$18,MATCH(TRUE,$U$4:$U$18&gt;=Q140,0)),"")</f>
        <v>5.5000000000000049E-2</v>
      </c>
      <c r="S140" s="15"/>
    </row>
    <row r="141" spans="3:23">
      <c r="C141" s="17" t="str" cm="1">
        <f t="array" ref="C141">IFERROR(INDEX($B$4:$B$124,SMALL(IF($G$4:$G$124=$D$128,ROW($G$4:$G$124)-ROW($G$4)+1),ROWS($G$4:$G6))),"")</f>
        <v>M0330</v>
      </c>
      <c r="D141" s="17" t="str" cm="1">
        <f t="array" ref="D141">IFERROR(INDEX($C$4:$C$124,SMALL(IF($G$4:$G$124=$D$128,ROW($G$4:$G$124)-ROW($G$4)+1),ROWS($G$4:$G6))),"")</f>
        <v>Saurabh Rai</v>
      </c>
      <c r="E141" s="17">
        <f t="shared" si="4"/>
        <v>4.0999999999999996</v>
      </c>
      <c r="F141" s="17">
        <f t="shared" si="5"/>
        <v>1.054092553389455</v>
      </c>
      <c r="G141" s="14" cm="1">
        <f t="array" ref="G141">IFERROR(INDEX($V$4:$V$18,MATCH(TRUE,$U$4:$U$18&gt;=F141,0)),"")</f>
        <v>8.5000000000000103E-2</v>
      </c>
      <c r="N141" s="17" t="str" cm="1">
        <f t="array" ref="N141">IFERROR(INDEX($B$4:$B$124,SMALL(IF($N$4:$N$124=$O$128,ROW($N$4:$N$124)-ROW($N$4)+1),ROWS($N$4:$N6))),"")</f>
        <v>M0032</v>
      </c>
      <c r="O141" s="13" t="str" cm="1">
        <f t="array" ref="O141">IFERROR(INDEX($C$4:$C$124,SMALL(IF($N$4:$N$124=$O$128,ROW($N$4:$N$124)-ROW($N$4)+1),ROWS($N$4:$N6))),"")</f>
        <v>Krishna Jaiswal</v>
      </c>
      <c r="P141" s="17">
        <f t="shared" si="6"/>
        <v>3.5</v>
      </c>
      <c r="Q141" s="17">
        <f t="shared" si="7"/>
        <v>4.9266463908217539E-2</v>
      </c>
      <c r="R141" s="14" cm="1">
        <f t="array" ref="R141">IFERROR(INDEX($V$4:$V$18,MATCH(TRUE,$U$4:$U$18&gt;=Q141,0)),"")</f>
        <v>7.0000000000000076E-2</v>
      </c>
      <c r="S141" s="15"/>
    </row>
    <row r="142" spans="3:23">
      <c r="C142" s="17" t="str" cm="1">
        <f t="array" ref="C142">IFERROR(INDEX($B$4:$B$124,SMALL(IF($G$4:$G$124=$D$128,ROW($G$4:$G$124)-ROW($G$4)+1),ROWS($G$4:$G7))),"")</f>
        <v>M0333</v>
      </c>
      <c r="D142" s="17" t="str" cm="1">
        <f t="array" ref="D142">IFERROR(INDEX($C$4:$C$124,SMALL(IF($G$4:$G$124=$D$128,ROW($G$4:$G$124)-ROW($G$4)+1),ROWS($G$4:$G7))),"")</f>
        <v>Krithika Ram</v>
      </c>
      <c r="E142" s="17">
        <f t="shared" si="4"/>
        <v>3.5</v>
      </c>
      <c r="F142" s="17">
        <f t="shared" si="5"/>
        <v>-0.5270462766947287</v>
      </c>
      <c r="G142" s="14" cm="1">
        <f t="array" ref="G142">IFERROR(INDEX($V$4:$V$18,MATCH(TRUE,$U$4:$U$18&gt;=F142,0)),"")</f>
        <v>5.5000000000000049E-2</v>
      </c>
      <c r="L142" s="17"/>
      <c r="M142" s="14"/>
      <c r="N142" s="17" t="str" cm="1">
        <f t="array" ref="N142">IFERROR(INDEX($B$4:$B$124,SMALL(IF($N$4:$N$124=$O$128,ROW($N$4:$N$124)-ROW($N$4)+1),ROWS($N$4:$N7))),"")</f>
        <v>M0049</v>
      </c>
      <c r="O142" s="13" t="str" cm="1">
        <f t="array" ref="O142">IFERROR(INDEX($C$4:$C$124,SMALL(IF($N$4:$N$124=$O$128,ROW($N$4:$N$124)-ROW($N$4)+1),ROWS($N$4:$N7))),"")</f>
        <v>Shailendra Yadav</v>
      </c>
      <c r="P142" s="17">
        <f t="shared" si="6"/>
        <v>4</v>
      </c>
      <c r="Q142" s="17">
        <f t="shared" si="7"/>
        <v>1.7735927006957304</v>
      </c>
      <c r="R142" s="14" cm="1">
        <f t="array" ref="R142">IFERROR(INDEX($V$4:$V$18,MATCH(TRUE,$U$4:$U$18&gt;=Q142,0)),"")</f>
        <v>0.10000000000000013</v>
      </c>
      <c r="S142" s="15"/>
    </row>
    <row r="143" spans="3:23">
      <c r="C143" s="17" t="str" cm="1">
        <f t="array" ref="C143">IFERROR(INDEX($B$4:$B$124,SMALL(IF($G$4:$G$124=$D$128,ROW($G$4:$G$124)-ROW($G$4)+1),ROWS($G$4:$G8))),"")</f>
        <v>M0363</v>
      </c>
      <c r="D143" s="17" t="str" cm="1">
        <f t="array" ref="D143">IFERROR(INDEX($C$4:$C$124,SMALL(IF($G$4:$G$124=$D$128,ROW($G$4:$G$124)-ROW($G$4)+1),ROWS($G$4:$G8))),"")</f>
        <v>Bhavna Jaisingh</v>
      </c>
      <c r="E143" s="17">
        <f t="shared" si="4"/>
        <v>3.7</v>
      </c>
      <c r="F143" s="17">
        <f t="shared" si="5"/>
        <v>0</v>
      </c>
      <c r="G143" s="14" cm="1">
        <f t="array" ref="G143">IFERROR(INDEX($V$4:$V$18,MATCH(TRUE,$U$4:$U$18&gt;=F143,0)),"")</f>
        <v>6.5000000000000058E-2</v>
      </c>
      <c r="L143" s="17"/>
      <c r="M143" s="14"/>
      <c r="N143" s="17" t="str" cm="1">
        <f t="array" ref="N143">IFERROR(INDEX($B$4:$B$124,SMALL(IF($N$4:$N$124=$O$128,ROW($N$4:$N$124)-ROW($N$4)+1),ROWS($N$4:$N8))),"")</f>
        <v>M0065</v>
      </c>
      <c r="O143" s="13" t="str" cm="1">
        <f t="array" ref="O143">IFERROR(INDEX($C$4:$C$124,SMALL(IF($N$4:$N$124=$O$128,ROW($N$4:$N$124)-ROW($N$4)+1),ROWS($N$4:$N8))),"")</f>
        <v>Piyush Gupta</v>
      </c>
      <c r="P143" s="17">
        <f t="shared" si="6"/>
        <v>3.7</v>
      </c>
      <c r="Q143" s="17">
        <f t="shared" si="7"/>
        <v>0.73899695862322334</v>
      </c>
      <c r="R143" s="14" cm="1">
        <f t="array" ref="R143">IFERROR(INDEX($V$4:$V$18,MATCH(TRUE,$U$4:$U$18&gt;=Q143,0)),"")</f>
        <v>7.5000000000000094E-2</v>
      </c>
      <c r="S143" s="15"/>
    </row>
    <row r="144" spans="3:23">
      <c r="C144" s="17" t="str" cm="1">
        <f t="array" ref="C144">IFERROR(INDEX($B$4:$B$124,SMALL(IF($G$4:$G$124=$D$128,ROW($G$4:$G$124)-ROW($G$4)+1),ROWS($G$4:$G9))),"")</f>
        <v/>
      </c>
      <c r="D144" s="17" t="str" cm="1">
        <f t="array" ref="D144">IFERROR(INDEX($C$4:$C$124,SMALL(IF($G$4:$G$124=$D$128,ROW($G$4:$G$124)-ROW($G$4)+1),ROWS($G$4:$G9))),"")</f>
        <v/>
      </c>
      <c r="E144" s="17" t="str">
        <f t="shared" si="4"/>
        <v/>
      </c>
      <c r="F144" s="17" t="str">
        <f t="shared" si="5"/>
        <v/>
      </c>
      <c r="G144" s="14" t="str" cm="1">
        <f t="array" ref="G144">IFERROR(INDEX($V$4:$V$18,MATCH(TRUE,$U$4:$U$18&gt;=F144,0)),"")</f>
        <v/>
      </c>
      <c r="L144" s="17"/>
      <c r="M144" s="14"/>
      <c r="N144" s="17" t="str" cm="1">
        <f t="array" ref="N144">IFERROR(INDEX($B$4:$B$124,SMALL(IF($N$4:$N$124=$O$128,ROW($N$4:$N$124)-ROW($N$4)+1),ROWS($N$4:$N9))),"")</f>
        <v>M0067</v>
      </c>
      <c r="O144" s="13" t="str" cm="1">
        <f t="array" ref="O144">IFERROR(INDEX($C$4:$C$124,SMALL(IF($N$4:$N$124=$O$128,ROW($N$4:$N$124)-ROW($N$4)+1),ROWS($N$4:$N9))),"")</f>
        <v>Vineet Kumar Singh</v>
      </c>
      <c r="P144" s="17">
        <f t="shared" si="6"/>
        <v>3.4</v>
      </c>
      <c r="Q144" s="17">
        <f t="shared" si="7"/>
        <v>-0.29559878344928536</v>
      </c>
      <c r="R144" s="14" cm="1">
        <f t="array" ref="R144">IFERROR(INDEX($V$4:$V$18,MATCH(TRUE,$U$4:$U$18&gt;=Q144,0)),"")</f>
        <v>6.0000000000000053E-2</v>
      </c>
      <c r="S144" s="18"/>
    </row>
    <row r="145" spans="2:20">
      <c r="B145" s="17"/>
      <c r="C145" s="17" t="str" cm="1">
        <f t="array" ref="C145">IFERROR(INDEX($B$4:$B$124,SMALL(IF($G$4:$G$124=$D$128,ROW($G$4:$G$124)-ROW($G$4)+1),ROWS($G$4:$G10))),"")</f>
        <v/>
      </c>
      <c r="D145" s="17" t="str" cm="1">
        <f t="array" ref="D145">IFERROR(INDEX($C$4:$C$124,SMALL(IF($G$4:$G$124=$D$128,ROW($G$4:$G$124)-ROW($G$4)+1),ROWS($G$4:$G10))),"")</f>
        <v/>
      </c>
      <c r="E145" s="17"/>
      <c r="F145" s="17" t="str">
        <f t="shared" si="5"/>
        <v/>
      </c>
      <c r="G145" s="14" t="str" cm="1">
        <f t="array" ref="G145">IFERROR(INDEX($V$4:$V$18,MATCH(TRUE,$U$4:$U$18&gt;=F145,0)),"")</f>
        <v/>
      </c>
      <c r="L145" s="17"/>
      <c r="M145" s="14"/>
      <c r="N145" s="17" t="str" cm="1">
        <f t="array" ref="N145">IFERROR(INDEX($B$4:$B$124,SMALL(IF($N$4:$N$124=$O$128,ROW($N$4:$N$124)-ROW($N$4)+1),ROWS($N$4:$N10))),"")</f>
        <v>M0070</v>
      </c>
      <c r="O145" s="13" t="str" cm="1">
        <f t="array" ref="O145">IFERROR(INDEX($C$4:$C$124,SMALL(IF($N$4:$N$124=$O$128,ROW($N$4:$N$124)-ROW($N$4)+1),ROWS($N$4:$N10))),"")</f>
        <v>Sadaf Siraj</v>
      </c>
      <c r="P145" s="17">
        <f t="shared" si="6"/>
        <v>3.4</v>
      </c>
      <c r="Q145" s="17">
        <f t="shared" si="7"/>
        <v>-0.29559878344928536</v>
      </c>
      <c r="R145" s="14" cm="1">
        <f t="array" ref="R145">IFERROR(INDEX($V$4:$V$18,MATCH(TRUE,$U$4:$U$18&gt;=Q145,0)),"")</f>
        <v>6.0000000000000053E-2</v>
      </c>
      <c r="S145" s="15"/>
    </row>
    <row r="146" spans="2:20">
      <c r="B146" s="17"/>
      <c r="C146" s="17" t="str" cm="1">
        <f t="array" ref="C146">IFERROR(INDEX($B$4:$B$124,SMALL(IF($G$4:$G$124=$D$128,ROW($G$4:$G$124)-ROW($G$4)+1),ROWS($G$4:$G11))),"")</f>
        <v/>
      </c>
      <c r="D146" s="17" t="str" cm="1">
        <f t="array" ref="D146">IFERROR(INDEX($C$4:$C$124,SMALL(IF($G$4:$G$124=$D$128,ROW($G$4:$G$124)-ROW($G$4)+1),ROWS($G$4:$G11))),"")</f>
        <v/>
      </c>
      <c r="E146" s="17" t="str">
        <f t="shared" si="4"/>
        <v/>
      </c>
      <c r="F146" s="17" t="str">
        <f t="shared" si="5"/>
        <v/>
      </c>
      <c r="G146" s="14" t="str" cm="1">
        <f t="array" ref="G146">IFERROR(INDEX($V$4:$V$18,MATCH(TRUE,$U$4:$U$18&gt;=F146,0)),"")</f>
        <v/>
      </c>
      <c r="L146" s="17"/>
      <c r="M146" s="14"/>
      <c r="N146" s="17" t="str" cm="1">
        <f t="array" ref="N146">IFERROR(INDEX($B$4:$B$124,SMALL(IF($N$4:$N$124=$O$128,ROW($N$4:$N$124)-ROW($N$4)+1),ROWS($N$4:$N11))),"")</f>
        <v>M0071</v>
      </c>
      <c r="O146" s="13" t="str" cm="1">
        <f t="array" ref="O146">IFERROR(INDEX($C$4:$C$124,SMALL(IF($N$4:$N$124=$O$128,ROW($N$4:$N$124)-ROW($N$4)+1),ROWS($N$4:$N11))),"")</f>
        <v>Jai Tewari</v>
      </c>
      <c r="P146" s="17">
        <f t="shared" si="6"/>
        <v>3.7</v>
      </c>
      <c r="Q146" s="17">
        <f t="shared" si="7"/>
        <v>0.73899695862322334</v>
      </c>
      <c r="R146" s="14" cm="1">
        <f t="array" ref="R146">IFERROR(INDEX($V$4:$V$18,MATCH(TRUE,$U$4:$U$18&gt;=Q146,0)),"")</f>
        <v>7.5000000000000094E-2</v>
      </c>
    </row>
    <row r="147" spans="2:20">
      <c r="B147" s="17"/>
      <c r="C147" s="17" t="str" cm="1">
        <f t="array" ref="C147">IFERROR(INDEX($B$4:$B$124,SMALL(IF($G$4:$G$124=$D$128,ROW($G$4:$G$124)-ROW($G$4)+1),ROWS($G$4:$G12))),"")</f>
        <v/>
      </c>
      <c r="D147" s="17" t="str" cm="1">
        <f t="array" ref="D147">IFERROR(INDEX($C$4:$C$124,SMALL(IF($G$4:$G$124=$D$128,ROW($G$4:$G$124)-ROW($G$4)+1),ROWS($G$4:$G12))),"")</f>
        <v/>
      </c>
      <c r="E147" s="17" t="str">
        <f t="shared" si="4"/>
        <v/>
      </c>
      <c r="F147" s="17" t="str">
        <f t="shared" si="5"/>
        <v/>
      </c>
      <c r="G147" s="14" t="str" cm="1">
        <f t="array" ref="G147">IFERROR(INDEX($V$4:$V$18,MATCH(TRUE,$U$4:$U$18&gt;=F147,0)),"")</f>
        <v/>
      </c>
      <c r="L147" s="17"/>
      <c r="M147" s="14"/>
      <c r="N147" s="17" t="str" cm="1">
        <f t="array" ref="N147">IFERROR(INDEX($B$4:$B$124,SMALL(IF($N$4:$N$124=$O$128,ROW($N$4:$N$124)-ROW($N$4)+1),ROWS($N$4:$N12))),"")</f>
        <v>M0180</v>
      </c>
      <c r="O147" s="13" t="str" cm="1">
        <f t="array" ref="O147">IFERROR(INDEX($C$4:$C$124,SMALL(IF($N$4:$N$124=$O$128,ROW($N$4:$N$124)-ROW($N$4)+1),ROWS($N$4:$N12))),"")</f>
        <v>Momina .</v>
      </c>
      <c r="P147" s="17">
        <f t="shared" si="6"/>
        <v>3</v>
      </c>
      <c r="Q147" s="17">
        <f t="shared" si="7"/>
        <v>-1.6750597728792953</v>
      </c>
      <c r="R147" s="14" cm="1">
        <f t="array" ref="R147">IFERROR(INDEX($V$4:$V$18,MATCH(TRUE,$U$4:$U$18&gt;=Q147,0)),"")</f>
        <v>4.0000000000000022E-2</v>
      </c>
    </row>
    <row r="148" spans="2:20">
      <c r="B148" s="17"/>
      <c r="C148" s="17" t="str" cm="1">
        <f t="array" ref="C148">IFERROR(INDEX($B$4:$B$124,SMALL(IF($G$4:$G$124=$D$128,ROW($G$4:$G$124)-ROW($G$4)+1),ROWS($G$4:$G13))),"")</f>
        <v/>
      </c>
      <c r="D148" s="17" t="str" cm="1">
        <f t="array" ref="D148">IFERROR(INDEX($C$4:$C$124,SMALL(IF($G$4:$G$124=$D$128,ROW($G$4:$G$124)-ROW($G$4)+1),ROWS($G$4:$G13))),"")</f>
        <v/>
      </c>
      <c r="E148" s="17" t="str">
        <f t="shared" si="4"/>
        <v/>
      </c>
      <c r="F148" s="17" t="str">
        <f t="shared" si="5"/>
        <v/>
      </c>
      <c r="G148" s="14" t="str" cm="1">
        <f t="array" ref="G148">IFERROR(INDEX($V$4:$V$18,MATCH(TRUE,$U$4:$U$18&gt;=F148,0)),"")</f>
        <v/>
      </c>
      <c r="L148" s="17"/>
      <c r="M148" s="14"/>
      <c r="N148" s="17" t="str" cm="1">
        <f t="array" ref="N148">IFERROR(INDEX($B$4:$B$124,SMALL(IF($N$4:$N$124=$O$128,ROW($N$4:$N$124)-ROW($N$4)+1),ROWS($N$4:$N13))),"")</f>
        <v>M0241</v>
      </c>
      <c r="O148" s="13" t="str" cm="1">
        <f t="array" ref="O148">IFERROR(INDEX($C$4:$C$124,SMALL(IF($N$4:$N$124=$O$128,ROW($N$4:$N$124)-ROW($N$4)+1),ROWS($N$4:$N13))),"")</f>
        <v>Rishi Kumaria</v>
      </c>
      <c r="P148" s="17">
        <f t="shared" si="6"/>
        <v>3</v>
      </c>
      <c r="Q148" s="17">
        <f t="shared" si="7"/>
        <v>-1.6750597728792953</v>
      </c>
      <c r="R148" s="14" cm="1">
        <f t="array" ref="R148">IFERROR(INDEX($V$4:$V$18,MATCH(TRUE,$U$4:$U$18&gt;=Q148,0)),"")</f>
        <v>4.0000000000000022E-2</v>
      </c>
    </row>
    <row r="149" spans="2:20">
      <c r="B149" s="17"/>
      <c r="C149" s="17" t="str" cm="1">
        <f t="array" ref="C149">IFERROR(INDEX($B$4:$B$124,SMALL(IF($G$4:$G$124=$D$128,ROW($G$4:$G$124)-ROW($G$4)+1),ROWS($G$4:$G14))),"")</f>
        <v/>
      </c>
      <c r="D149" s="17" t="str" cm="1">
        <f t="array" ref="D149">IFERROR(INDEX($C$4:$C$124,SMALL(IF($G$4:$G$124=$D$128,ROW($G$4:$G$124)-ROW($G$4)+1),ROWS($G$4:$G14))),"")</f>
        <v/>
      </c>
      <c r="E149" s="17"/>
      <c r="F149" s="17" t="str">
        <f t="shared" si="5"/>
        <v/>
      </c>
      <c r="G149" s="14" t="str" cm="1">
        <f t="array" ref="G149">IFERROR(INDEX($V$4:$V$18,MATCH(TRUE,$U$4:$U$18&gt;=F149,0)),"")</f>
        <v/>
      </c>
      <c r="L149" s="17"/>
      <c r="M149" s="14"/>
      <c r="N149" s="17" t="str" cm="1">
        <f t="array" ref="N149">IFERROR(INDEX($B$4:$B$124,SMALL(IF($N$4:$N$124=$O$128,ROW($N$4:$N$124)-ROW($N$4)+1),ROWS($N$4:$N14))),"")</f>
        <v>M0301</v>
      </c>
      <c r="O149" s="13" t="str" cm="1">
        <f t="array" ref="O149">IFERROR(INDEX($C$4:$C$124,SMALL(IF($N$4:$N$124=$O$128,ROW($N$4:$N$124)-ROW($N$4)+1),ROWS($N$4:$N14))),"")</f>
        <v>Simran Jain</v>
      </c>
      <c r="P149" s="17">
        <f t="shared" si="6"/>
        <v>3.4</v>
      </c>
      <c r="Q149" s="17">
        <f t="shared" si="7"/>
        <v>-0.29559878344928536</v>
      </c>
      <c r="R149" s="14" cm="1">
        <f t="array" ref="R149">IFERROR(INDEX($V$4:$V$18,MATCH(TRUE,$U$4:$U$18&gt;=Q149,0)),"")</f>
        <v>6.0000000000000053E-2</v>
      </c>
    </row>
    <row r="150" spans="2:20">
      <c r="B150" s="17"/>
      <c r="C150" s="17" t="str" cm="1">
        <f t="array" ref="C150">IFERROR(INDEX($B$4:$B$124,SMALL(IF($G$4:$G$124=$D$128,ROW($G$4:$G$124)-ROW($G$4)+1),ROWS($G$4:$G15))),"")</f>
        <v/>
      </c>
      <c r="D150" s="17" t="str" cm="1">
        <f t="array" ref="D150">IFERROR(INDEX($C$4:$C$124,SMALL(IF($G$4:$G$124=$D$128,ROW($G$4:$G$124)-ROW($G$4)+1),ROWS($G$4:$G15))),"")</f>
        <v/>
      </c>
      <c r="E150" s="17" t="str">
        <f t="shared" si="4"/>
        <v/>
      </c>
      <c r="F150" s="17" t="str">
        <f t="shared" si="5"/>
        <v/>
      </c>
      <c r="G150" s="14" t="str" cm="1">
        <f t="array" ref="G150">IFERROR(INDEX($V$4:$V$18,MATCH(TRUE,$U$4:$U$18&gt;=F150,0)),"")</f>
        <v/>
      </c>
      <c r="L150" s="17"/>
      <c r="M150" s="14"/>
      <c r="N150" s="17" t="str" cm="1">
        <f t="array" ref="N150">IFERROR(INDEX($B$4:$B$124,SMALL(IF($N$4:$N$124=$O$128,ROW($N$4:$N$124)-ROW($N$4)+1),ROWS($N$4:$N15))),"")</f>
        <v>M0330</v>
      </c>
      <c r="O150" s="13" t="str" cm="1">
        <f t="array" ref="O150">IFERROR(INDEX($C$4:$C$124,SMALL(IF($N$4:$N$124=$O$128,ROW($N$4:$N$124)-ROW($N$4)+1),ROWS($N$4:$N15))),"")</f>
        <v>Saurabh Rai</v>
      </c>
      <c r="P150" s="17">
        <f t="shared" si="6"/>
        <v>3.8</v>
      </c>
      <c r="Q150" s="17">
        <f t="shared" si="7"/>
        <v>1.0838622059807246</v>
      </c>
      <c r="R150" s="14" cm="1">
        <f t="array" ref="R150">IFERROR(INDEX($V$4:$V$18,MATCH(TRUE,$U$4:$U$18&gt;=Q150,0)),"")</f>
        <v>8.5000000000000103E-2</v>
      </c>
      <c r="S150" s="15"/>
    </row>
    <row r="151" spans="2:20">
      <c r="B151" s="17"/>
      <c r="C151" s="17" t="str" cm="1">
        <f t="array" ref="C151">IFERROR(INDEX($B$4:$B$124,SMALL(IF($G$4:$G$124=$D$128,ROW($G$4:$G$124)-ROW($G$4)+1),ROWS($G$4:$G16))),"")</f>
        <v/>
      </c>
      <c r="D151" s="17" t="str" cm="1">
        <f t="array" ref="D151">IFERROR(INDEX($C$4:$C$124,SMALL(IF($G$4:$G$124=$D$128,ROW($G$4:$G$124)-ROW($G$4)+1),ROWS($G$4:$G16))),"")</f>
        <v/>
      </c>
      <c r="E151" s="17" t="str">
        <f t="shared" si="4"/>
        <v/>
      </c>
      <c r="F151" s="17" t="str">
        <f t="shared" si="5"/>
        <v/>
      </c>
      <c r="G151" s="14" t="str" cm="1">
        <f t="array" ref="G151">IFERROR(INDEX($V$4:$V$18,MATCH(TRUE,$U$4:$U$18&gt;=F151,0)),"")</f>
        <v/>
      </c>
      <c r="L151" s="17"/>
      <c r="M151" s="14"/>
      <c r="N151" s="17" t="str" cm="1">
        <f t="array" ref="N151">IFERROR(INDEX($B$4:$B$124,SMALL(IF($N$4:$N$124=$O$128,ROW($N$4:$N$124)-ROW($N$4)+1),ROWS($N$4:$N16))),"")</f>
        <v>M0333</v>
      </c>
      <c r="O151" s="13" t="str" cm="1">
        <f t="array" ref="O151">IFERROR(INDEX($C$4:$C$124,SMALL(IF($N$4:$N$124=$O$128,ROW($N$4:$N$124)-ROW($N$4)+1),ROWS($N$4:$N16))),"")</f>
        <v>Krithika Ram</v>
      </c>
      <c r="P151" s="17">
        <f t="shared" si="6"/>
        <v>3.3</v>
      </c>
      <c r="Q151" s="17">
        <f t="shared" si="7"/>
        <v>-0.64046403080678826</v>
      </c>
      <c r="R151" s="14" cm="1">
        <f t="array" ref="R151">IFERROR(INDEX($V$4:$V$18,MATCH(TRUE,$U$4:$U$18&gt;=Q151,0)),"")</f>
        <v>5.5000000000000049E-2</v>
      </c>
      <c r="S151" s="15"/>
    </row>
    <row r="152" spans="2:20">
      <c r="B152" s="17"/>
      <c r="C152" s="17" t="str" cm="1">
        <f t="array" ref="C152">IFERROR(INDEX($B$4:$B$124,SMALL(IF($G$4:$G$124=$D$128,ROW($G$4:$G$124)-ROW($G$4)+1),ROWS($G$4:$G17))),"")</f>
        <v/>
      </c>
      <c r="D152" s="17" t="str" cm="1">
        <f t="array" ref="D152">IFERROR(INDEX($C$4:$C$124,SMALL(IF($G$4:$G$124=$D$128,ROW($G$4:$G$124)-ROW($G$4)+1),ROWS($G$4:$G17))),"")</f>
        <v/>
      </c>
      <c r="E152" s="17" t="str">
        <f t="shared" si="4"/>
        <v/>
      </c>
      <c r="F152" s="17" t="str">
        <f t="shared" si="5"/>
        <v/>
      </c>
      <c r="G152" s="14" t="str" cm="1">
        <f t="array" ref="G152">IFERROR(INDEX($V$4:$V$18,MATCH(TRUE,$U$4:$U$18&gt;=F152,0)),"")</f>
        <v/>
      </c>
      <c r="L152" s="17"/>
      <c r="M152" s="14"/>
      <c r="N152" s="17" t="str" cm="1">
        <f t="array" ref="N152">IFERROR(INDEX($B$4:$B$124,SMALL(IF($N$4:$N$124=$O$128,ROW($N$4:$N$124)-ROW($N$4)+1),ROWS($N$4:$N17))),"")</f>
        <v>M0363</v>
      </c>
      <c r="O152" s="13" t="str" cm="1">
        <f t="array" ref="O152">IFERROR(INDEX($C$4:$C$124,SMALL(IF($N$4:$N$124=$O$128,ROW($N$4:$N$124)-ROW($N$4)+1),ROWS($N$4:$N17))),"")</f>
        <v>Bhavna Jaisingh</v>
      </c>
      <c r="P152" s="17">
        <f t="shared" si="6"/>
        <v>3.8</v>
      </c>
      <c r="Q152" s="17">
        <f t="shared" si="7"/>
        <v>1.0838622059807246</v>
      </c>
      <c r="R152" s="14" cm="1">
        <f t="array" ref="R152">IFERROR(INDEX($V$4:$V$18,MATCH(TRUE,$U$4:$U$18&gt;=Q152,0)),"")</f>
        <v>8.5000000000000103E-2</v>
      </c>
      <c r="S152" s="15"/>
    </row>
    <row r="153" spans="2:20">
      <c r="B153" s="17"/>
      <c r="C153" s="17" t="str" cm="1">
        <f t="array" ref="C153">IFERROR(INDEX($B$4:$B$124,SMALL(IF($G$4:$G$124=$D$128,ROW($G$4:$G$124)-ROW($G$4)+1),ROWS($G$4:$G18))),"")</f>
        <v/>
      </c>
      <c r="D153" s="17" t="str" cm="1">
        <f t="array" ref="D153">IFERROR(INDEX($C$4:$C$124,SMALL(IF($G$4:$G$124=$D$128,ROW($G$4:$G$124)-ROW($G$4)+1),ROWS($G$4:$G18))),"")</f>
        <v/>
      </c>
      <c r="E153" s="17" t="str">
        <f t="shared" si="4"/>
        <v/>
      </c>
      <c r="F153" s="17" t="str">
        <f t="shared" si="5"/>
        <v/>
      </c>
      <c r="G153" s="14" t="str" cm="1">
        <f t="array" ref="G153">IFERROR(INDEX($V$4:$V$18,MATCH(TRUE,$U$4:$U$18&gt;=F153,0)),"")</f>
        <v/>
      </c>
      <c r="L153" s="17"/>
      <c r="M153" s="14"/>
      <c r="N153" s="17" t="str" cm="1">
        <f t="array" ref="N153">IFERROR(INDEX($B$4:$B$124,SMALL(IF($N$4:$N$124=$O$128,ROW($N$4:$N$124)-ROW($N$4)+1),ROWS($N$4:$N18))),"")</f>
        <v/>
      </c>
      <c r="O153" s="13" t="str" cm="1">
        <f t="array" ref="O153">IFERROR(INDEX($C$4:$C$124,SMALL(IF($N$4:$N$124=$O$128,ROW($N$4:$N$124)-ROW($N$4)+1),ROWS($N$4:$N18))),"")</f>
        <v/>
      </c>
      <c r="P153" s="17" t="str">
        <f t="shared" si="6"/>
        <v/>
      </c>
      <c r="Q153" s="17" t="str">
        <f t="shared" si="7"/>
        <v/>
      </c>
      <c r="R153" s="14" t="str" cm="1">
        <f t="array" ref="R153">IFERROR(INDEX($V$4:$V$18,MATCH(TRUE,$U$4:$U$18&gt;=Q153,0)),"")</f>
        <v/>
      </c>
      <c r="S153" s="15"/>
    </row>
    <row r="154" spans="2:20">
      <c r="B154" s="17"/>
      <c r="C154" s="17" t="str" cm="1">
        <f t="array" ref="C154">IFERROR(INDEX($B$4:$B$124,SMALL(IF($G$4:$G$124=$D$128,ROW($G$4:$G$124)-ROW($G$4)+1),ROWS($G$4:$G19))),"")</f>
        <v/>
      </c>
      <c r="D154" s="17" t="str" cm="1">
        <f t="array" ref="D154">IFERROR(INDEX($C$4:$C$124,SMALL(IF($G$4:$G$124=$D$128,ROW($G$4:$G$124)-ROW($G$4)+1),ROWS($G$4:$G19))),"")</f>
        <v/>
      </c>
      <c r="E154" s="17" t="str">
        <f t="shared" si="4"/>
        <v/>
      </c>
      <c r="F154" s="17" t="str">
        <f t="shared" si="5"/>
        <v/>
      </c>
      <c r="G154" s="14" t="str" cm="1">
        <f t="array" ref="G154">IFERROR(INDEX($V$4:$V$18,MATCH(TRUE,$U$4:$U$18&gt;=F154,0)),"")</f>
        <v/>
      </c>
      <c r="L154" s="17"/>
      <c r="M154" s="14"/>
      <c r="N154" s="17" t="str" cm="1">
        <f t="array" ref="N154">IFERROR(INDEX($B$4:$B$124,SMALL(IF($N$4:$N$124=$O$128,ROW($N$4:$N$124)-ROW($N$4)+1),ROWS($N$4:$N19))),"")</f>
        <v/>
      </c>
      <c r="O154" s="13" t="str" cm="1">
        <f t="array" ref="O154">IFERROR(INDEX($C$4:$C$124,SMALL(IF($N$4:$N$124=$O$128,ROW($N$4:$N$124)-ROW($N$4)+1),ROWS($N$4:$N19))),"")</f>
        <v/>
      </c>
      <c r="P154" s="17" t="str">
        <f t="shared" si="6"/>
        <v/>
      </c>
      <c r="Q154" s="17" t="str">
        <f t="shared" si="7"/>
        <v/>
      </c>
      <c r="R154" s="14" t="str" cm="1">
        <f t="array" ref="R154">IFERROR(INDEX($V$4:$V$18,MATCH(TRUE,$U$4:$U$18&gt;=Q154,0)),"")</f>
        <v/>
      </c>
      <c r="S154" s="15"/>
    </row>
    <row r="155" spans="2:20">
      <c r="B155" s="17"/>
      <c r="C155" s="17" t="str" cm="1">
        <f t="array" ref="C155">IFERROR(INDEX($B$4:$B$124,SMALL(IF($G$4:$G$124=$D$128,ROW($G$4:$G$124)-ROW($G$4)+1),ROWS($G$4:$G20))),"")</f>
        <v/>
      </c>
      <c r="D155" s="17" t="str" cm="1">
        <f t="array" ref="D155">IFERROR(INDEX($C$4:$C$124,SMALL(IF($G$4:$G$124=$D$128,ROW($G$4:$G$124)-ROW($G$4)+1),ROWS($G$4:$G20))),"")</f>
        <v/>
      </c>
      <c r="E155" s="17" t="str">
        <f t="shared" si="4"/>
        <v/>
      </c>
      <c r="F155" s="17" t="str">
        <f t="shared" si="5"/>
        <v/>
      </c>
      <c r="G155" s="14" t="str" cm="1">
        <f t="array" ref="G155">IFERROR(INDEX($V$4:$V$18,MATCH(TRUE,$U$4:$U$18&gt;=F155,0)),"")</f>
        <v/>
      </c>
      <c r="L155" s="17"/>
      <c r="M155" s="14"/>
      <c r="N155" s="17" t="str" cm="1">
        <f t="array" ref="N155">IFERROR(INDEX($B$4:$B$124,SMALL(IF($N$4:$N$124=$O$128,ROW($N$4:$N$124)-ROW($N$4)+1),ROWS($N$4:$N20))),"")</f>
        <v/>
      </c>
      <c r="O155" s="13" t="str" cm="1">
        <f t="array" ref="O155">IFERROR(INDEX($C$4:$C$124,SMALL(IF($N$4:$N$124=$O$128,ROW($N$4:$N$124)-ROW($N$4)+1),ROWS($N$4:$N20))),"")</f>
        <v/>
      </c>
      <c r="P155" s="17" t="str">
        <f t="shared" si="6"/>
        <v/>
      </c>
      <c r="Q155" s="17" t="str">
        <f t="shared" si="7"/>
        <v/>
      </c>
      <c r="R155" s="14" t="str" cm="1">
        <f t="array" ref="R155">IFERROR(INDEX($V$4:$V$18,MATCH(TRUE,$U$4:$U$18&gt;=Q155,0)),"")</f>
        <v/>
      </c>
      <c r="S155" s="15"/>
    </row>
    <row r="156" spans="2:20">
      <c r="B156" s="17"/>
      <c r="C156" s="17" t="str" cm="1">
        <f t="array" ref="C156">IFERROR(INDEX($B$4:$B$124,SMALL(IF($G$4:$G$124=$D$128,ROW($G$4:$G$124)-ROW($G$4)+1),ROWS($G$4:$G21))),"")</f>
        <v/>
      </c>
      <c r="D156" s="17" t="str" cm="1">
        <f t="array" ref="D156">IFERROR(INDEX($C$4:$C$124,SMALL(IF($G$4:$G$124=$D$128,ROW($G$4:$G$124)-ROW($G$4)+1),ROWS($G$4:$G21))),"")</f>
        <v/>
      </c>
      <c r="E156" s="17" t="str">
        <f t="shared" si="4"/>
        <v/>
      </c>
      <c r="F156" s="17" t="str">
        <f t="shared" si="5"/>
        <v/>
      </c>
      <c r="G156" s="14" t="str" cm="1">
        <f t="array" ref="G156">IFERROR(INDEX($V$4:$V$18,MATCH(TRUE,$U$4:$U$18&gt;=F156,0)),"")</f>
        <v/>
      </c>
      <c r="L156" s="17"/>
      <c r="M156" s="14"/>
      <c r="N156" s="17" t="str" cm="1">
        <f t="array" ref="N156">IFERROR(INDEX($B$4:$B$124,SMALL(IF($N$4:$N$124=$O$128,ROW($N$4:$N$124)-ROW($N$4)+1),ROWS($N$4:$N21))),"")</f>
        <v/>
      </c>
      <c r="O156" s="13" t="str" cm="1">
        <f t="array" ref="O156">IFERROR(INDEX($C$4:$C$124,SMALL(IF($N$4:$N$124=$O$128,ROW($N$4:$N$124)-ROW($N$4)+1),ROWS($N$4:$N21))),"")</f>
        <v/>
      </c>
      <c r="P156" s="17" t="str">
        <f t="shared" si="6"/>
        <v/>
      </c>
      <c r="Q156" s="17" t="str">
        <f t="shared" si="7"/>
        <v/>
      </c>
      <c r="R156" s="14" t="str" cm="1">
        <f t="array" ref="R156">IFERROR(INDEX($V$4:$V$18,MATCH(TRUE,$U$4:$U$18&gt;=Q156,0)),"")</f>
        <v/>
      </c>
      <c r="S156" s="15"/>
    </row>
    <row r="157" spans="2:20">
      <c r="B157" s="17"/>
      <c r="C157" s="17" t="str" cm="1">
        <f t="array" ref="C157">IFERROR(INDEX($B$4:$B$124,SMALL(IF($G$4:$G$124=$D$128,ROW($G$4:$G$124)-ROW($G$4)+1),ROWS($G$4:$G22))),"")</f>
        <v/>
      </c>
      <c r="D157" s="17" t="str" cm="1">
        <f t="array" ref="D157">IFERROR(INDEX($C$4:$C$124,SMALL(IF($G$4:$G$124=$D$128,ROW($G$4:$G$124)-ROW($G$4)+1),ROWS($G$4:$G22))),"")</f>
        <v/>
      </c>
      <c r="E157" s="17" t="str">
        <f t="shared" si="4"/>
        <v/>
      </c>
      <c r="F157" s="17" t="str">
        <f t="shared" si="5"/>
        <v/>
      </c>
      <c r="G157" s="14" t="str" cm="1">
        <f t="array" ref="G157">IFERROR(INDEX($V$4:$V$18,MATCH(TRUE,$U$4:$U$18&gt;=F157,0)),"")</f>
        <v/>
      </c>
      <c r="L157" s="17"/>
      <c r="M157" s="14"/>
      <c r="N157" s="17" t="str" cm="1">
        <f t="array" ref="N157">IFERROR(INDEX($B$4:$B$124,SMALL(IF($N$4:$N$124=$O$128,ROW($N$4:$N$124)-ROW($N$4)+1),ROWS($N$4:$N22))),"")</f>
        <v/>
      </c>
      <c r="O157" s="13" t="str" cm="1">
        <f t="array" ref="O157">IFERROR(INDEX($C$4:$C$124,SMALL(IF($N$4:$N$124=$O$128,ROW($N$4:$N$124)-ROW($N$4)+1),ROWS($N$4:$N22))),"")</f>
        <v/>
      </c>
      <c r="P157" s="17" t="str">
        <f t="shared" si="6"/>
        <v/>
      </c>
      <c r="Q157" s="17" t="str">
        <f t="shared" si="7"/>
        <v/>
      </c>
      <c r="R157" s="14" t="str" cm="1">
        <f t="array" ref="R157">IFERROR(INDEX($V$4:$V$18,MATCH(TRUE,$U$4:$U$18&gt;=Q157,0)),"")</f>
        <v/>
      </c>
      <c r="S157" s="15"/>
    </row>
    <row r="158" spans="2:20">
      <c r="B158" s="17" t="str" cm="1">
        <f t="array" ref="B158">IFERROR(INDEX($B$4:$B$89,SMALL(IF($N$4:$N$89=$D$128,ROW($N$4:$N$89)-ROW($N$4)+1),ROWS($N$4:$N20))),"")</f>
        <v/>
      </c>
      <c r="C158" s="17"/>
      <c r="D158" s="17"/>
      <c r="E158" s="15"/>
      <c r="L158" s="17"/>
      <c r="M158" s="14"/>
      <c r="O158" s="13" t="str" cm="1">
        <f t="array" ref="O158">IFERROR(INDEX($C$4:$C$124,SMALL(IF($N$4:$N$124=$O$128,ROW($N$4:$N$124)-ROW($N$4)+1),ROWS($N$4:$N23))),"")</f>
        <v/>
      </c>
      <c r="P158" s="15"/>
      <c r="Q158" s="15"/>
    </row>
    <row r="159" spans="2:20">
      <c r="B159" s="17" t="str" cm="1">
        <f t="array" ref="B159">IFERROR(INDEX($B$4:$B$89,SMALL(IF($N$4:$N$89=$D$128,ROW($N$4:$N$89)-ROW($N$4)+1),ROWS($N$4:$N20))),"")</f>
        <v/>
      </c>
      <c r="C159" s="17"/>
      <c r="D159" s="17"/>
      <c r="E159" s="15"/>
      <c r="L159" s="17"/>
      <c r="M159" s="14"/>
      <c r="O159" s="17"/>
      <c r="P159" s="15"/>
      <c r="Q159" s="15"/>
      <c r="T159" s="18"/>
    </row>
    <row r="160" spans="2:20">
      <c r="B160" s="17" t="str" cm="1">
        <f t="array" ref="B160">IFERROR(INDEX($B$4:$B$89,SMALL(IF($N$4:$N$89=$D$128,ROW($N$4:$N$89)-ROW($N$4)+1),ROWS($N$4:$N21))),"")</f>
        <v/>
      </c>
      <c r="C160" s="17"/>
      <c r="D160" s="17"/>
      <c r="E160" s="15"/>
      <c r="L160" s="17"/>
      <c r="M160" s="14"/>
      <c r="O160" s="17"/>
      <c r="P160" s="15"/>
      <c r="Q160" s="15"/>
      <c r="T160" s="18"/>
    </row>
    <row r="161" spans="3:20">
      <c r="C161" s="17"/>
      <c r="D161" s="17"/>
      <c r="E161" s="15"/>
      <c r="L161" s="17"/>
      <c r="M161" s="14"/>
      <c r="O161" s="17"/>
      <c r="P161" s="15"/>
      <c r="Q161" s="15"/>
      <c r="T161" s="18"/>
    </row>
    <row r="162" spans="3:20">
      <c r="C162" s="17"/>
      <c r="D162" s="17"/>
      <c r="E162" s="15"/>
      <c r="L162" s="17"/>
      <c r="M162" s="14"/>
      <c r="O162" s="17"/>
      <c r="P162" s="15"/>
      <c r="Q162" s="15"/>
      <c r="T162" s="18"/>
    </row>
    <row r="163" spans="3:20">
      <c r="C163" s="17"/>
      <c r="D163" s="17"/>
      <c r="E163" s="15"/>
      <c r="L163" s="17"/>
      <c r="M163" s="14"/>
      <c r="O163" s="17"/>
      <c r="P163" s="15"/>
      <c r="Q163" s="15"/>
      <c r="T163" s="18"/>
    </row>
    <row r="164" spans="3:20">
      <c r="C164" s="17"/>
      <c r="D164" s="17"/>
      <c r="E164" s="15"/>
      <c r="K164" s="13" t="str" cm="1">
        <f t="array" ref="K164">IFERROR(INDEX($C$4:$C$89,SMALL(IF(#REF!=$O$128,ROW(#REF!)-ROW(#REF!)+1),ROWS(#REF!))),"")</f>
        <v/>
      </c>
      <c r="L164" s="17" t="str">
        <f t="shared" ref="L164:L170" si="8">IFERROR(STANDARDIZE((VLOOKUP(K164,$C$4:$M$89,10,FALSE)),$O$129,$O$130),"")</f>
        <v/>
      </c>
      <c r="M164" s="14" t="str" cm="1">
        <f t="array" ref="M164">IFERROR(INDEX($V$4:$V$21,MATCH(TRUE,$U$4:$U$21&gt;L164,0)),"")</f>
        <v/>
      </c>
      <c r="O164" s="17"/>
      <c r="P164" s="14"/>
      <c r="Q164" s="14"/>
      <c r="T164" s="18"/>
    </row>
    <row r="165" spans="3:20">
      <c r="D165" s="17"/>
      <c r="E165" s="14"/>
      <c r="K165" s="13" t="str" cm="1">
        <f t="array" ref="K165">IFERROR(INDEX($C$4:$C$89,SMALL(IF(#REF!=$O$128,ROW(#REF!)-ROW(#REF!)+1),ROWS(#REF!))),"")</f>
        <v/>
      </c>
      <c r="L165" s="17" t="str">
        <f t="shared" si="8"/>
        <v/>
      </c>
      <c r="M165" s="14" t="str" cm="1">
        <f t="array" ref="M165">IFERROR(INDEX($V$4:$V$21,MATCH(TRUE,$U$4:$U$21&gt;L165,0)),"")</f>
        <v/>
      </c>
      <c r="O165" s="17"/>
      <c r="T165" s="18"/>
    </row>
    <row r="166" spans="3:20">
      <c r="D166" s="17"/>
      <c r="E166" s="14"/>
      <c r="K166" s="13" t="str" cm="1">
        <f t="array" ref="K166">IFERROR(INDEX($C$4:$C$89,SMALL(IF(#REF!=$O$128,ROW(#REF!)-ROW(#REF!)+1),ROWS(#REF!))),"")</f>
        <v/>
      </c>
      <c r="L166" s="17" t="str">
        <f t="shared" si="8"/>
        <v/>
      </c>
      <c r="M166" s="14" t="str" cm="1">
        <f t="array" ref="M166">IFERROR(INDEX($V$4:$V$21,MATCH(TRUE,$U$4:$U$21&gt;L166,0)),"")</f>
        <v/>
      </c>
      <c r="O166" s="17"/>
      <c r="T166" s="18"/>
    </row>
    <row r="167" spans="3:20">
      <c r="D167" s="17"/>
      <c r="E167" s="14"/>
      <c r="K167" s="13" t="str" cm="1">
        <f t="array" ref="K167">IFERROR(INDEX($C$4:$C$89,SMALL(IF(#REF!=$O$128,ROW(#REF!)-ROW(#REF!)+1),ROWS(#REF!))),"")</f>
        <v/>
      </c>
      <c r="L167" s="17" t="str">
        <f t="shared" si="8"/>
        <v/>
      </c>
      <c r="M167" s="14" t="str" cm="1">
        <f t="array" ref="M167">IFERROR(INDEX($V$4:$V$21,MATCH(TRUE,$U$4:$U$21&gt;L167,0)),"")</f>
        <v/>
      </c>
      <c r="T167" s="18"/>
    </row>
    <row r="168" spans="3:20">
      <c r="D168" s="17"/>
      <c r="E168" s="14"/>
      <c r="K168" s="13" t="str" cm="1">
        <f t="array" ref="K168">IFERROR(INDEX($C$4:$C$89,SMALL(IF(#REF!=$O$128,ROW(#REF!)-ROW(#REF!)+1),ROWS(#REF!))),"")</f>
        <v/>
      </c>
      <c r="L168" s="17" t="str">
        <f t="shared" si="8"/>
        <v/>
      </c>
      <c r="T168" s="18"/>
    </row>
    <row r="169" spans="3:20">
      <c r="D169" s="17"/>
      <c r="E169" s="14"/>
      <c r="K169" s="13" t="str" cm="1">
        <f t="array" ref="K169">IFERROR(INDEX($C$4:$C$89,SMALL(IF(#REF!=$O$128,ROW(#REF!)-ROW(#REF!)+1),ROWS(#REF!))),"")</f>
        <v/>
      </c>
      <c r="L169" s="17" t="str">
        <f t="shared" si="8"/>
        <v/>
      </c>
      <c r="T169" s="18"/>
    </row>
    <row r="170" spans="3:20">
      <c r="E170" s="14"/>
      <c r="K170" s="13" t="str" cm="1">
        <f t="array" ref="K170">IFERROR(INDEX($C$4:$C$89,SMALL(IF(#REF!=$O$128,ROW(#REF!)-ROW(#REF!)+1),ROWS(#REF!))),"")</f>
        <v/>
      </c>
      <c r="L170" s="17" t="str">
        <f t="shared" si="8"/>
        <v/>
      </c>
      <c r="T170" s="18"/>
    </row>
    <row r="171" spans="3:20">
      <c r="E171" s="14"/>
      <c r="K171" s="13" t="str" cm="1">
        <f t="array" ref="K171">IFERROR(INDEX($C$4:$C$89,SMALL(IF(#REF!=$O$128,ROW(#REF!)-ROW(#REF!)+1),ROWS(#REF!))),"")</f>
        <v/>
      </c>
      <c r="T171" s="18"/>
    </row>
    <row r="172" spans="3:20">
      <c r="K172" s="13" t="str" cm="1">
        <f t="array" ref="K172">IFERROR(INDEX($C$4:$C$89,SMALL(IF(#REF!=$O$128,ROW(#REF!)-ROW(#REF!)+1),ROWS(#REF!))),"")</f>
        <v/>
      </c>
      <c r="T172" s="18"/>
    </row>
    <row r="173" spans="3:20">
      <c r="K173" s="13" t="str" cm="1">
        <f t="array" ref="K173">IFERROR(INDEX($C$4:$C$89,SMALL(IF(#REF!=$O$128,ROW(#REF!)-ROW(#REF!)+1),ROWS(#REF!))),"")</f>
        <v/>
      </c>
      <c r="T173" s="18"/>
    </row>
    <row r="174" spans="3:20">
      <c r="K174" s="13" t="str" cm="1">
        <f t="array" ref="K174">IFERROR(INDEX($C$4:$C$89,SMALL(IF(#REF!=$O$128,ROW(#REF!)-ROW(#REF!)+1),ROWS(#REF!))),"")</f>
        <v/>
      </c>
      <c r="T174" s="18"/>
    </row>
    <row r="192" spans="20:20">
      <c r="T192" s="19"/>
    </row>
    <row r="193" spans="20:20">
      <c r="T193" s="19"/>
    </row>
    <row r="194" spans="20:20">
      <c r="T194" s="19"/>
    </row>
    <row r="195" spans="20:20">
      <c r="T195" s="19"/>
    </row>
    <row r="196" spans="20:20">
      <c r="T196" s="19"/>
    </row>
    <row r="197" spans="20:20">
      <c r="T197" s="19"/>
    </row>
    <row r="198" spans="20:20">
      <c r="T198" s="19"/>
    </row>
    <row r="199" spans="20:20">
      <c r="T199" s="19"/>
    </row>
  </sheetData>
  <autoFilter ref="B3:Y125" xr:uid="{DAF57C3F-BB21-DD47-9A87-9C6E11067C03}"/>
  <sortState xmlns:xlrd2="http://schemas.microsoft.com/office/spreadsheetml/2017/richdata2" ref="C139:E155">
    <sortCondition ref="E139:E155"/>
  </sortState>
  <mergeCells count="3">
    <mergeCell ref="D2:I2"/>
    <mergeCell ref="K2:P2"/>
    <mergeCell ref="R2:S2"/>
  </mergeCells>
  <dataValidations count="2">
    <dataValidation type="list" allowBlank="1" showInputMessage="1" showErrorMessage="1" sqref="O128" xr:uid="{B8ED1426-8890-5B49-8541-BB61A6BABED7}">
      <formula1>$Y$4:$Y$53</formula1>
    </dataValidation>
    <dataValidation type="list" allowBlank="1" showInputMessage="1" showErrorMessage="1" sqref="D128" xr:uid="{739EB589-06E2-0245-B05F-A4542972E432}">
      <formula1>$X$4:$X$56</formula1>
    </dataValidation>
  </dataValidation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7602-0B67-B649-A4D2-0ADE023A7DA1}">
  <dimension ref="B2:M355"/>
  <sheetViews>
    <sheetView showGridLines="0" topLeftCell="A329" workbookViewId="0">
      <selection activeCell="B3" sqref="B3"/>
    </sheetView>
  </sheetViews>
  <sheetFormatPr defaultColWidth="10.875" defaultRowHeight="15.95"/>
  <cols>
    <col min="1" max="1" width="10.875" style="1" customWidth="1"/>
    <col min="2" max="2" width="11.375" style="1" bestFit="1" customWidth="1"/>
    <col min="3" max="3" width="16.875" style="1" bestFit="1" customWidth="1"/>
    <col min="4" max="4" width="17" style="1" customWidth="1"/>
    <col min="5" max="5" width="34.375" style="1" customWidth="1"/>
    <col min="6" max="6" width="15.375" style="1" customWidth="1"/>
    <col min="7" max="7" width="39.375" style="1" customWidth="1"/>
    <col min="8" max="8" width="13.375" style="1" customWidth="1"/>
    <col min="9" max="9" width="14.625" style="1" customWidth="1"/>
    <col min="10" max="10" width="18.5" style="1" customWidth="1"/>
    <col min="11" max="11" width="19.375" style="1" customWidth="1"/>
    <col min="12" max="12" width="11.875" style="1" bestFit="1" customWidth="1"/>
    <col min="13" max="13" width="26.625" style="1" bestFit="1" customWidth="1"/>
    <col min="14" max="16384" width="10.875" style="1"/>
  </cols>
  <sheetData>
    <row r="2" spans="2:13"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I2" t="s">
        <v>290</v>
      </c>
      <c r="J2" t="s">
        <v>291</v>
      </c>
      <c r="K2" t="s">
        <v>292</v>
      </c>
      <c r="L2" t="s">
        <v>293</v>
      </c>
      <c r="M2" t="s">
        <v>294</v>
      </c>
    </row>
    <row r="3" spans="2:13">
      <c r="B3" t="s">
        <v>295</v>
      </c>
      <c r="C3" t="s">
        <v>296</v>
      </c>
      <c r="D3" t="s">
        <v>297</v>
      </c>
      <c r="E3" t="s">
        <v>298</v>
      </c>
      <c r="F3" t="s">
        <v>299</v>
      </c>
      <c r="G3" t="s">
        <v>300</v>
      </c>
      <c r="H3" s="10">
        <v>45232</v>
      </c>
      <c r="I3" t="s">
        <v>301</v>
      </c>
      <c r="J3" t="s">
        <v>302</v>
      </c>
      <c r="K3" t="s">
        <v>303</v>
      </c>
      <c r="L3" t="s">
        <v>304</v>
      </c>
      <c r="M3">
        <v>70000</v>
      </c>
    </row>
    <row r="4" spans="2:13">
      <c r="B4" t="s">
        <v>305</v>
      </c>
      <c r="C4" t="s">
        <v>306</v>
      </c>
      <c r="D4" t="s">
        <v>307</v>
      </c>
      <c r="E4" t="s">
        <v>308</v>
      </c>
      <c r="F4" t="s">
        <v>299</v>
      </c>
      <c r="G4" t="s">
        <v>8</v>
      </c>
      <c r="H4" s="10">
        <v>45232</v>
      </c>
      <c r="I4" t="s">
        <v>301</v>
      </c>
      <c r="J4" t="s">
        <v>302</v>
      </c>
      <c r="K4" t="s">
        <v>303</v>
      </c>
      <c r="L4" t="s">
        <v>309</v>
      </c>
      <c r="M4">
        <v>49450</v>
      </c>
    </row>
    <row r="5" spans="2:13">
      <c r="B5" t="s">
        <v>310</v>
      </c>
      <c r="C5" t="s">
        <v>311</v>
      </c>
      <c r="D5" t="s">
        <v>312</v>
      </c>
      <c r="E5" t="s">
        <v>313</v>
      </c>
      <c r="F5" t="s">
        <v>314</v>
      </c>
      <c r="G5" t="s">
        <v>8</v>
      </c>
      <c r="H5" s="10">
        <v>45198</v>
      </c>
      <c r="I5" t="s">
        <v>301</v>
      </c>
      <c r="J5" t="s">
        <v>302</v>
      </c>
      <c r="K5" t="s">
        <v>315</v>
      </c>
      <c r="L5" t="s">
        <v>309</v>
      </c>
      <c r="M5">
        <v>30000</v>
      </c>
    </row>
    <row r="6" spans="2:13" s="4" customFormat="1">
      <c r="B6" t="s">
        <v>316</v>
      </c>
      <c r="C6" t="s">
        <v>317</v>
      </c>
      <c r="D6" t="s">
        <v>318</v>
      </c>
      <c r="E6" t="s">
        <v>319</v>
      </c>
      <c r="F6" t="s">
        <v>320</v>
      </c>
      <c r="G6" t="s">
        <v>8</v>
      </c>
      <c r="H6" s="10">
        <v>45198</v>
      </c>
      <c r="I6" t="s">
        <v>301</v>
      </c>
      <c r="J6" t="s">
        <v>302</v>
      </c>
      <c r="K6" t="s">
        <v>315</v>
      </c>
      <c r="L6" t="s">
        <v>309</v>
      </c>
      <c r="M6">
        <v>30000</v>
      </c>
    </row>
    <row r="7" spans="2:13">
      <c r="B7" t="s">
        <v>321</v>
      </c>
      <c r="C7" t="s">
        <v>322</v>
      </c>
      <c r="D7" t="s">
        <v>323</v>
      </c>
      <c r="E7" t="s">
        <v>324</v>
      </c>
      <c r="F7" t="s">
        <v>320</v>
      </c>
      <c r="G7" t="s">
        <v>325</v>
      </c>
      <c r="H7" s="10">
        <v>45170</v>
      </c>
      <c r="I7" t="s">
        <v>301</v>
      </c>
      <c r="J7" t="s">
        <v>326</v>
      </c>
      <c r="K7" t="s">
        <v>327</v>
      </c>
      <c r="L7" t="s">
        <v>328</v>
      </c>
      <c r="M7">
        <v>15000</v>
      </c>
    </row>
    <row r="8" spans="2:13">
      <c r="B8" t="s">
        <v>329</v>
      </c>
      <c r="C8" t="s">
        <v>330</v>
      </c>
      <c r="D8" t="s">
        <v>331</v>
      </c>
      <c r="E8" t="s">
        <v>332</v>
      </c>
      <c r="F8" t="s">
        <v>320</v>
      </c>
      <c r="G8" t="s">
        <v>325</v>
      </c>
      <c r="H8" s="10">
        <v>45170</v>
      </c>
      <c r="I8" t="s">
        <v>301</v>
      </c>
      <c r="J8" t="s">
        <v>326</v>
      </c>
      <c r="K8" t="s">
        <v>327</v>
      </c>
      <c r="L8" t="s">
        <v>328</v>
      </c>
      <c r="M8">
        <v>15000</v>
      </c>
    </row>
    <row r="9" spans="2:13">
      <c r="B9" t="s">
        <v>333</v>
      </c>
      <c r="C9" t="s">
        <v>334</v>
      </c>
      <c r="D9" t="s">
        <v>335</v>
      </c>
      <c r="E9" t="s">
        <v>336</v>
      </c>
      <c r="F9" t="s">
        <v>337</v>
      </c>
      <c r="G9" t="s">
        <v>338</v>
      </c>
      <c r="H9" s="10">
        <v>45170</v>
      </c>
      <c r="I9" t="s">
        <v>301</v>
      </c>
      <c r="J9" t="s">
        <v>326</v>
      </c>
      <c r="K9" t="s">
        <v>327</v>
      </c>
      <c r="L9" t="s">
        <v>339</v>
      </c>
      <c r="M9">
        <v>12050</v>
      </c>
    </row>
    <row r="10" spans="2:13">
      <c r="B10" t="s">
        <v>340</v>
      </c>
      <c r="C10" t="s">
        <v>341</v>
      </c>
      <c r="D10" t="s">
        <v>342</v>
      </c>
      <c r="E10" t="s">
        <v>343</v>
      </c>
      <c r="F10" t="s">
        <v>344</v>
      </c>
      <c r="G10" t="s">
        <v>345</v>
      </c>
      <c r="H10" s="10">
        <v>45145</v>
      </c>
      <c r="I10" t="s">
        <v>301</v>
      </c>
      <c r="J10" t="s">
        <v>302</v>
      </c>
      <c r="K10" t="s">
        <v>327</v>
      </c>
      <c r="L10" t="s">
        <v>304</v>
      </c>
      <c r="M10">
        <v>90000</v>
      </c>
    </row>
    <row r="11" spans="2:13">
      <c r="B11" t="s">
        <v>267</v>
      </c>
      <c r="C11" t="s">
        <v>346</v>
      </c>
      <c r="D11" t="s">
        <v>307</v>
      </c>
      <c r="E11" t="s">
        <v>347</v>
      </c>
      <c r="F11" t="s">
        <v>337</v>
      </c>
      <c r="G11" t="s">
        <v>348</v>
      </c>
      <c r="H11" s="10">
        <v>45047</v>
      </c>
      <c r="I11" t="s">
        <v>301</v>
      </c>
      <c r="J11" t="s">
        <v>302</v>
      </c>
      <c r="K11" t="s">
        <v>349</v>
      </c>
      <c r="L11" t="s">
        <v>309</v>
      </c>
      <c r="M11">
        <v>36750</v>
      </c>
    </row>
    <row r="12" spans="2:13">
      <c r="B12" t="s">
        <v>350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s="10">
        <v>45047</v>
      </c>
      <c r="I12" t="s">
        <v>301</v>
      </c>
      <c r="J12" t="s">
        <v>302</v>
      </c>
      <c r="K12" t="s">
        <v>349</v>
      </c>
      <c r="L12" t="s">
        <v>328</v>
      </c>
      <c r="M12">
        <v>15000</v>
      </c>
    </row>
    <row r="13" spans="2:13">
      <c r="B13" t="s">
        <v>264</v>
      </c>
      <c r="C13" t="s">
        <v>356</v>
      </c>
      <c r="D13" t="s">
        <v>357</v>
      </c>
      <c r="E13" t="s">
        <v>358</v>
      </c>
      <c r="F13" t="s">
        <v>354</v>
      </c>
      <c r="G13" t="s">
        <v>359</v>
      </c>
      <c r="H13" s="10">
        <v>45047</v>
      </c>
      <c r="I13" t="s">
        <v>301</v>
      </c>
      <c r="J13" t="s">
        <v>302</v>
      </c>
      <c r="K13" t="s">
        <v>349</v>
      </c>
      <c r="L13" t="s">
        <v>328</v>
      </c>
      <c r="M13">
        <v>24138</v>
      </c>
    </row>
    <row r="14" spans="2:13">
      <c r="B14" t="s">
        <v>360</v>
      </c>
      <c r="C14" t="s">
        <v>361</v>
      </c>
      <c r="D14" t="s">
        <v>362</v>
      </c>
      <c r="E14" t="s">
        <v>363</v>
      </c>
      <c r="F14" t="s">
        <v>354</v>
      </c>
      <c r="G14" t="s">
        <v>364</v>
      </c>
      <c r="H14" s="10">
        <v>45047</v>
      </c>
      <c r="I14" t="s">
        <v>301</v>
      </c>
      <c r="J14" t="s">
        <v>302</v>
      </c>
      <c r="K14" t="s">
        <v>349</v>
      </c>
      <c r="L14" t="s">
        <v>339</v>
      </c>
      <c r="M14">
        <v>13993</v>
      </c>
    </row>
    <row r="15" spans="2:13">
      <c r="B15" t="s">
        <v>262</v>
      </c>
      <c r="C15" t="s">
        <v>365</v>
      </c>
      <c r="D15" t="s">
        <v>366</v>
      </c>
      <c r="E15" t="s">
        <v>367</v>
      </c>
      <c r="F15" t="s">
        <v>354</v>
      </c>
      <c r="G15" t="s">
        <v>368</v>
      </c>
      <c r="H15" s="10">
        <v>45047</v>
      </c>
      <c r="I15" t="s">
        <v>301</v>
      </c>
      <c r="J15" t="s">
        <v>302</v>
      </c>
      <c r="K15" t="s">
        <v>349</v>
      </c>
      <c r="L15" t="s">
        <v>304</v>
      </c>
      <c r="M15">
        <v>55034</v>
      </c>
    </row>
    <row r="16" spans="2:13">
      <c r="B16" t="s">
        <v>260</v>
      </c>
      <c r="C16" t="s">
        <v>369</v>
      </c>
      <c r="D16" t="s">
        <v>370</v>
      </c>
      <c r="E16" t="s">
        <v>371</v>
      </c>
      <c r="F16" t="s">
        <v>354</v>
      </c>
      <c r="G16" t="s">
        <v>325</v>
      </c>
      <c r="H16" s="10">
        <v>45047</v>
      </c>
      <c r="I16" t="s">
        <v>301</v>
      </c>
      <c r="J16" t="s">
        <v>302</v>
      </c>
      <c r="K16" t="s">
        <v>349</v>
      </c>
      <c r="L16" t="s">
        <v>309</v>
      </c>
      <c r="M16">
        <v>26167</v>
      </c>
    </row>
    <row r="17" spans="2:13">
      <c r="B17" t="s">
        <v>254</v>
      </c>
      <c r="C17" t="s">
        <v>372</v>
      </c>
      <c r="D17" t="s">
        <v>373</v>
      </c>
      <c r="E17" t="s">
        <v>374</v>
      </c>
      <c r="F17" t="s">
        <v>354</v>
      </c>
      <c r="G17" t="s">
        <v>364</v>
      </c>
      <c r="H17" s="10">
        <v>45047</v>
      </c>
      <c r="I17" t="s">
        <v>301</v>
      </c>
      <c r="J17" t="s">
        <v>302</v>
      </c>
      <c r="K17" t="s">
        <v>349</v>
      </c>
      <c r="L17" t="s">
        <v>339</v>
      </c>
      <c r="M17">
        <v>13277</v>
      </c>
    </row>
    <row r="18" spans="2:13">
      <c r="B18" t="s">
        <v>259</v>
      </c>
      <c r="C18" t="s">
        <v>375</v>
      </c>
      <c r="D18" t="s">
        <v>376</v>
      </c>
      <c r="E18" t="s">
        <v>377</v>
      </c>
      <c r="F18" t="s">
        <v>354</v>
      </c>
      <c r="G18" t="s">
        <v>378</v>
      </c>
      <c r="H18" s="10">
        <v>45047</v>
      </c>
      <c r="I18" t="s">
        <v>301</v>
      </c>
      <c r="J18" t="s">
        <v>302</v>
      </c>
      <c r="K18" t="s">
        <v>349</v>
      </c>
      <c r="L18" t="s">
        <v>309</v>
      </c>
      <c r="M18">
        <v>35230</v>
      </c>
    </row>
    <row r="19" spans="2:13">
      <c r="B19" t="s">
        <v>258</v>
      </c>
      <c r="C19" t="s">
        <v>379</v>
      </c>
      <c r="D19" t="s">
        <v>380</v>
      </c>
      <c r="E19" t="s">
        <v>381</v>
      </c>
      <c r="F19" t="s">
        <v>354</v>
      </c>
      <c r="G19" t="s">
        <v>378</v>
      </c>
      <c r="H19" s="10">
        <v>45047</v>
      </c>
      <c r="I19" t="s">
        <v>301</v>
      </c>
      <c r="J19" t="s">
        <v>302</v>
      </c>
      <c r="K19" t="s">
        <v>349</v>
      </c>
      <c r="L19" t="s">
        <v>309</v>
      </c>
      <c r="M19">
        <v>35394</v>
      </c>
    </row>
    <row r="20" spans="2:13">
      <c r="B20" t="s">
        <v>382</v>
      </c>
      <c r="C20" t="s">
        <v>383</v>
      </c>
      <c r="D20" t="s">
        <v>352</v>
      </c>
      <c r="E20" t="s">
        <v>384</v>
      </c>
      <c r="F20" t="s">
        <v>385</v>
      </c>
      <c r="G20" t="s">
        <v>386</v>
      </c>
      <c r="H20" s="10">
        <v>45078</v>
      </c>
      <c r="I20" t="s">
        <v>301</v>
      </c>
      <c r="J20" t="s">
        <v>326</v>
      </c>
      <c r="K20" t="s">
        <v>387</v>
      </c>
      <c r="L20" t="s">
        <v>339</v>
      </c>
      <c r="M20">
        <v>13200</v>
      </c>
    </row>
    <row r="21" spans="2:13">
      <c r="B21" t="s">
        <v>256</v>
      </c>
      <c r="C21" t="s">
        <v>388</v>
      </c>
      <c r="D21" t="s">
        <v>389</v>
      </c>
      <c r="E21" t="s">
        <v>390</v>
      </c>
      <c r="F21" t="s">
        <v>354</v>
      </c>
      <c r="G21" t="s">
        <v>391</v>
      </c>
      <c r="H21" s="10">
        <v>45047</v>
      </c>
      <c r="I21" t="s">
        <v>301</v>
      </c>
      <c r="J21" t="s">
        <v>302</v>
      </c>
      <c r="K21" t="s">
        <v>349</v>
      </c>
      <c r="L21" t="s">
        <v>328</v>
      </c>
      <c r="M21">
        <v>18131</v>
      </c>
    </row>
    <row r="22" spans="2:13">
      <c r="B22" t="s">
        <v>392</v>
      </c>
      <c r="C22" t="s">
        <v>393</v>
      </c>
      <c r="D22" t="s">
        <v>394</v>
      </c>
      <c r="E22" t="s">
        <v>395</v>
      </c>
      <c r="F22" t="s">
        <v>396</v>
      </c>
      <c r="G22" t="s">
        <v>397</v>
      </c>
      <c r="H22" s="10">
        <v>45112</v>
      </c>
      <c r="I22" t="s">
        <v>301</v>
      </c>
      <c r="J22" t="s">
        <v>302</v>
      </c>
      <c r="K22" t="s">
        <v>398</v>
      </c>
      <c r="L22" t="s">
        <v>309</v>
      </c>
      <c r="M22">
        <v>30000</v>
      </c>
    </row>
    <row r="23" spans="2:13">
      <c r="B23" t="s">
        <v>399</v>
      </c>
      <c r="C23" t="s">
        <v>400</v>
      </c>
      <c r="D23" t="s">
        <v>401</v>
      </c>
      <c r="E23" t="s">
        <v>402</v>
      </c>
      <c r="F23" t="s">
        <v>403</v>
      </c>
      <c r="G23" t="s">
        <v>404</v>
      </c>
      <c r="H23" s="10">
        <v>45083</v>
      </c>
      <c r="I23" t="s">
        <v>301</v>
      </c>
      <c r="J23" t="s">
        <v>302</v>
      </c>
      <c r="K23" t="s">
        <v>405</v>
      </c>
      <c r="L23" t="s">
        <v>406</v>
      </c>
      <c r="M23">
        <v>150000</v>
      </c>
    </row>
    <row r="24" spans="2:13">
      <c r="B24" t="s">
        <v>251</v>
      </c>
      <c r="C24" t="s">
        <v>407</v>
      </c>
      <c r="D24" t="s">
        <v>307</v>
      </c>
      <c r="E24" t="s">
        <v>408</v>
      </c>
      <c r="F24" t="s">
        <v>354</v>
      </c>
      <c r="G24" t="s">
        <v>409</v>
      </c>
      <c r="H24" s="10">
        <v>45047</v>
      </c>
      <c r="I24" t="s">
        <v>301</v>
      </c>
      <c r="J24" t="s">
        <v>302</v>
      </c>
      <c r="K24" t="s">
        <v>349</v>
      </c>
      <c r="L24" t="s">
        <v>328</v>
      </c>
      <c r="M24">
        <v>18019</v>
      </c>
    </row>
    <row r="25" spans="2:13">
      <c r="B25" t="s">
        <v>410</v>
      </c>
      <c r="C25" t="s">
        <v>311</v>
      </c>
      <c r="D25" t="s">
        <v>411</v>
      </c>
      <c r="E25" t="s">
        <v>412</v>
      </c>
      <c r="F25" t="s">
        <v>299</v>
      </c>
      <c r="G25" t="s">
        <v>300</v>
      </c>
      <c r="H25" s="10">
        <v>45068</v>
      </c>
      <c r="I25" t="s">
        <v>301</v>
      </c>
      <c r="J25" t="s">
        <v>302</v>
      </c>
      <c r="K25" t="s">
        <v>387</v>
      </c>
      <c r="L25" t="s">
        <v>304</v>
      </c>
      <c r="M25">
        <v>73000</v>
      </c>
    </row>
    <row r="26" spans="2:13">
      <c r="B26" t="s">
        <v>413</v>
      </c>
      <c r="C26" t="s">
        <v>414</v>
      </c>
      <c r="D26" t="s">
        <v>415</v>
      </c>
      <c r="E26" t="s">
        <v>416</v>
      </c>
      <c r="F26" t="s">
        <v>417</v>
      </c>
      <c r="G26" t="s">
        <v>418</v>
      </c>
      <c r="H26" s="10">
        <v>45049</v>
      </c>
      <c r="I26" t="s">
        <v>301</v>
      </c>
      <c r="J26" t="s">
        <v>302</v>
      </c>
      <c r="K26" t="s">
        <v>349</v>
      </c>
      <c r="L26" t="s">
        <v>328</v>
      </c>
      <c r="M26">
        <v>26000</v>
      </c>
    </row>
    <row r="27" spans="2:13">
      <c r="B27" t="s">
        <v>419</v>
      </c>
      <c r="C27" t="s">
        <v>420</v>
      </c>
      <c r="D27" t="s">
        <v>421</v>
      </c>
      <c r="E27" t="s">
        <v>422</v>
      </c>
      <c r="F27" t="s">
        <v>423</v>
      </c>
      <c r="G27" t="s">
        <v>424</v>
      </c>
      <c r="H27" s="10">
        <v>45026</v>
      </c>
      <c r="I27" t="s">
        <v>425</v>
      </c>
      <c r="J27" t="s">
        <v>302</v>
      </c>
      <c r="K27" t="s">
        <v>303</v>
      </c>
      <c r="L27" t="s">
        <v>309</v>
      </c>
      <c r="M27">
        <v>30000</v>
      </c>
    </row>
    <row r="28" spans="2:13">
      <c r="B28" t="s">
        <v>426</v>
      </c>
      <c r="C28" t="s">
        <v>427</v>
      </c>
      <c r="D28" t="s">
        <v>428</v>
      </c>
      <c r="E28" t="s">
        <v>429</v>
      </c>
      <c r="F28" t="s">
        <v>299</v>
      </c>
      <c r="G28" t="s">
        <v>430</v>
      </c>
      <c r="H28" s="10">
        <v>45026</v>
      </c>
      <c r="I28" t="s">
        <v>301</v>
      </c>
      <c r="J28" t="s">
        <v>302</v>
      </c>
      <c r="K28" t="s">
        <v>349</v>
      </c>
      <c r="L28" t="s">
        <v>304</v>
      </c>
      <c r="M28">
        <v>85000</v>
      </c>
    </row>
    <row r="29" spans="2:13">
      <c r="B29" t="s">
        <v>431</v>
      </c>
      <c r="C29" t="s">
        <v>432</v>
      </c>
      <c r="D29" t="s">
        <v>433</v>
      </c>
      <c r="E29" t="s">
        <v>434</v>
      </c>
      <c r="F29" t="s">
        <v>299</v>
      </c>
      <c r="G29" t="s">
        <v>430</v>
      </c>
      <c r="H29" s="10">
        <v>45026</v>
      </c>
      <c r="I29" t="s">
        <v>301</v>
      </c>
      <c r="J29" t="s">
        <v>302</v>
      </c>
      <c r="K29" t="s">
        <v>349</v>
      </c>
      <c r="L29" t="s">
        <v>304</v>
      </c>
      <c r="M29">
        <v>100000</v>
      </c>
    </row>
    <row r="30" spans="2:13">
      <c r="B30" t="s">
        <v>435</v>
      </c>
      <c r="C30" t="s">
        <v>436</v>
      </c>
      <c r="D30" t="s">
        <v>437</v>
      </c>
      <c r="E30" t="s">
        <v>438</v>
      </c>
      <c r="F30" t="s">
        <v>299</v>
      </c>
      <c r="G30" t="s">
        <v>439</v>
      </c>
      <c r="H30" s="10">
        <v>44995</v>
      </c>
      <c r="I30" t="s">
        <v>301</v>
      </c>
      <c r="J30" t="s">
        <v>302</v>
      </c>
      <c r="K30" t="s">
        <v>440</v>
      </c>
      <c r="L30" t="s">
        <v>304</v>
      </c>
      <c r="M30">
        <v>58000</v>
      </c>
    </row>
    <row r="31" spans="2:13">
      <c r="B31" t="s">
        <v>441</v>
      </c>
      <c r="C31" t="s">
        <v>442</v>
      </c>
      <c r="D31" t="s">
        <v>443</v>
      </c>
      <c r="E31" t="s">
        <v>444</v>
      </c>
      <c r="F31" t="s">
        <v>354</v>
      </c>
      <c r="G31" t="s">
        <v>445</v>
      </c>
      <c r="H31" s="10">
        <v>45000</v>
      </c>
      <c r="I31" t="s">
        <v>446</v>
      </c>
      <c r="J31" t="s">
        <v>326</v>
      </c>
      <c r="K31" t="s">
        <v>315</v>
      </c>
      <c r="L31" t="s">
        <v>339</v>
      </c>
      <c r="M31">
        <v>13028</v>
      </c>
    </row>
    <row r="32" spans="2:13">
      <c r="B32" t="s">
        <v>246</v>
      </c>
      <c r="C32" t="s">
        <v>447</v>
      </c>
      <c r="D32" t="s">
        <v>307</v>
      </c>
      <c r="E32" t="s">
        <v>448</v>
      </c>
      <c r="F32" t="s">
        <v>449</v>
      </c>
      <c r="G32" t="s">
        <v>397</v>
      </c>
      <c r="H32" s="10">
        <v>44958</v>
      </c>
      <c r="I32" t="s">
        <v>301</v>
      </c>
      <c r="J32" t="s">
        <v>302</v>
      </c>
      <c r="K32" t="s">
        <v>450</v>
      </c>
      <c r="L32" t="s">
        <v>309</v>
      </c>
      <c r="M32">
        <v>30000</v>
      </c>
    </row>
    <row r="33" spans="2:13">
      <c r="B33" t="s">
        <v>451</v>
      </c>
      <c r="C33" t="s">
        <v>393</v>
      </c>
      <c r="D33" t="s">
        <v>394</v>
      </c>
      <c r="E33" t="s">
        <v>452</v>
      </c>
      <c r="F33" t="s">
        <v>354</v>
      </c>
      <c r="G33" t="s">
        <v>364</v>
      </c>
      <c r="H33" s="10">
        <v>44986</v>
      </c>
      <c r="I33" t="s">
        <v>446</v>
      </c>
      <c r="J33" t="s">
        <v>326</v>
      </c>
      <c r="K33" t="s">
        <v>315</v>
      </c>
      <c r="L33" t="s">
        <v>339</v>
      </c>
      <c r="M33">
        <v>13993</v>
      </c>
    </row>
    <row r="34" spans="2:13">
      <c r="B34" t="s">
        <v>453</v>
      </c>
      <c r="C34" t="s">
        <v>454</v>
      </c>
      <c r="D34" t="s">
        <v>307</v>
      </c>
      <c r="E34" t="s">
        <v>455</v>
      </c>
      <c r="F34" t="s">
        <v>354</v>
      </c>
      <c r="G34" t="s">
        <v>445</v>
      </c>
      <c r="H34" s="10">
        <v>44986</v>
      </c>
      <c r="I34" t="s">
        <v>446</v>
      </c>
      <c r="J34" t="s">
        <v>326</v>
      </c>
      <c r="K34" t="s">
        <v>315</v>
      </c>
      <c r="L34" t="s">
        <v>328</v>
      </c>
      <c r="M34">
        <v>12952</v>
      </c>
    </row>
    <row r="35" spans="2:13">
      <c r="B35" t="s">
        <v>456</v>
      </c>
      <c r="C35" t="s">
        <v>457</v>
      </c>
      <c r="D35" t="s">
        <v>307</v>
      </c>
      <c r="E35" t="s">
        <v>458</v>
      </c>
      <c r="F35" t="s">
        <v>459</v>
      </c>
      <c r="G35" t="s">
        <v>397</v>
      </c>
      <c r="H35" s="10">
        <v>44963</v>
      </c>
      <c r="I35" t="s">
        <v>301</v>
      </c>
      <c r="J35" t="s">
        <v>302</v>
      </c>
      <c r="K35" t="s">
        <v>460</v>
      </c>
      <c r="L35" t="s">
        <v>309</v>
      </c>
      <c r="M35">
        <v>30000</v>
      </c>
    </row>
    <row r="36" spans="2:13">
      <c r="B36" t="s">
        <v>461</v>
      </c>
      <c r="C36" t="s">
        <v>462</v>
      </c>
      <c r="D36" t="s">
        <v>463</v>
      </c>
      <c r="E36" t="s">
        <v>464</v>
      </c>
      <c r="F36" t="s">
        <v>337</v>
      </c>
      <c r="G36" t="s">
        <v>465</v>
      </c>
      <c r="H36" s="10">
        <v>44958</v>
      </c>
      <c r="I36" t="s">
        <v>301</v>
      </c>
      <c r="J36" t="s">
        <v>302</v>
      </c>
      <c r="K36" t="s">
        <v>450</v>
      </c>
      <c r="L36" t="s">
        <v>406</v>
      </c>
      <c r="M36">
        <v>95000</v>
      </c>
    </row>
    <row r="37" spans="2:13">
      <c r="B37" t="s">
        <v>466</v>
      </c>
      <c r="C37" t="s">
        <v>467</v>
      </c>
      <c r="D37" t="s">
        <v>380</v>
      </c>
      <c r="E37" t="s">
        <v>468</v>
      </c>
      <c r="F37" t="s">
        <v>354</v>
      </c>
      <c r="G37" t="s">
        <v>445</v>
      </c>
      <c r="H37" s="10">
        <v>44958</v>
      </c>
      <c r="I37" t="s">
        <v>446</v>
      </c>
      <c r="J37" t="s">
        <v>326</v>
      </c>
      <c r="K37" t="s">
        <v>327</v>
      </c>
      <c r="L37" t="s">
        <v>339</v>
      </c>
      <c r="M37">
        <v>13028</v>
      </c>
    </row>
    <row r="38" spans="2:13">
      <c r="B38" t="s">
        <v>469</v>
      </c>
      <c r="C38" t="s">
        <v>361</v>
      </c>
      <c r="D38" t="s">
        <v>362</v>
      </c>
      <c r="E38" t="s">
        <v>470</v>
      </c>
      <c r="F38" t="s">
        <v>354</v>
      </c>
      <c r="G38" t="s">
        <v>364</v>
      </c>
      <c r="H38" s="10">
        <v>44958</v>
      </c>
      <c r="I38" t="s">
        <v>446</v>
      </c>
      <c r="J38" t="s">
        <v>326</v>
      </c>
      <c r="K38" t="s">
        <v>315</v>
      </c>
      <c r="L38" t="s">
        <v>339</v>
      </c>
      <c r="M38">
        <v>13993</v>
      </c>
    </row>
    <row r="39" spans="2:13">
      <c r="B39" t="s">
        <v>471</v>
      </c>
      <c r="C39" t="s">
        <v>472</v>
      </c>
      <c r="D39" t="s">
        <v>473</v>
      </c>
      <c r="E39" t="s">
        <v>474</v>
      </c>
      <c r="F39" t="s">
        <v>385</v>
      </c>
      <c r="G39" t="s">
        <v>475</v>
      </c>
      <c r="H39" s="10">
        <v>44927</v>
      </c>
      <c r="I39" t="s">
        <v>301</v>
      </c>
      <c r="J39" t="s">
        <v>326</v>
      </c>
      <c r="K39" t="s">
        <v>476</v>
      </c>
      <c r="L39" t="s">
        <v>339</v>
      </c>
      <c r="M39">
        <v>11000</v>
      </c>
    </row>
    <row r="40" spans="2:13">
      <c r="B40" t="s">
        <v>477</v>
      </c>
      <c r="C40" t="s">
        <v>478</v>
      </c>
      <c r="D40" t="s">
        <v>479</v>
      </c>
      <c r="E40" t="s">
        <v>480</v>
      </c>
      <c r="F40" t="s">
        <v>423</v>
      </c>
      <c r="G40" t="s">
        <v>424</v>
      </c>
      <c r="H40" s="10">
        <v>44943</v>
      </c>
      <c r="I40" t="s">
        <v>425</v>
      </c>
      <c r="J40" t="s">
        <v>302</v>
      </c>
      <c r="K40" t="s">
        <v>349</v>
      </c>
      <c r="L40" t="s">
        <v>309</v>
      </c>
      <c r="M40">
        <v>30000</v>
      </c>
    </row>
    <row r="41" spans="2:13">
      <c r="B41" t="s">
        <v>248</v>
      </c>
      <c r="C41" t="s">
        <v>481</v>
      </c>
      <c r="D41" t="s">
        <v>482</v>
      </c>
      <c r="E41" t="s">
        <v>483</v>
      </c>
      <c r="F41" t="s">
        <v>484</v>
      </c>
      <c r="G41" t="s">
        <v>485</v>
      </c>
      <c r="H41" s="10">
        <v>44928</v>
      </c>
      <c r="I41" t="s">
        <v>301</v>
      </c>
      <c r="J41" t="s">
        <v>302</v>
      </c>
      <c r="K41" t="s">
        <v>476</v>
      </c>
      <c r="L41" t="s">
        <v>406</v>
      </c>
      <c r="M41">
        <v>50000</v>
      </c>
    </row>
    <row r="42" spans="2:13">
      <c r="B42" t="s">
        <v>244</v>
      </c>
      <c r="C42" t="s">
        <v>486</v>
      </c>
      <c r="D42" t="s">
        <v>487</v>
      </c>
      <c r="E42" t="s">
        <v>488</v>
      </c>
      <c r="F42" t="s">
        <v>484</v>
      </c>
      <c r="G42" t="s">
        <v>397</v>
      </c>
      <c r="H42" s="10">
        <v>44914</v>
      </c>
      <c r="I42" t="s">
        <v>301</v>
      </c>
      <c r="J42" t="s">
        <v>302</v>
      </c>
      <c r="K42" t="s">
        <v>476</v>
      </c>
      <c r="L42" t="s">
        <v>309</v>
      </c>
      <c r="M42">
        <v>30000</v>
      </c>
    </row>
    <row r="43" spans="2:13">
      <c r="B43" t="s">
        <v>489</v>
      </c>
      <c r="C43" t="s">
        <v>490</v>
      </c>
      <c r="D43" t="s">
        <v>491</v>
      </c>
      <c r="E43" t="s">
        <v>492</v>
      </c>
      <c r="F43" t="s">
        <v>423</v>
      </c>
      <c r="G43" t="s">
        <v>424</v>
      </c>
      <c r="H43" s="10">
        <v>44914</v>
      </c>
      <c r="I43" t="s">
        <v>425</v>
      </c>
      <c r="J43" t="s">
        <v>302</v>
      </c>
      <c r="K43" t="s">
        <v>387</v>
      </c>
      <c r="L43" t="s">
        <v>309</v>
      </c>
      <c r="M43">
        <v>30000</v>
      </c>
    </row>
    <row r="44" spans="2:13">
      <c r="B44" t="s">
        <v>243</v>
      </c>
      <c r="C44" t="s">
        <v>493</v>
      </c>
      <c r="D44" t="s">
        <v>352</v>
      </c>
      <c r="E44" t="s">
        <v>494</v>
      </c>
      <c r="F44" t="s">
        <v>299</v>
      </c>
      <c r="G44" t="s">
        <v>300</v>
      </c>
      <c r="H44" s="10">
        <v>44914</v>
      </c>
      <c r="I44" t="s">
        <v>301</v>
      </c>
      <c r="J44" t="s">
        <v>302</v>
      </c>
      <c r="K44" t="s">
        <v>476</v>
      </c>
      <c r="L44" t="s">
        <v>304</v>
      </c>
      <c r="M44">
        <v>84000</v>
      </c>
    </row>
    <row r="45" spans="2:13">
      <c r="B45" t="s">
        <v>242</v>
      </c>
      <c r="C45" t="s">
        <v>495</v>
      </c>
      <c r="D45" t="s">
        <v>496</v>
      </c>
      <c r="E45" t="s">
        <v>497</v>
      </c>
      <c r="F45" t="s">
        <v>299</v>
      </c>
      <c r="G45" t="s">
        <v>300</v>
      </c>
      <c r="H45" s="10">
        <v>44914</v>
      </c>
      <c r="I45" t="s">
        <v>301</v>
      </c>
      <c r="J45" t="s">
        <v>302</v>
      </c>
      <c r="K45" t="s">
        <v>476</v>
      </c>
      <c r="L45" t="s">
        <v>304</v>
      </c>
      <c r="M45">
        <v>75000</v>
      </c>
    </row>
    <row r="46" spans="2:13">
      <c r="B46" t="s">
        <v>498</v>
      </c>
      <c r="C46" t="s">
        <v>499</v>
      </c>
      <c r="D46" t="s">
        <v>394</v>
      </c>
      <c r="E46" t="s">
        <v>500</v>
      </c>
      <c r="F46" t="s">
        <v>354</v>
      </c>
      <c r="G46" t="s">
        <v>445</v>
      </c>
      <c r="H46" s="10">
        <v>44901</v>
      </c>
      <c r="I46" t="s">
        <v>425</v>
      </c>
      <c r="J46" t="s">
        <v>326</v>
      </c>
      <c r="K46" t="s">
        <v>398</v>
      </c>
      <c r="L46" t="s">
        <v>339</v>
      </c>
      <c r="M46">
        <v>13993</v>
      </c>
    </row>
    <row r="47" spans="2:13">
      <c r="B47" t="s">
        <v>240</v>
      </c>
      <c r="C47" t="s">
        <v>501</v>
      </c>
      <c r="D47" t="s">
        <v>370</v>
      </c>
      <c r="E47" t="s">
        <v>502</v>
      </c>
      <c r="F47" t="s">
        <v>484</v>
      </c>
      <c r="G47" t="s">
        <v>397</v>
      </c>
      <c r="H47" s="10">
        <v>44896</v>
      </c>
      <c r="I47" t="s">
        <v>301</v>
      </c>
      <c r="J47" t="s">
        <v>302</v>
      </c>
      <c r="K47" t="s">
        <v>503</v>
      </c>
      <c r="L47" t="s">
        <v>309</v>
      </c>
      <c r="M47">
        <v>30000</v>
      </c>
    </row>
    <row r="48" spans="2:13">
      <c r="B48" t="s">
        <v>504</v>
      </c>
      <c r="C48" t="s">
        <v>505</v>
      </c>
      <c r="D48" t="s">
        <v>506</v>
      </c>
      <c r="E48" t="s">
        <v>507</v>
      </c>
      <c r="F48" t="s">
        <v>299</v>
      </c>
      <c r="G48" t="s">
        <v>8</v>
      </c>
      <c r="H48" s="10">
        <v>44896</v>
      </c>
      <c r="I48" t="s">
        <v>425</v>
      </c>
      <c r="J48" t="s">
        <v>302</v>
      </c>
      <c r="K48" t="s">
        <v>476</v>
      </c>
      <c r="L48" t="s">
        <v>309</v>
      </c>
      <c r="M48">
        <v>45000</v>
      </c>
    </row>
    <row r="49" spans="2:13">
      <c r="B49" t="s">
        <v>238</v>
      </c>
      <c r="C49" t="s">
        <v>508</v>
      </c>
      <c r="D49" t="s">
        <v>509</v>
      </c>
      <c r="E49" t="s">
        <v>510</v>
      </c>
      <c r="F49" t="s">
        <v>459</v>
      </c>
      <c r="G49" t="s">
        <v>397</v>
      </c>
      <c r="H49" s="10">
        <v>44896</v>
      </c>
      <c r="I49" t="s">
        <v>301</v>
      </c>
      <c r="J49" t="s">
        <v>302</v>
      </c>
      <c r="K49" t="s">
        <v>503</v>
      </c>
      <c r="L49" t="s">
        <v>309</v>
      </c>
      <c r="M49">
        <v>30000</v>
      </c>
    </row>
    <row r="50" spans="2:13">
      <c r="B50" t="s">
        <v>236</v>
      </c>
      <c r="C50" t="s">
        <v>511</v>
      </c>
      <c r="D50" t="s">
        <v>307</v>
      </c>
      <c r="E50" t="s">
        <v>512</v>
      </c>
      <c r="F50" t="s">
        <v>459</v>
      </c>
      <c r="G50" t="s">
        <v>397</v>
      </c>
      <c r="H50" s="10">
        <v>44896</v>
      </c>
      <c r="I50" t="s">
        <v>301</v>
      </c>
      <c r="J50" t="s">
        <v>302</v>
      </c>
      <c r="K50" t="s">
        <v>503</v>
      </c>
      <c r="L50" t="s">
        <v>309</v>
      </c>
      <c r="M50">
        <v>30000</v>
      </c>
    </row>
    <row r="51" spans="2:13">
      <c r="B51" t="s">
        <v>513</v>
      </c>
      <c r="C51" t="s">
        <v>514</v>
      </c>
      <c r="D51" t="s">
        <v>394</v>
      </c>
      <c r="E51" t="s">
        <v>515</v>
      </c>
      <c r="F51" t="s">
        <v>299</v>
      </c>
      <c r="G51" t="s">
        <v>516</v>
      </c>
      <c r="H51" s="10">
        <v>44896</v>
      </c>
      <c r="I51" t="s">
        <v>425</v>
      </c>
      <c r="J51" t="s">
        <v>302</v>
      </c>
      <c r="K51" t="s">
        <v>460</v>
      </c>
      <c r="L51" t="s">
        <v>304</v>
      </c>
      <c r="M51">
        <v>57000</v>
      </c>
    </row>
    <row r="52" spans="2:13">
      <c r="B52" t="s">
        <v>234</v>
      </c>
      <c r="C52" t="s">
        <v>517</v>
      </c>
      <c r="D52" t="s">
        <v>318</v>
      </c>
      <c r="E52" t="s">
        <v>518</v>
      </c>
      <c r="F52" t="s">
        <v>449</v>
      </c>
      <c r="G52" t="s">
        <v>397</v>
      </c>
      <c r="H52" s="10">
        <v>44846</v>
      </c>
      <c r="I52" t="s">
        <v>301</v>
      </c>
      <c r="J52" t="s">
        <v>302</v>
      </c>
      <c r="K52" t="s">
        <v>519</v>
      </c>
      <c r="L52" t="s">
        <v>309</v>
      </c>
      <c r="M52">
        <v>31500</v>
      </c>
    </row>
    <row r="53" spans="2:13">
      <c r="B53" t="s">
        <v>232</v>
      </c>
      <c r="C53" t="s">
        <v>520</v>
      </c>
      <c r="D53" t="s">
        <v>318</v>
      </c>
      <c r="E53" t="s">
        <v>521</v>
      </c>
      <c r="F53" t="s">
        <v>522</v>
      </c>
      <c r="G53" t="s">
        <v>523</v>
      </c>
      <c r="H53" s="10">
        <v>44866</v>
      </c>
      <c r="I53" t="s">
        <v>301</v>
      </c>
      <c r="J53" t="s">
        <v>302</v>
      </c>
      <c r="K53" t="s">
        <v>519</v>
      </c>
      <c r="L53" t="s">
        <v>328</v>
      </c>
      <c r="M53">
        <v>12360</v>
      </c>
    </row>
    <row r="54" spans="2:13">
      <c r="B54" t="s">
        <v>230</v>
      </c>
      <c r="C54" t="s">
        <v>524</v>
      </c>
      <c r="D54" t="s">
        <v>525</v>
      </c>
      <c r="E54" t="s">
        <v>526</v>
      </c>
      <c r="F54" t="s">
        <v>459</v>
      </c>
      <c r="G54" t="s">
        <v>397</v>
      </c>
      <c r="H54" s="10">
        <v>44866</v>
      </c>
      <c r="I54" t="s">
        <v>301</v>
      </c>
      <c r="J54" t="s">
        <v>302</v>
      </c>
      <c r="K54" t="s">
        <v>519</v>
      </c>
      <c r="L54" t="s">
        <v>309</v>
      </c>
      <c r="M54">
        <v>32400</v>
      </c>
    </row>
    <row r="55" spans="2:13">
      <c r="B55" t="s">
        <v>228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s="10">
        <v>44872</v>
      </c>
      <c r="I55" t="s">
        <v>301</v>
      </c>
      <c r="J55" t="s">
        <v>302</v>
      </c>
      <c r="K55" t="s">
        <v>503</v>
      </c>
      <c r="L55" t="s">
        <v>309</v>
      </c>
      <c r="M55">
        <v>30000</v>
      </c>
    </row>
    <row r="56" spans="2:13">
      <c r="B56" t="s">
        <v>532</v>
      </c>
      <c r="C56" t="s">
        <v>533</v>
      </c>
      <c r="D56" t="s">
        <v>534</v>
      </c>
      <c r="E56" t="s">
        <v>535</v>
      </c>
      <c r="F56" t="s">
        <v>354</v>
      </c>
      <c r="G56" t="s">
        <v>536</v>
      </c>
      <c r="H56" s="10">
        <v>44866</v>
      </c>
      <c r="I56" t="s">
        <v>425</v>
      </c>
      <c r="J56" t="s">
        <v>302</v>
      </c>
      <c r="K56"/>
      <c r="L56" t="s">
        <v>537</v>
      </c>
      <c r="M56">
        <v>120000</v>
      </c>
    </row>
    <row r="57" spans="2:13">
      <c r="B57" t="s">
        <v>227</v>
      </c>
      <c r="C57" t="s">
        <v>538</v>
      </c>
      <c r="D57" t="s">
        <v>539</v>
      </c>
      <c r="E57" t="s">
        <v>540</v>
      </c>
      <c r="F57" t="s">
        <v>344</v>
      </c>
      <c r="G57" t="s">
        <v>541</v>
      </c>
      <c r="H57" s="10">
        <v>44861</v>
      </c>
      <c r="I57" t="s">
        <v>301</v>
      </c>
      <c r="J57" t="s">
        <v>302</v>
      </c>
      <c r="K57" t="s">
        <v>519</v>
      </c>
      <c r="L57" t="s">
        <v>537</v>
      </c>
      <c r="M57">
        <v>159750</v>
      </c>
    </row>
    <row r="58" spans="2:13">
      <c r="B58" t="s">
        <v>225</v>
      </c>
      <c r="C58" t="s">
        <v>542</v>
      </c>
      <c r="D58" t="s">
        <v>543</v>
      </c>
      <c r="E58" t="s">
        <v>544</v>
      </c>
      <c r="F58" t="s">
        <v>417</v>
      </c>
      <c r="G58" t="s">
        <v>545</v>
      </c>
      <c r="H58" s="10">
        <v>44851</v>
      </c>
      <c r="I58" t="s">
        <v>301</v>
      </c>
      <c r="J58" t="s">
        <v>302</v>
      </c>
      <c r="K58" t="s">
        <v>519</v>
      </c>
      <c r="L58" t="s">
        <v>309</v>
      </c>
      <c r="M58">
        <v>36720</v>
      </c>
    </row>
    <row r="59" spans="2:13">
      <c r="B59" t="s">
        <v>546</v>
      </c>
      <c r="C59" t="s">
        <v>547</v>
      </c>
      <c r="D59" t="s">
        <v>548</v>
      </c>
      <c r="E59" t="s">
        <v>549</v>
      </c>
      <c r="F59" t="s">
        <v>354</v>
      </c>
      <c r="G59" t="s">
        <v>536</v>
      </c>
      <c r="H59" s="10">
        <v>44844</v>
      </c>
      <c r="I59" t="s">
        <v>425</v>
      </c>
      <c r="J59" t="s">
        <v>302</v>
      </c>
      <c r="K59"/>
      <c r="L59" t="s">
        <v>406</v>
      </c>
      <c r="M59">
        <v>120000</v>
      </c>
    </row>
    <row r="60" spans="2:13">
      <c r="B60" t="s">
        <v>223</v>
      </c>
      <c r="C60" t="s">
        <v>550</v>
      </c>
      <c r="D60" t="s">
        <v>394</v>
      </c>
      <c r="E60" t="s">
        <v>551</v>
      </c>
      <c r="F60" t="s">
        <v>299</v>
      </c>
      <c r="G60" t="s">
        <v>300</v>
      </c>
      <c r="H60" s="10">
        <v>44844</v>
      </c>
      <c r="I60" t="s">
        <v>301</v>
      </c>
      <c r="J60" t="s">
        <v>302</v>
      </c>
      <c r="K60" t="s">
        <v>519</v>
      </c>
      <c r="L60" t="s">
        <v>304</v>
      </c>
      <c r="M60">
        <v>69875</v>
      </c>
    </row>
    <row r="61" spans="2:13">
      <c r="B61" t="s">
        <v>552</v>
      </c>
      <c r="C61" t="s">
        <v>553</v>
      </c>
      <c r="D61" t="s">
        <v>554</v>
      </c>
      <c r="E61" t="s">
        <v>555</v>
      </c>
      <c r="F61" t="s">
        <v>423</v>
      </c>
      <c r="G61" t="s">
        <v>556</v>
      </c>
      <c r="H61" s="10">
        <v>44823</v>
      </c>
      <c r="I61" t="s">
        <v>425</v>
      </c>
      <c r="J61" t="s">
        <v>302</v>
      </c>
      <c r="K61" t="s">
        <v>349</v>
      </c>
      <c r="L61" t="s">
        <v>406</v>
      </c>
      <c r="M61">
        <v>125000</v>
      </c>
    </row>
    <row r="62" spans="2:13">
      <c r="B62" t="s">
        <v>221</v>
      </c>
      <c r="C62" t="s">
        <v>557</v>
      </c>
      <c r="D62" t="s">
        <v>558</v>
      </c>
      <c r="E62" t="s">
        <v>559</v>
      </c>
      <c r="F62" t="s">
        <v>417</v>
      </c>
      <c r="G62" t="s">
        <v>560</v>
      </c>
      <c r="H62" s="10">
        <v>44823</v>
      </c>
      <c r="I62" t="s">
        <v>301</v>
      </c>
      <c r="J62" t="s">
        <v>302</v>
      </c>
      <c r="K62" t="s">
        <v>561</v>
      </c>
      <c r="L62" t="s">
        <v>328</v>
      </c>
      <c r="M62">
        <v>30240</v>
      </c>
    </row>
    <row r="63" spans="2:13">
      <c r="B63" t="s">
        <v>219</v>
      </c>
      <c r="C63" t="s">
        <v>562</v>
      </c>
      <c r="D63" t="s">
        <v>473</v>
      </c>
      <c r="E63" t="s">
        <v>563</v>
      </c>
      <c r="F63" t="s">
        <v>314</v>
      </c>
      <c r="G63" t="s">
        <v>325</v>
      </c>
      <c r="H63" s="10">
        <v>44823</v>
      </c>
      <c r="I63" t="s">
        <v>301</v>
      </c>
      <c r="J63" t="s">
        <v>302</v>
      </c>
      <c r="K63" t="s">
        <v>561</v>
      </c>
      <c r="L63" t="s">
        <v>328</v>
      </c>
      <c r="M63">
        <v>23738</v>
      </c>
    </row>
    <row r="64" spans="2:13">
      <c r="B64" t="s">
        <v>564</v>
      </c>
      <c r="C64" t="s">
        <v>565</v>
      </c>
      <c r="D64" t="s">
        <v>566</v>
      </c>
      <c r="E64" t="s">
        <v>567</v>
      </c>
      <c r="F64" t="s">
        <v>423</v>
      </c>
      <c r="G64" t="s">
        <v>424</v>
      </c>
      <c r="H64" s="10">
        <v>44817</v>
      </c>
      <c r="I64" t="s">
        <v>425</v>
      </c>
      <c r="J64" t="s">
        <v>302</v>
      </c>
      <c r="K64"/>
      <c r="L64" t="s">
        <v>309</v>
      </c>
      <c r="M64">
        <v>30000</v>
      </c>
    </row>
    <row r="65" spans="2:13">
      <c r="B65" t="s">
        <v>216</v>
      </c>
      <c r="C65" t="s">
        <v>568</v>
      </c>
      <c r="D65" t="s">
        <v>569</v>
      </c>
      <c r="E65" t="s">
        <v>570</v>
      </c>
      <c r="F65" t="s">
        <v>417</v>
      </c>
      <c r="G65" t="s">
        <v>571</v>
      </c>
      <c r="H65" s="10">
        <v>44818</v>
      </c>
      <c r="I65" t="s">
        <v>301</v>
      </c>
      <c r="J65" t="s">
        <v>302</v>
      </c>
      <c r="K65" t="s">
        <v>561</v>
      </c>
      <c r="L65" t="s">
        <v>309</v>
      </c>
      <c r="M65">
        <v>36750</v>
      </c>
    </row>
    <row r="66" spans="2:13">
      <c r="B66" t="s">
        <v>572</v>
      </c>
      <c r="C66" t="s">
        <v>379</v>
      </c>
      <c r="D66" t="s">
        <v>525</v>
      </c>
      <c r="E66" t="s">
        <v>573</v>
      </c>
      <c r="F66" t="s">
        <v>423</v>
      </c>
      <c r="G66" t="s">
        <v>424</v>
      </c>
      <c r="H66" s="10">
        <v>44809</v>
      </c>
      <c r="I66" t="s">
        <v>425</v>
      </c>
      <c r="J66" t="s">
        <v>302</v>
      </c>
      <c r="K66" t="s">
        <v>303</v>
      </c>
      <c r="L66" t="s">
        <v>309</v>
      </c>
      <c r="M66">
        <v>30000</v>
      </c>
    </row>
    <row r="67" spans="2:13">
      <c r="B67" t="s">
        <v>214</v>
      </c>
      <c r="C67" t="s">
        <v>574</v>
      </c>
      <c r="D67" t="s">
        <v>575</v>
      </c>
      <c r="E67" t="s">
        <v>576</v>
      </c>
      <c r="F67" t="s">
        <v>344</v>
      </c>
      <c r="G67" t="s">
        <v>8</v>
      </c>
      <c r="H67" s="10">
        <v>44809</v>
      </c>
      <c r="I67" t="s">
        <v>301</v>
      </c>
      <c r="J67" t="s">
        <v>302</v>
      </c>
      <c r="K67" t="s">
        <v>561</v>
      </c>
      <c r="L67" t="s">
        <v>309</v>
      </c>
      <c r="M67">
        <v>31650</v>
      </c>
    </row>
    <row r="68" spans="2:13">
      <c r="B68" t="s">
        <v>212</v>
      </c>
      <c r="C68" t="s">
        <v>577</v>
      </c>
      <c r="D68" t="s">
        <v>578</v>
      </c>
      <c r="E68" t="s">
        <v>579</v>
      </c>
      <c r="F68" t="s">
        <v>459</v>
      </c>
      <c r="G68" t="s">
        <v>397</v>
      </c>
      <c r="H68" s="10">
        <v>44805</v>
      </c>
      <c r="I68" t="s">
        <v>301</v>
      </c>
      <c r="J68" t="s">
        <v>302</v>
      </c>
      <c r="K68" t="s">
        <v>580</v>
      </c>
      <c r="L68" t="s">
        <v>309</v>
      </c>
      <c r="M68">
        <v>32250</v>
      </c>
    </row>
    <row r="69" spans="2:13">
      <c r="B69" t="s">
        <v>581</v>
      </c>
      <c r="C69" t="s">
        <v>582</v>
      </c>
      <c r="D69" t="s">
        <v>583</v>
      </c>
      <c r="E69" t="s">
        <v>584</v>
      </c>
      <c r="F69" t="s">
        <v>354</v>
      </c>
      <c r="G69" t="s">
        <v>391</v>
      </c>
      <c r="H69" s="10">
        <v>44805</v>
      </c>
      <c r="I69" t="s">
        <v>425</v>
      </c>
      <c r="J69" t="s">
        <v>326</v>
      </c>
      <c r="K69" t="s">
        <v>440</v>
      </c>
      <c r="L69" t="s">
        <v>309</v>
      </c>
      <c r="M69">
        <v>16788</v>
      </c>
    </row>
    <row r="70" spans="2:13">
      <c r="B70" t="s">
        <v>210</v>
      </c>
      <c r="C70" t="s">
        <v>585</v>
      </c>
      <c r="D70" t="s">
        <v>586</v>
      </c>
      <c r="E70" t="s">
        <v>587</v>
      </c>
      <c r="F70" t="s">
        <v>449</v>
      </c>
      <c r="G70" t="s">
        <v>397</v>
      </c>
      <c r="H70" s="10">
        <v>44805</v>
      </c>
      <c r="I70" t="s">
        <v>301</v>
      </c>
      <c r="J70" t="s">
        <v>302</v>
      </c>
      <c r="K70" t="s">
        <v>580</v>
      </c>
      <c r="L70" t="s">
        <v>309</v>
      </c>
      <c r="M70">
        <v>31500</v>
      </c>
    </row>
    <row r="71" spans="2:13">
      <c r="B71" t="s">
        <v>588</v>
      </c>
      <c r="C71" t="s">
        <v>589</v>
      </c>
      <c r="D71" t="s">
        <v>590</v>
      </c>
      <c r="E71" t="s">
        <v>591</v>
      </c>
      <c r="F71" t="s">
        <v>592</v>
      </c>
      <c r="G71" t="s">
        <v>593</v>
      </c>
      <c r="H71" s="10">
        <v>44805</v>
      </c>
      <c r="I71" t="s">
        <v>425</v>
      </c>
      <c r="J71" t="s">
        <v>302</v>
      </c>
      <c r="K71" t="s">
        <v>519</v>
      </c>
      <c r="L71" t="s">
        <v>304</v>
      </c>
      <c r="M71">
        <v>53750</v>
      </c>
    </row>
    <row r="72" spans="2:13">
      <c r="B72" t="s">
        <v>594</v>
      </c>
      <c r="C72" t="s">
        <v>388</v>
      </c>
      <c r="D72" t="s">
        <v>389</v>
      </c>
      <c r="E72" t="s">
        <v>595</v>
      </c>
      <c r="F72" t="s">
        <v>354</v>
      </c>
      <c r="G72" t="s">
        <v>391</v>
      </c>
      <c r="H72" s="10">
        <v>44791</v>
      </c>
      <c r="I72" t="s">
        <v>446</v>
      </c>
      <c r="J72" t="s">
        <v>326</v>
      </c>
      <c r="K72" t="s">
        <v>349</v>
      </c>
      <c r="L72" t="s">
        <v>328</v>
      </c>
      <c r="M72">
        <v>18131</v>
      </c>
    </row>
    <row r="73" spans="2:13">
      <c r="B73" t="s">
        <v>208</v>
      </c>
      <c r="C73" t="s">
        <v>596</v>
      </c>
      <c r="D73" t="s">
        <v>373</v>
      </c>
      <c r="E73" t="s">
        <v>597</v>
      </c>
      <c r="F73" t="s">
        <v>403</v>
      </c>
      <c r="G73" t="s">
        <v>598</v>
      </c>
      <c r="H73" s="10">
        <v>44790</v>
      </c>
      <c r="I73" t="s">
        <v>301</v>
      </c>
      <c r="J73" t="s">
        <v>302</v>
      </c>
      <c r="K73" t="s">
        <v>580</v>
      </c>
      <c r="L73" t="s">
        <v>304</v>
      </c>
      <c r="M73">
        <v>50000</v>
      </c>
    </row>
    <row r="74" spans="2:13">
      <c r="B74" t="s">
        <v>205</v>
      </c>
      <c r="C74" t="s">
        <v>599</v>
      </c>
      <c r="D74" t="s">
        <v>373</v>
      </c>
      <c r="E74" t="s">
        <v>600</v>
      </c>
      <c r="F74" t="s">
        <v>403</v>
      </c>
      <c r="G74" t="s">
        <v>598</v>
      </c>
      <c r="H74" s="10">
        <v>44790</v>
      </c>
      <c r="I74" t="s">
        <v>301</v>
      </c>
      <c r="J74" t="s">
        <v>302</v>
      </c>
      <c r="K74" t="s">
        <v>580</v>
      </c>
      <c r="L74" t="s">
        <v>304</v>
      </c>
      <c r="M74">
        <v>50000</v>
      </c>
    </row>
    <row r="75" spans="2:13">
      <c r="B75" t="s">
        <v>601</v>
      </c>
      <c r="C75" t="s">
        <v>602</v>
      </c>
      <c r="D75" t="s">
        <v>603</v>
      </c>
      <c r="E75" t="s">
        <v>604</v>
      </c>
      <c r="F75" t="s">
        <v>423</v>
      </c>
      <c r="G75" t="s">
        <v>397</v>
      </c>
      <c r="H75" s="10">
        <v>44789</v>
      </c>
      <c r="I75" t="s">
        <v>425</v>
      </c>
      <c r="J75" t="s">
        <v>302</v>
      </c>
      <c r="K75" t="s">
        <v>450</v>
      </c>
      <c r="L75" t="s">
        <v>309</v>
      </c>
      <c r="M75">
        <v>31650</v>
      </c>
    </row>
    <row r="76" spans="2:13">
      <c r="B76" t="s">
        <v>204</v>
      </c>
      <c r="C76" t="s">
        <v>605</v>
      </c>
      <c r="D76" t="s">
        <v>606</v>
      </c>
      <c r="E76" t="s">
        <v>607</v>
      </c>
      <c r="F76" t="s">
        <v>530</v>
      </c>
      <c r="G76" t="s">
        <v>300</v>
      </c>
      <c r="H76" s="10">
        <v>44789</v>
      </c>
      <c r="I76" t="s">
        <v>301</v>
      </c>
      <c r="J76" t="s">
        <v>302</v>
      </c>
      <c r="K76" t="s">
        <v>580</v>
      </c>
      <c r="L76" t="s">
        <v>304</v>
      </c>
      <c r="M76">
        <v>57200</v>
      </c>
    </row>
    <row r="77" spans="2:13">
      <c r="B77" t="s">
        <v>608</v>
      </c>
      <c r="C77" t="s">
        <v>609</v>
      </c>
      <c r="D77" t="s">
        <v>548</v>
      </c>
      <c r="E77" t="s">
        <v>610</v>
      </c>
      <c r="F77" t="s">
        <v>423</v>
      </c>
      <c r="G77" t="s">
        <v>397</v>
      </c>
      <c r="H77" s="10">
        <v>44781</v>
      </c>
      <c r="I77" t="s">
        <v>425</v>
      </c>
      <c r="J77" t="s">
        <v>302</v>
      </c>
      <c r="K77" t="s">
        <v>450</v>
      </c>
      <c r="L77" t="s">
        <v>309</v>
      </c>
      <c r="M77">
        <v>32400</v>
      </c>
    </row>
    <row r="78" spans="2:13">
      <c r="B78" t="s">
        <v>611</v>
      </c>
      <c r="C78" t="s">
        <v>612</v>
      </c>
      <c r="D78" t="s">
        <v>352</v>
      </c>
      <c r="E78" t="s">
        <v>613</v>
      </c>
      <c r="F78" t="s">
        <v>530</v>
      </c>
      <c r="G78" t="s">
        <v>409</v>
      </c>
      <c r="H78" s="10">
        <v>44781</v>
      </c>
      <c r="I78" t="s">
        <v>425</v>
      </c>
      <c r="J78" t="s">
        <v>302</v>
      </c>
      <c r="K78" t="s">
        <v>349</v>
      </c>
      <c r="L78" t="s">
        <v>328</v>
      </c>
      <c r="M78">
        <v>16800</v>
      </c>
    </row>
    <row r="79" spans="2:13">
      <c r="B79" t="s">
        <v>614</v>
      </c>
      <c r="C79" t="s">
        <v>615</v>
      </c>
      <c r="D79" t="s">
        <v>616</v>
      </c>
      <c r="E79" t="s">
        <v>617</v>
      </c>
      <c r="F79" t="s">
        <v>423</v>
      </c>
      <c r="G79" t="s">
        <v>424</v>
      </c>
      <c r="H79" s="10">
        <v>44781</v>
      </c>
      <c r="I79" t="s">
        <v>425</v>
      </c>
      <c r="J79" t="s">
        <v>302</v>
      </c>
      <c r="K79" t="s">
        <v>405</v>
      </c>
      <c r="L79" t="s">
        <v>309</v>
      </c>
      <c r="M79">
        <v>30000</v>
      </c>
    </row>
    <row r="80" spans="2:13">
      <c r="B80" t="s">
        <v>201</v>
      </c>
      <c r="C80" t="s">
        <v>618</v>
      </c>
      <c r="D80" t="s">
        <v>619</v>
      </c>
      <c r="E80" t="s">
        <v>620</v>
      </c>
      <c r="F80" t="s">
        <v>484</v>
      </c>
      <c r="G80" t="s">
        <v>397</v>
      </c>
      <c r="H80" s="10">
        <v>44774</v>
      </c>
      <c r="I80" t="s">
        <v>301</v>
      </c>
      <c r="J80" t="s">
        <v>302</v>
      </c>
      <c r="K80" t="s">
        <v>621</v>
      </c>
      <c r="L80" t="s">
        <v>309</v>
      </c>
      <c r="M80">
        <v>32400</v>
      </c>
    </row>
    <row r="81" spans="2:13">
      <c r="B81" t="s">
        <v>622</v>
      </c>
      <c r="C81" t="s">
        <v>517</v>
      </c>
      <c r="D81" t="s">
        <v>623</v>
      </c>
      <c r="E81" t="s">
        <v>624</v>
      </c>
      <c r="F81" t="s">
        <v>423</v>
      </c>
      <c r="G81" t="s">
        <v>424</v>
      </c>
      <c r="H81" s="10">
        <v>44774</v>
      </c>
      <c r="I81" t="s">
        <v>425</v>
      </c>
      <c r="J81" t="s">
        <v>302</v>
      </c>
      <c r="K81" t="s">
        <v>315</v>
      </c>
      <c r="L81" t="s">
        <v>309</v>
      </c>
      <c r="M81">
        <v>30000</v>
      </c>
    </row>
    <row r="82" spans="2:13">
      <c r="B82" t="s">
        <v>625</v>
      </c>
      <c r="C82" t="s">
        <v>626</v>
      </c>
      <c r="D82" t="s">
        <v>627</v>
      </c>
      <c r="E82" t="s">
        <v>628</v>
      </c>
      <c r="F82" t="s">
        <v>423</v>
      </c>
      <c r="G82" t="s">
        <v>424</v>
      </c>
      <c r="H82" s="10">
        <v>44774</v>
      </c>
      <c r="I82" t="s">
        <v>425</v>
      </c>
      <c r="J82" t="s">
        <v>302</v>
      </c>
      <c r="K82" t="s">
        <v>315</v>
      </c>
      <c r="L82" t="s">
        <v>309</v>
      </c>
      <c r="M82">
        <v>30000</v>
      </c>
    </row>
    <row r="83" spans="2:13">
      <c r="B83" t="s">
        <v>199</v>
      </c>
      <c r="C83" t="s">
        <v>629</v>
      </c>
      <c r="D83" t="s">
        <v>496</v>
      </c>
      <c r="E83" t="s">
        <v>630</v>
      </c>
      <c r="F83" t="s">
        <v>631</v>
      </c>
      <c r="G83" t="s">
        <v>404</v>
      </c>
      <c r="H83" s="10">
        <v>44774</v>
      </c>
      <c r="I83" t="s">
        <v>301</v>
      </c>
      <c r="J83" t="s">
        <v>302</v>
      </c>
      <c r="K83" t="s">
        <v>621</v>
      </c>
      <c r="L83" t="s">
        <v>406</v>
      </c>
      <c r="M83">
        <v>91375</v>
      </c>
    </row>
    <row r="84" spans="2:13">
      <c r="B84" t="s">
        <v>632</v>
      </c>
      <c r="C84" t="s">
        <v>346</v>
      </c>
      <c r="D84" t="s">
        <v>307</v>
      </c>
      <c r="E84" t="s">
        <v>633</v>
      </c>
      <c r="F84" t="s">
        <v>337</v>
      </c>
      <c r="G84" t="s">
        <v>348</v>
      </c>
      <c r="H84" s="10">
        <v>44774</v>
      </c>
      <c r="I84" t="s">
        <v>446</v>
      </c>
      <c r="J84" t="s">
        <v>302</v>
      </c>
      <c r="K84" t="s">
        <v>440</v>
      </c>
      <c r="L84" t="s">
        <v>309</v>
      </c>
      <c r="M84">
        <v>36750</v>
      </c>
    </row>
    <row r="85" spans="2:13">
      <c r="B85" t="s">
        <v>198</v>
      </c>
      <c r="C85" t="s">
        <v>634</v>
      </c>
      <c r="D85" t="s">
        <v>635</v>
      </c>
      <c r="E85" t="s">
        <v>636</v>
      </c>
      <c r="F85" t="s">
        <v>631</v>
      </c>
      <c r="G85" t="s">
        <v>541</v>
      </c>
      <c r="H85" s="10">
        <v>44767</v>
      </c>
      <c r="I85" t="s">
        <v>301</v>
      </c>
      <c r="J85" t="s">
        <v>302</v>
      </c>
      <c r="K85" t="s">
        <v>621</v>
      </c>
      <c r="L85" t="s">
        <v>537</v>
      </c>
      <c r="M85">
        <v>158750</v>
      </c>
    </row>
    <row r="86" spans="2:13">
      <c r="B86" t="s">
        <v>637</v>
      </c>
      <c r="C86" t="s">
        <v>638</v>
      </c>
      <c r="D86" t="s">
        <v>639</v>
      </c>
      <c r="E86" t="s">
        <v>640</v>
      </c>
      <c r="F86" t="s">
        <v>417</v>
      </c>
      <c r="G86" t="s">
        <v>641</v>
      </c>
      <c r="H86" s="10">
        <v>44767</v>
      </c>
      <c r="I86" t="s">
        <v>425</v>
      </c>
      <c r="J86" t="s">
        <v>302</v>
      </c>
      <c r="K86" t="s">
        <v>398</v>
      </c>
      <c r="L86" t="s">
        <v>304</v>
      </c>
      <c r="M86">
        <v>33400</v>
      </c>
    </row>
    <row r="87" spans="2:13">
      <c r="B87" t="s">
        <v>196</v>
      </c>
      <c r="C87" t="s">
        <v>642</v>
      </c>
      <c r="D87" t="s">
        <v>542</v>
      </c>
      <c r="E87" t="s">
        <v>643</v>
      </c>
      <c r="F87" t="s">
        <v>484</v>
      </c>
      <c r="G87" t="s">
        <v>397</v>
      </c>
      <c r="H87" s="10">
        <v>44767</v>
      </c>
      <c r="I87" t="s">
        <v>301</v>
      </c>
      <c r="J87" t="s">
        <v>302</v>
      </c>
      <c r="K87" t="s">
        <v>621</v>
      </c>
      <c r="L87" t="s">
        <v>309</v>
      </c>
      <c r="M87">
        <v>32100</v>
      </c>
    </row>
    <row r="88" spans="2:13">
      <c r="B88" t="s">
        <v>194</v>
      </c>
      <c r="C88" t="s">
        <v>644</v>
      </c>
      <c r="D88" t="s">
        <v>645</v>
      </c>
      <c r="E88" t="s">
        <v>646</v>
      </c>
      <c r="F88" t="s">
        <v>299</v>
      </c>
      <c r="G88" t="s">
        <v>8</v>
      </c>
      <c r="H88" s="10">
        <v>44767</v>
      </c>
      <c r="I88" t="s">
        <v>301</v>
      </c>
      <c r="J88" t="s">
        <v>302</v>
      </c>
      <c r="K88" t="s">
        <v>621</v>
      </c>
      <c r="L88" t="s">
        <v>309</v>
      </c>
      <c r="M88">
        <v>32050</v>
      </c>
    </row>
    <row r="89" spans="2:13">
      <c r="B89" t="s">
        <v>647</v>
      </c>
      <c r="C89" t="s">
        <v>648</v>
      </c>
      <c r="D89" t="s">
        <v>577</v>
      </c>
      <c r="E89" t="s">
        <v>649</v>
      </c>
      <c r="F89" t="s">
        <v>354</v>
      </c>
      <c r="G89" t="s">
        <v>445</v>
      </c>
      <c r="H89" s="10">
        <v>44760</v>
      </c>
      <c r="I89" t="s">
        <v>425</v>
      </c>
      <c r="J89" t="s">
        <v>302</v>
      </c>
      <c r="K89" t="s">
        <v>460</v>
      </c>
      <c r="L89" t="s">
        <v>339</v>
      </c>
      <c r="M89">
        <v>13082</v>
      </c>
    </row>
    <row r="90" spans="2:13">
      <c r="B90" t="s">
        <v>193</v>
      </c>
      <c r="C90" t="s">
        <v>351</v>
      </c>
      <c r="D90" t="s">
        <v>318</v>
      </c>
      <c r="E90" t="s">
        <v>650</v>
      </c>
      <c r="F90" t="s">
        <v>299</v>
      </c>
      <c r="G90" t="s">
        <v>541</v>
      </c>
      <c r="H90" s="10">
        <v>44763</v>
      </c>
      <c r="I90" t="s">
        <v>301</v>
      </c>
      <c r="J90" t="s">
        <v>302</v>
      </c>
      <c r="K90" t="s">
        <v>621</v>
      </c>
      <c r="L90" t="s">
        <v>537</v>
      </c>
      <c r="M90">
        <v>162000</v>
      </c>
    </row>
    <row r="91" spans="2:13">
      <c r="B91" t="s">
        <v>191</v>
      </c>
      <c r="C91" t="s">
        <v>651</v>
      </c>
      <c r="D91" t="s">
        <v>652</v>
      </c>
      <c r="E91" t="s">
        <v>653</v>
      </c>
      <c r="F91" t="s">
        <v>631</v>
      </c>
      <c r="G91" t="s">
        <v>8</v>
      </c>
      <c r="H91" s="10">
        <v>44755</v>
      </c>
      <c r="I91" t="s">
        <v>301</v>
      </c>
      <c r="J91" t="s">
        <v>302</v>
      </c>
      <c r="K91" t="s">
        <v>621</v>
      </c>
      <c r="L91" t="s">
        <v>309</v>
      </c>
      <c r="M91">
        <v>31500</v>
      </c>
    </row>
    <row r="92" spans="2:13">
      <c r="B92" t="s">
        <v>654</v>
      </c>
      <c r="C92" t="s">
        <v>655</v>
      </c>
      <c r="D92" t="s">
        <v>623</v>
      </c>
      <c r="E92" t="s">
        <v>656</v>
      </c>
      <c r="F92" t="s">
        <v>423</v>
      </c>
      <c r="G92" t="s">
        <v>424</v>
      </c>
      <c r="H92" s="10">
        <v>44755</v>
      </c>
      <c r="I92" t="s">
        <v>425</v>
      </c>
      <c r="J92" t="s">
        <v>302</v>
      </c>
      <c r="K92" t="s">
        <v>405</v>
      </c>
      <c r="L92" t="s">
        <v>309</v>
      </c>
      <c r="M92">
        <v>30000</v>
      </c>
    </row>
    <row r="93" spans="2:13">
      <c r="B93" t="s">
        <v>657</v>
      </c>
      <c r="C93" t="s">
        <v>658</v>
      </c>
      <c r="D93" t="s">
        <v>659</v>
      </c>
      <c r="E93" t="s">
        <v>660</v>
      </c>
      <c r="F93" t="s">
        <v>423</v>
      </c>
      <c r="G93" t="s">
        <v>424</v>
      </c>
      <c r="H93" s="10">
        <v>44755</v>
      </c>
      <c r="I93" t="s">
        <v>425</v>
      </c>
      <c r="J93" t="s">
        <v>302</v>
      </c>
      <c r="K93" t="s">
        <v>476</v>
      </c>
      <c r="L93" t="s">
        <v>309</v>
      </c>
      <c r="M93">
        <v>32100</v>
      </c>
    </row>
    <row r="94" spans="2:13">
      <c r="B94" t="s">
        <v>661</v>
      </c>
      <c r="C94" t="s">
        <v>662</v>
      </c>
      <c r="D94" t="s">
        <v>663</v>
      </c>
      <c r="E94" t="s">
        <v>664</v>
      </c>
      <c r="F94" t="s">
        <v>354</v>
      </c>
      <c r="G94" t="s">
        <v>445</v>
      </c>
      <c r="H94" s="10">
        <v>44750</v>
      </c>
      <c r="I94" t="s">
        <v>425</v>
      </c>
      <c r="J94" t="s">
        <v>302</v>
      </c>
      <c r="K94" t="s">
        <v>398</v>
      </c>
      <c r="L94" t="s">
        <v>339</v>
      </c>
      <c r="M94">
        <v>12486</v>
      </c>
    </row>
    <row r="95" spans="2:13" s="4" customFormat="1">
      <c r="B95" t="s">
        <v>665</v>
      </c>
      <c r="C95" t="s">
        <v>372</v>
      </c>
      <c r="D95" t="s">
        <v>373</v>
      </c>
      <c r="E95" t="s">
        <v>666</v>
      </c>
      <c r="F95" t="s">
        <v>354</v>
      </c>
      <c r="G95" t="s">
        <v>364</v>
      </c>
      <c r="H95" s="10">
        <v>44743</v>
      </c>
      <c r="I95" t="s">
        <v>446</v>
      </c>
      <c r="J95" t="s">
        <v>302</v>
      </c>
      <c r="K95" t="s">
        <v>460</v>
      </c>
      <c r="L95" t="s">
        <v>339</v>
      </c>
      <c r="M95">
        <v>13277</v>
      </c>
    </row>
    <row r="96" spans="2:13">
      <c r="B96" t="s">
        <v>667</v>
      </c>
      <c r="C96" t="s">
        <v>668</v>
      </c>
      <c r="D96" t="s">
        <v>669</v>
      </c>
      <c r="E96" t="s">
        <v>670</v>
      </c>
      <c r="F96" t="s">
        <v>423</v>
      </c>
      <c r="G96" t="s">
        <v>424</v>
      </c>
      <c r="H96" s="10">
        <v>44753</v>
      </c>
      <c r="I96" t="s">
        <v>425</v>
      </c>
      <c r="J96" t="s">
        <v>302</v>
      </c>
      <c r="K96" t="s">
        <v>303</v>
      </c>
      <c r="L96"/>
      <c r="M96">
        <v>30000</v>
      </c>
    </row>
    <row r="97" spans="2:13">
      <c r="B97" t="s">
        <v>671</v>
      </c>
      <c r="C97" t="s">
        <v>672</v>
      </c>
      <c r="D97" t="s">
        <v>394</v>
      </c>
      <c r="E97" t="s">
        <v>673</v>
      </c>
      <c r="F97" t="s">
        <v>449</v>
      </c>
      <c r="G97" t="s">
        <v>593</v>
      </c>
      <c r="H97" s="10">
        <v>44753</v>
      </c>
      <c r="I97" t="s">
        <v>425</v>
      </c>
      <c r="J97" t="s">
        <v>302</v>
      </c>
      <c r="K97" t="s">
        <v>580</v>
      </c>
      <c r="L97" t="s">
        <v>304</v>
      </c>
      <c r="M97">
        <v>43067</v>
      </c>
    </row>
    <row r="98" spans="2:13">
      <c r="B98" t="s">
        <v>189</v>
      </c>
      <c r="C98" t="s">
        <v>674</v>
      </c>
      <c r="D98" t="s">
        <v>675</v>
      </c>
      <c r="E98" t="s">
        <v>676</v>
      </c>
      <c r="F98" t="s">
        <v>484</v>
      </c>
      <c r="G98" t="s">
        <v>397</v>
      </c>
      <c r="H98" s="10">
        <v>44735</v>
      </c>
      <c r="I98" t="s">
        <v>301</v>
      </c>
      <c r="J98" t="s">
        <v>302</v>
      </c>
      <c r="K98" t="s">
        <v>677</v>
      </c>
      <c r="L98" t="s">
        <v>309</v>
      </c>
      <c r="M98">
        <v>31700</v>
      </c>
    </row>
    <row r="99" spans="2:13">
      <c r="B99" t="s">
        <v>186</v>
      </c>
      <c r="C99" t="s">
        <v>481</v>
      </c>
      <c r="D99" t="s">
        <v>370</v>
      </c>
      <c r="E99" t="s">
        <v>678</v>
      </c>
      <c r="F99" t="s">
        <v>299</v>
      </c>
      <c r="G99" t="s">
        <v>8</v>
      </c>
      <c r="H99" s="10">
        <v>44747</v>
      </c>
      <c r="I99" t="s">
        <v>301</v>
      </c>
      <c r="J99" t="s">
        <v>302</v>
      </c>
      <c r="K99" t="s">
        <v>621</v>
      </c>
      <c r="L99" t="s">
        <v>309</v>
      </c>
      <c r="M99">
        <v>32400</v>
      </c>
    </row>
    <row r="100" spans="2:13">
      <c r="B100" t="s">
        <v>679</v>
      </c>
      <c r="C100" t="s">
        <v>680</v>
      </c>
      <c r="D100" t="s">
        <v>681</v>
      </c>
      <c r="E100" t="s">
        <v>682</v>
      </c>
      <c r="F100" t="s">
        <v>299</v>
      </c>
      <c r="G100" t="s">
        <v>439</v>
      </c>
      <c r="H100" s="10">
        <v>44747</v>
      </c>
      <c r="I100" t="s">
        <v>425</v>
      </c>
      <c r="J100" t="s">
        <v>302</v>
      </c>
      <c r="K100" t="s">
        <v>503</v>
      </c>
      <c r="L100" t="s">
        <v>304</v>
      </c>
      <c r="M100">
        <v>59827</v>
      </c>
    </row>
    <row r="101" spans="2:13">
      <c r="B101" t="s">
        <v>683</v>
      </c>
      <c r="C101" t="s">
        <v>684</v>
      </c>
      <c r="D101" t="s">
        <v>437</v>
      </c>
      <c r="E101" t="s">
        <v>685</v>
      </c>
      <c r="F101" t="s">
        <v>423</v>
      </c>
      <c r="G101" t="s">
        <v>424</v>
      </c>
      <c r="H101" s="10">
        <v>44747</v>
      </c>
      <c r="I101" t="s">
        <v>425</v>
      </c>
      <c r="J101" t="s">
        <v>302</v>
      </c>
      <c r="K101" t="s">
        <v>503</v>
      </c>
      <c r="L101" t="s">
        <v>309</v>
      </c>
      <c r="M101">
        <v>31700</v>
      </c>
    </row>
    <row r="102" spans="2:13">
      <c r="B102" t="s">
        <v>184</v>
      </c>
      <c r="C102" t="s">
        <v>686</v>
      </c>
      <c r="D102" t="s">
        <v>687</v>
      </c>
      <c r="E102" t="s">
        <v>688</v>
      </c>
      <c r="F102" t="s">
        <v>631</v>
      </c>
      <c r="G102" t="s">
        <v>8</v>
      </c>
      <c r="H102" s="10">
        <v>44747</v>
      </c>
      <c r="I102" t="s">
        <v>301</v>
      </c>
      <c r="J102" t="s">
        <v>302</v>
      </c>
      <c r="K102" t="s">
        <v>621</v>
      </c>
      <c r="L102" t="s">
        <v>309</v>
      </c>
      <c r="M102">
        <v>47175</v>
      </c>
    </row>
    <row r="103" spans="2:13">
      <c r="B103" t="s">
        <v>689</v>
      </c>
      <c r="C103" t="s">
        <v>690</v>
      </c>
      <c r="D103" t="s">
        <v>691</v>
      </c>
      <c r="E103" t="s">
        <v>692</v>
      </c>
      <c r="F103" t="s">
        <v>530</v>
      </c>
      <c r="G103" t="s">
        <v>693</v>
      </c>
      <c r="H103" s="10">
        <v>44747</v>
      </c>
      <c r="I103" t="s">
        <v>425</v>
      </c>
      <c r="J103" t="s">
        <v>302</v>
      </c>
      <c r="K103" t="s">
        <v>327</v>
      </c>
      <c r="L103"/>
      <c r="M103">
        <v>52000</v>
      </c>
    </row>
    <row r="104" spans="2:13">
      <c r="B104" t="s">
        <v>188</v>
      </c>
      <c r="C104" t="s">
        <v>694</v>
      </c>
      <c r="D104" t="s">
        <v>627</v>
      </c>
      <c r="E104" t="s">
        <v>695</v>
      </c>
      <c r="F104" t="s">
        <v>299</v>
      </c>
      <c r="G104" t="s">
        <v>696</v>
      </c>
      <c r="H104" s="10">
        <v>44747</v>
      </c>
      <c r="I104" t="s">
        <v>301</v>
      </c>
      <c r="J104" t="s">
        <v>302</v>
      </c>
      <c r="K104" t="s">
        <v>621</v>
      </c>
      <c r="L104" t="s">
        <v>406</v>
      </c>
      <c r="M104">
        <v>127400</v>
      </c>
    </row>
    <row r="105" spans="2:13">
      <c r="B105" t="s">
        <v>697</v>
      </c>
      <c r="C105" t="s">
        <v>698</v>
      </c>
      <c r="D105" t="s">
        <v>394</v>
      </c>
      <c r="E105" t="s">
        <v>699</v>
      </c>
      <c r="F105" t="s">
        <v>423</v>
      </c>
      <c r="G105" t="s">
        <v>700</v>
      </c>
      <c r="H105" s="10">
        <v>44727</v>
      </c>
      <c r="I105" t="s">
        <v>425</v>
      </c>
      <c r="J105" t="s">
        <v>302</v>
      </c>
      <c r="K105" t="s">
        <v>519</v>
      </c>
      <c r="L105" t="s">
        <v>304</v>
      </c>
      <c r="M105">
        <v>60013</v>
      </c>
    </row>
    <row r="106" spans="2:13">
      <c r="B106" t="s">
        <v>701</v>
      </c>
      <c r="C106" t="s">
        <v>702</v>
      </c>
      <c r="D106" t="s">
        <v>703</v>
      </c>
      <c r="E106" t="s">
        <v>704</v>
      </c>
      <c r="F106" t="s">
        <v>299</v>
      </c>
      <c r="G106" t="s">
        <v>705</v>
      </c>
      <c r="H106" s="10">
        <v>44727</v>
      </c>
      <c r="I106" t="s">
        <v>425</v>
      </c>
      <c r="J106" t="s">
        <v>302</v>
      </c>
      <c r="K106" t="s">
        <v>405</v>
      </c>
      <c r="L106" t="s">
        <v>309</v>
      </c>
      <c r="M106">
        <v>39000</v>
      </c>
    </row>
    <row r="107" spans="2:13">
      <c r="B107" t="s">
        <v>706</v>
      </c>
      <c r="C107" t="s">
        <v>707</v>
      </c>
      <c r="D107" t="s">
        <v>473</v>
      </c>
      <c r="E107" t="s">
        <v>708</v>
      </c>
      <c r="F107" t="s">
        <v>449</v>
      </c>
      <c r="G107" t="s">
        <v>709</v>
      </c>
      <c r="H107" s="10">
        <v>44718</v>
      </c>
      <c r="I107" t="s">
        <v>425</v>
      </c>
      <c r="J107" t="s">
        <v>302</v>
      </c>
      <c r="K107" t="s">
        <v>315</v>
      </c>
      <c r="L107" t="s">
        <v>304</v>
      </c>
      <c r="M107">
        <v>65000</v>
      </c>
    </row>
    <row r="108" spans="2:13">
      <c r="B108" t="s">
        <v>710</v>
      </c>
      <c r="C108" t="s">
        <v>711</v>
      </c>
      <c r="D108" t="s">
        <v>525</v>
      </c>
      <c r="E108" t="s">
        <v>712</v>
      </c>
      <c r="F108" t="s">
        <v>423</v>
      </c>
      <c r="G108" t="s">
        <v>424</v>
      </c>
      <c r="H108" s="10">
        <v>44718</v>
      </c>
      <c r="I108" t="s">
        <v>425</v>
      </c>
      <c r="J108" t="s">
        <v>302</v>
      </c>
      <c r="K108" t="s">
        <v>398</v>
      </c>
      <c r="L108" t="s">
        <v>309</v>
      </c>
      <c r="M108">
        <v>30000</v>
      </c>
    </row>
    <row r="109" spans="2:13">
      <c r="B109" t="s">
        <v>713</v>
      </c>
      <c r="C109" t="s">
        <v>714</v>
      </c>
      <c r="D109" t="s">
        <v>307</v>
      </c>
      <c r="E109" t="s">
        <v>715</v>
      </c>
      <c r="F109" t="s">
        <v>423</v>
      </c>
      <c r="G109" t="s">
        <v>424</v>
      </c>
      <c r="H109" s="10">
        <v>44713</v>
      </c>
      <c r="I109" t="s">
        <v>425</v>
      </c>
      <c r="J109" t="s">
        <v>302</v>
      </c>
      <c r="K109" t="s">
        <v>440</v>
      </c>
      <c r="L109" t="s">
        <v>309</v>
      </c>
      <c r="M109">
        <v>30000</v>
      </c>
    </row>
    <row r="110" spans="2:13">
      <c r="B110" t="s">
        <v>716</v>
      </c>
      <c r="C110" t="s">
        <v>717</v>
      </c>
      <c r="D110" t="s">
        <v>718</v>
      </c>
      <c r="E110" t="s">
        <v>719</v>
      </c>
      <c r="F110" t="s">
        <v>423</v>
      </c>
      <c r="G110" t="s">
        <v>424</v>
      </c>
      <c r="H110" s="10">
        <v>44713</v>
      </c>
      <c r="I110" t="s">
        <v>425</v>
      </c>
      <c r="J110" t="s">
        <v>302</v>
      </c>
      <c r="K110" t="s">
        <v>450</v>
      </c>
      <c r="L110" t="s">
        <v>309</v>
      </c>
      <c r="M110">
        <v>30000</v>
      </c>
    </row>
    <row r="111" spans="2:13">
      <c r="B111" t="s">
        <v>182</v>
      </c>
      <c r="C111" t="s">
        <v>720</v>
      </c>
      <c r="D111" t="s">
        <v>721</v>
      </c>
      <c r="E111" t="s">
        <v>722</v>
      </c>
      <c r="F111" t="s">
        <v>459</v>
      </c>
      <c r="G111" t="s">
        <v>485</v>
      </c>
      <c r="H111" s="10">
        <v>44713</v>
      </c>
      <c r="I111" t="s">
        <v>301</v>
      </c>
      <c r="J111" t="s">
        <v>302</v>
      </c>
      <c r="K111" t="s">
        <v>723</v>
      </c>
      <c r="L111" t="s">
        <v>309</v>
      </c>
      <c r="M111">
        <v>32300</v>
      </c>
    </row>
    <row r="112" spans="2:13">
      <c r="B112" t="s">
        <v>724</v>
      </c>
      <c r="C112" t="s">
        <v>635</v>
      </c>
      <c r="D112" t="s">
        <v>725</v>
      </c>
      <c r="E112" t="s">
        <v>726</v>
      </c>
      <c r="F112" t="s">
        <v>354</v>
      </c>
      <c r="G112" t="s">
        <v>325</v>
      </c>
      <c r="H112" s="10">
        <v>44683</v>
      </c>
      <c r="I112" t="s">
        <v>425</v>
      </c>
      <c r="J112" t="s">
        <v>326</v>
      </c>
      <c r="K112" t="s">
        <v>405</v>
      </c>
      <c r="L112" t="s">
        <v>339</v>
      </c>
      <c r="M112">
        <v>10833</v>
      </c>
    </row>
    <row r="113" spans="2:13">
      <c r="B113" t="s">
        <v>727</v>
      </c>
      <c r="C113" t="s">
        <v>728</v>
      </c>
      <c r="D113" t="s">
        <v>721</v>
      </c>
      <c r="E113" t="s">
        <v>729</v>
      </c>
      <c r="F113" t="s">
        <v>299</v>
      </c>
      <c r="G113" t="s">
        <v>8</v>
      </c>
      <c r="H113" s="10">
        <v>44697</v>
      </c>
      <c r="I113" t="s">
        <v>425</v>
      </c>
      <c r="J113" t="s">
        <v>302</v>
      </c>
      <c r="K113" t="s">
        <v>561</v>
      </c>
      <c r="L113" t="s">
        <v>309</v>
      </c>
      <c r="M113">
        <v>41860</v>
      </c>
    </row>
    <row r="114" spans="2:13">
      <c r="B114" t="s">
        <v>730</v>
      </c>
      <c r="C114" t="s">
        <v>731</v>
      </c>
      <c r="D114" t="s">
        <v>732</v>
      </c>
      <c r="E114" t="s">
        <v>733</v>
      </c>
      <c r="F114" t="s">
        <v>299</v>
      </c>
      <c r="G114" t="s">
        <v>705</v>
      </c>
      <c r="H114" s="10">
        <v>44700</v>
      </c>
      <c r="I114" t="s">
        <v>425</v>
      </c>
      <c r="J114" t="s">
        <v>302</v>
      </c>
      <c r="K114"/>
      <c r="L114" t="s">
        <v>309</v>
      </c>
      <c r="M114">
        <v>39000</v>
      </c>
    </row>
    <row r="115" spans="2:13">
      <c r="B115" t="s">
        <v>734</v>
      </c>
      <c r="C115" t="s">
        <v>659</v>
      </c>
      <c r="D115" t="s">
        <v>473</v>
      </c>
      <c r="E115" t="s">
        <v>735</v>
      </c>
      <c r="F115"/>
      <c r="G115" t="s">
        <v>397</v>
      </c>
      <c r="H115" s="10">
        <v>44699</v>
      </c>
      <c r="I115" t="s">
        <v>425</v>
      </c>
      <c r="J115" t="s">
        <v>302</v>
      </c>
      <c r="K115" t="s">
        <v>303</v>
      </c>
      <c r="L115" t="s">
        <v>309</v>
      </c>
      <c r="M115">
        <v>30000</v>
      </c>
    </row>
    <row r="116" spans="2:13">
      <c r="B116" t="s">
        <v>736</v>
      </c>
      <c r="C116" t="s">
        <v>737</v>
      </c>
      <c r="D116" t="s">
        <v>380</v>
      </c>
      <c r="E116" t="s">
        <v>738</v>
      </c>
      <c r="F116" t="s">
        <v>484</v>
      </c>
      <c r="G116" t="s">
        <v>397</v>
      </c>
      <c r="H116" s="10">
        <v>44697</v>
      </c>
      <c r="I116" t="s">
        <v>425</v>
      </c>
      <c r="J116" t="s">
        <v>302</v>
      </c>
      <c r="K116" t="s">
        <v>723</v>
      </c>
      <c r="L116" t="s">
        <v>309</v>
      </c>
      <c r="M116">
        <v>31550</v>
      </c>
    </row>
    <row r="117" spans="2:13">
      <c r="B117" t="s">
        <v>181</v>
      </c>
      <c r="C117" t="s">
        <v>739</v>
      </c>
      <c r="D117" t="s">
        <v>627</v>
      </c>
      <c r="E117" t="s">
        <v>740</v>
      </c>
      <c r="F117" t="s">
        <v>354</v>
      </c>
      <c r="G117" t="s">
        <v>741</v>
      </c>
      <c r="H117" s="10">
        <v>44686</v>
      </c>
      <c r="I117" t="s">
        <v>301</v>
      </c>
      <c r="J117" t="s">
        <v>302</v>
      </c>
      <c r="K117" t="s">
        <v>723</v>
      </c>
      <c r="L117" t="s">
        <v>304</v>
      </c>
      <c r="M117">
        <v>59214</v>
      </c>
    </row>
    <row r="118" spans="2:13">
      <c r="B118" t="s">
        <v>179</v>
      </c>
      <c r="C118" t="s">
        <v>520</v>
      </c>
      <c r="D118" t="s">
        <v>742</v>
      </c>
      <c r="E118" t="s">
        <v>743</v>
      </c>
      <c r="F118" t="s">
        <v>744</v>
      </c>
      <c r="G118" t="s">
        <v>745</v>
      </c>
      <c r="H118" s="10">
        <v>44683</v>
      </c>
      <c r="I118" t="s">
        <v>301</v>
      </c>
      <c r="J118" t="s">
        <v>302</v>
      </c>
      <c r="K118" t="s">
        <v>746</v>
      </c>
      <c r="L118" t="s">
        <v>304</v>
      </c>
      <c r="M118">
        <v>48675</v>
      </c>
    </row>
    <row r="119" spans="2:13">
      <c r="B119" t="s">
        <v>178</v>
      </c>
      <c r="C119" t="s">
        <v>747</v>
      </c>
      <c r="D119" t="s">
        <v>748</v>
      </c>
      <c r="E119" t="s">
        <v>749</v>
      </c>
      <c r="F119" t="s">
        <v>299</v>
      </c>
      <c r="G119" t="s">
        <v>750</v>
      </c>
      <c r="H119" s="10">
        <v>44673</v>
      </c>
      <c r="I119" t="s">
        <v>301</v>
      </c>
      <c r="J119" t="s">
        <v>302</v>
      </c>
      <c r="K119" t="s">
        <v>746</v>
      </c>
      <c r="L119" t="s">
        <v>406</v>
      </c>
      <c r="M119">
        <v>126600</v>
      </c>
    </row>
    <row r="120" spans="2:13">
      <c r="B120" t="s">
        <v>751</v>
      </c>
      <c r="C120" t="s">
        <v>752</v>
      </c>
      <c r="D120" t="s">
        <v>528</v>
      </c>
      <c r="E120" t="s">
        <v>753</v>
      </c>
      <c r="F120" t="s">
        <v>423</v>
      </c>
      <c r="G120" t="s">
        <v>424</v>
      </c>
      <c r="H120" s="10">
        <v>44672</v>
      </c>
      <c r="I120" t="s">
        <v>425</v>
      </c>
      <c r="J120" t="s">
        <v>302</v>
      </c>
      <c r="K120" t="s">
        <v>519</v>
      </c>
      <c r="L120" t="s">
        <v>309</v>
      </c>
      <c r="M120">
        <v>32400</v>
      </c>
    </row>
    <row r="121" spans="2:13">
      <c r="B121" t="s">
        <v>177</v>
      </c>
      <c r="C121" t="s">
        <v>754</v>
      </c>
      <c r="D121" t="s">
        <v>307</v>
      </c>
      <c r="E121" t="s">
        <v>755</v>
      </c>
      <c r="F121" t="s">
        <v>299</v>
      </c>
      <c r="G121" t="s">
        <v>756</v>
      </c>
      <c r="H121" s="10">
        <v>44669</v>
      </c>
      <c r="I121" t="s">
        <v>301</v>
      </c>
      <c r="J121" t="s">
        <v>302</v>
      </c>
      <c r="K121" t="s">
        <v>746</v>
      </c>
      <c r="L121" t="s">
        <v>406</v>
      </c>
      <c r="M121">
        <v>121900</v>
      </c>
    </row>
    <row r="122" spans="2:13">
      <c r="B122" t="s">
        <v>175</v>
      </c>
      <c r="C122" t="s">
        <v>757</v>
      </c>
      <c r="D122" t="s">
        <v>373</v>
      </c>
      <c r="E122" t="s">
        <v>758</v>
      </c>
      <c r="F122" t="s">
        <v>299</v>
      </c>
      <c r="G122" t="s">
        <v>8</v>
      </c>
      <c r="H122" s="10">
        <v>44662</v>
      </c>
      <c r="I122" t="s">
        <v>301</v>
      </c>
      <c r="J122" t="s">
        <v>302</v>
      </c>
      <c r="K122" t="s">
        <v>746</v>
      </c>
      <c r="L122" t="s">
        <v>309</v>
      </c>
      <c r="M122">
        <v>32550</v>
      </c>
    </row>
    <row r="123" spans="2:13">
      <c r="B123" t="s">
        <v>759</v>
      </c>
      <c r="C123" t="s">
        <v>760</v>
      </c>
      <c r="D123" t="s">
        <v>586</v>
      </c>
      <c r="E123" t="s">
        <v>761</v>
      </c>
      <c r="F123" t="s">
        <v>299</v>
      </c>
      <c r="G123" t="s">
        <v>762</v>
      </c>
      <c r="H123" s="10">
        <v>44652</v>
      </c>
      <c r="I123" t="s">
        <v>425</v>
      </c>
      <c r="J123" t="s">
        <v>302</v>
      </c>
      <c r="K123" t="s">
        <v>349</v>
      </c>
      <c r="L123" t="s">
        <v>328</v>
      </c>
      <c r="M123">
        <v>25000</v>
      </c>
    </row>
    <row r="124" spans="2:13">
      <c r="B124" t="s">
        <v>763</v>
      </c>
      <c r="C124" t="s">
        <v>356</v>
      </c>
      <c r="D124" t="s">
        <v>357</v>
      </c>
      <c r="E124" t="s">
        <v>764</v>
      </c>
      <c r="F124" t="s">
        <v>354</v>
      </c>
      <c r="G124" t="s">
        <v>359</v>
      </c>
      <c r="H124" s="10">
        <v>44634</v>
      </c>
      <c r="I124" t="s">
        <v>446</v>
      </c>
      <c r="J124" t="s">
        <v>326</v>
      </c>
      <c r="K124" t="s">
        <v>503</v>
      </c>
      <c r="L124" t="s">
        <v>328</v>
      </c>
      <c r="M124">
        <v>24138</v>
      </c>
    </row>
    <row r="125" spans="2:13">
      <c r="B125" t="s">
        <v>765</v>
      </c>
      <c r="C125" t="s">
        <v>766</v>
      </c>
      <c r="D125" t="s">
        <v>767</v>
      </c>
      <c r="E125" t="s">
        <v>768</v>
      </c>
      <c r="F125" t="s">
        <v>299</v>
      </c>
      <c r="G125" t="s">
        <v>705</v>
      </c>
      <c r="H125" s="10">
        <v>44624</v>
      </c>
      <c r="I125" t="s">
        <v>425</v>
      </c>
      <c r="J125" t="s">
        <v>302</v>
      </c>
      <c r="K125" t="s">
        <v>405</v>
      </c>
      <c r="L125" t="s">
        <v>309</v>
      </c>
      <c r="M125">
        <v>35000</v>
      </c>
    </row>
    <row r="126" spans="2:13">
      <c r="B126" t="s">
        <v>172</v>
      </c>
      <c r="C126" t="s">
        <v>769</v>
      </c>
      <c r="D126" t="s">
        <v>335</v>
      </c>
      <c r="E126" t="s">
        <v>770</v>
      </c>
      <c r="F126" t="s">
        <v>530</v>
      </c>
      <c r="G126" t="s">
        <v>325</v>
      </c>
      <c r="H126" s="10">
        <v>44608</v>
      </c>
      <c r="I126" t="s">
        <v>301</v>
      </c>
      <c r="J126" t="s">
        <v>302</v>
      </c>
      <c r="K126" t="s">
        <v>771</v>
      </c>
      <c r="L126" t="s">
        <v>328</v>
      </c>
      <c r="M126">
        <v>16075</v>
      </c>
    </row>
    <row r="127" spans="2:13">
      <c r="B127" t="s">
        <v>170</v>
      </c>
      <c r="C127" t="s">
        <v>772</v>
      </c>
      <c r="D127" t="s">
        <v>437</v>
      </c>
      <c r="E127" t="s">
        <v>773</v>
      </c>
      <c r="F127" t="s">
        <v>449</v>
      </c>
      <c r="G127" t="s">
        <v>397</v>
      </c>
      <c r="H127" s="10">
        <v>44613</v>
      </c>
      <c r="I127" t="s">
        <v>301</v>
      </c>
      <c r="J127" t="s">
        <v>302</v>
      </c>
      <c r="K127" t="s">
        <v>771</v>
      </c>
      <c r="L127" t="s">
        <v>309</v>
      </c>
      <c r="M127">
        <v>31650</v>
      </c>
    </row>
    <row r="128" spans="2:13">
      <c r="B128" t="s">
        <v>168</v>
      </c>
      <c r="C128" t="s">
        <v>757</v>
      </c>
      <c r="D128" t="s">
        <v>473</v>
      </c>
      <c r="E128" t="s">
        <v>774</v>
      </c>
      <c r="F128" t="s">
        <v>449</v>
      </c>
      <c r="G128" t="s">
        <v>397</v>
      </c>
      <c r="H128" s="10">
        <v>44613</v>
      </c>
      <c r="I128" t="s">
        <v>301</v>
      </c>
      <c r="J128" t="s">
        <v>302</v>
      </c>
      <c r="K128" t="s">
        <v>771</v>
      </c>
      <c r="L128" t="s">
        <v>309</v>
      </c>
      <c r="M128">
        <v>32400</v>
      </c>
    </row>
    <row r="129" spans="2:13">
      <c r="B129" t="s">
        <v>775</v>
      </c>
      <c r="C129" t="s">
        <v>776</v>
      </c>
      <c r="D129" t="s">
        <v>307</v>
      </c>
      <c r="E129" t="s">
        <v>777</v>
      </c>
      <c r="F129"/>
      <c r="G129" t="s">
        <v>397</v>
      </c>
      <c r="H129" s="10">
        <v>44613</v>
      </c>
      <c r="I129" t="s">
        <v>425</v>
      </c>
      <c r="J129" t="s">
        <v>302</v>
      </c>
      <c r="K129" t="s">
        <v>315</v>
      </c>
      <c r="L129" t="s">
        <v>309</v>
      </c>
      <c r="M129">
        <v>30000</v>
      </c>
    </row>
    <row r="130" spans="2:13">
      <c r="B130" t="s">
        <v>166</v>
      </c>
      <c r="C130" t="s">
        <v>778</v>
      </c>
      <c r="D130" t="s">
        <v>779</v>
      </c>
      <c r="E130" t="s">
        <v>780</v>
      </c>
      <c r="F130" t="s">
        <v>299</v>
      </c>
      <c r="G130" t="s">
        <v>781</v>
      </c>
      <c r="H130" s="10">
        <v>44607</v>
      </c>
      <c r="I130" t="s">
        <v>301</v>
      </c>
      <c r="J130" t="s">
        <v>302</v>
      </c>
      <c r="K130" t="s">
        <v>771</v>
      </c>
      <c r="L130" t="s">
        <v>406</v>
      </c>
      <c r="M130">
        <v>117542</v>
      </c>
    </row>
    <row r="131" spans="2:13">
      <c r="B131" t="s">
        <v>782</v>
      </c>
      <c r="C131" t="s">
        <v>783</v>
      </c>
      <c r="D131" t="s">
        <v>784</v>
      </c>
      <c r="E131" t="s">
        <v>785</v>
      </c>
      <c r="F131" t="s">
        <v>423</v>
      </c>
      <c r="G131" t="s">
        <v>541</v>
      </c>
      <c r="H131" s="10">
        <v>44606</v>
      </c>
      <c r="I131" t="s">
        <v>425</v>
      </c>
      <c r="J131" t="s">
        <v>302</v>
      </c>
      <c r="K131" t="s">
        <v>580</v>
      </c>
      <c r="L131" t="s">
        <v>537</v>
      </c>
      <c r="M131">
        <v>194775</v>
      </c>
    </row>
    <row r="132" spans="2:13">
      <c r="B132" t="s">
        <v>786</v>
      </c>
      <c r="C132" t="s">
        <v>369</v>
      </c>
      <c r="D132" t="s">
        <v>370</v>
      </c>
      <c r="E132" t="s">
        <v>787</v>
      </c>
      <c r="F132" t="s">
        <v>354</v>
      </c>
      <c r="G132" t="s">
        <v>325</v>
      </c>
      <c r="H132" s="10">
        <v>44602</v>
      </c>
      <c r="I132" t="s">
        <v>446</v>
      </c>
      <c r="J132" t="s">
        <v>302</v>
      </c>
      <c r="K132" t="s">
        <v>519</v>
      </c>
      <c r="L132" t="s">
        <v>309</v>
      </c>
      <c r="M132">
        <v>26167</v>
      </c>
    </row>
    <row r="133" spans="2:13">
      <c r="B133" t="s">
        <v>788</v>
      </c>
      <c r="C133" t="s">
        <v>789</v>
      </c>
      <c r="D133" t="s">
        <v>790</v>
      </c>
      <c r="E133" t="s">
        <v>791</v>
      </c>
      <c r="F133"/>
      <c r="G133" t="s">
        <v>325</v>
      </c>
      <c r="H133" s="10">
        <v>44601</v>
      </c>
      <c r="I133" t="s">
        <v>425</v>
      </c>
      <c r="J133" t="s">
        <v>302</v>
      </c>
      <c r="K133" t="s">
        <v>315</v>
      </c>
      <c r="L133" t="s">
        <v>328</v>
      </c>
      <c r="M133">
        <v>15000</v>
      </c>
    </row>
    <row r="134" spans="2:13">
      <c r="B134" t="s">
        <v>164</v>
      </c>
      <c r="C134" t="s">
        <v>792</v>
      </c>
      <c r="D134" t="s">
        <v>793</v>
      </c>
      <c r="E134" t="s">
        <v>794</v>
      </c>
      <c r="F134" t="s">
        <v>530</v>
      </c>
      <c r="G134" t="s">
        <v>795</v>
      </c>
      <c r="H134" s="10">
        <v>44572</v>
      </c>
      <c r="I134" t="s">
        <v>301</v>
      </c>
      <c r="J134" t="s">
        <v>302</v>
      </c>
      <c r="K134" t="s">
        <v>796</v>
      </c>
      <c r="L134" t="s">
        <v>304</v>
      </c>
      <c r="M134">
        <v>53667</v>
      </c>
    </row>
    <row r="135" spans="2:13">
      <c r="B135" t="s">
        <v>797</v>
      </c>
      <c r="C135" t="s">
        <v>798</v>
      </c>
      <c r="D135" t="s">
        <v>799</v>
      </c>
      <c r="E135" t="s">
        <v>800</v>
      </c>
      <c r="F135" t="s">
        <v>423</v>
      </c>
      <c r="G135" t="s">
        <v>424</v>
      </c>
      <c r="H135" s="10">
        <v>44564</v>
      </c>
      <c r="I135" t="s">
        <v>425</v>
      </c>
      <c r="J135" t="s">
        <v>302</v>
      </c>
      <c r="K135" t="s">
        <v>503</v>
      </c>
      <c r="L135" t="s">
        <v>309</v>
      </c>
      <c r="M135">
        <v>30000</v>
      </c>
    </row>
    <row r="136" spans="2:13">
      <c r="B136" t="s">
        <v>162</v>
      </c>
      <c r="C136" t="s">
        <v>801</v>
      </c>
      <c r="D136" t="s">
        <v>721</v>
      </c>
      <c r="E136" t="s">
        <v>802</v>
      </c>
      <c r="F136" t="s">
        <v>459</v>
      </c>
      <c r="G136" t="s">
        <v>397</v>
      </c>
      <c r="H136" s="10">
        <v>44531</v>
      </c>
      <c r="I136" t="s">
        <v>301</v>
      </c>
      <c r="J136" t="s">
        <v>302</v>
      </c>
      <c r="K136" t="s">
        <v>803</v>
      </c>
      <c r="L136" t="s">
        <v>309</v>
      </c>
      <c r="M136">
        <v>32200</v>
      </c>
    </row>
    <row r="137" spans="2:13">
      <c r="B137" t="s">
        <v>160</v>
      </c>
      <c r="C137" t="s">
        <v>804</v>
      </c>
      <c r="D137" t="s">
        <v>805</v>
      </c>
      <c r="E137" t="s">
        <v>806</v>
      </c>
      <c r="F137" t="s">
        <v>459</v>
      </c>
      <c r="G137" t="s">
        <v>485</v>
      </c>
      <c r="H137" s="10">
        <v>44531</v>
      </c>
      <c r="I137" t="s">
        <v>301</v>
      </c>
      <c r="J137" t="s">
        <v>302</v>
      </c>
      <c r="K137" t="s">
        <v>803</v>
      </c>
      <c r="L137" t="s">
        <v>309</v>
      </c>
      <c r="M137">
        <v>32750</v>
      </c>
    </row>
    <row r="138" spans="2:13">
      <c r="B138" t="s">
        <v>807</v>
      </c>
      <c r="C138" t="s">
        <v>596</v>
      </c>
      <c r="D138" t="s">
        <v>721</v>
      </c>
      <c r="E138" t="s">
        <v>808</v>
      </c>
      <c r="F138" t="s">
        <v>423</v>
      </c>
      <c r="G138" t="s">
        <v>424</v>
      </c>
      <c r="H138" s="10">
        <v>44531</v>
      </c>
      <c r="I138" t="s">
        <v>425</v>
      </c>
      <c r="J138" t="s">
        <v>302</v>
      </c>
      <c r="K138" t="s">
        <v>440</v>
      </c>
      <c r="L138" t="s">
        <v>309</v>
      </c>
      <c r="M138">
        <v>30000</v>
      </c>
    </row>
    <row r="139" spans="2:13">
      <c r="B139" t="s">
        <v>809</v>
      </c>
      <c r="C139" t="s">
        <v>365</v>
      </c>
      <c r="D139" t="s">
        <v>366</v>
      </c>
      <c r="E139" t="s">
        <v>810</v>
      </c>
      <c r="F139" t="s">
        <v>354</v>
      </c>
      <c r="G139" t="s">
        <v>368</v>
      </c>
      <c r="H139" s="10">
        <v>44522</v>
      </c>
      <c r="I139" t="s">
        <v>446</v>
      </c>
      <c r="J139" t="s">
        <v>302</v>
      </c>
      <c r="K139" t="s">
        <v>621</v>
      </c>
      <c r="L139" t="s">
        <v>304</v>
      </c>
      <c r="M139">
        <v>55034</v>
      </c>
    </row>
    <row r="140" spans="2:13">
      <c r="B140" t="s">
        <v>157</v>
      </c>
      <c r="C140" t="s">
        <v>811</v>
      </c>
      <c r="D140" t="s">
        <v>307</v>
      </c>
      <c r="E140" t="s">
        <v>812</v>
      </c>
      <c r="F140" t="s">
        <v>396</v>
      </c>
      <c r="G140" t="s">
        <v>397</v>
      </c>
      <c r="H140" s="10">
        <v>44515</v>
      </c>
      <c r="I140" t="s">
        <v>301</v>
      </c>
      <c r="J140" t="s">
        <v>302</v>
      </c>
      <c r="K140" t="s">
        <v>803</v>
      </c>
      <c r="L140" t="s">
        <v>309</v>
      </c>
      <c r="M140">
        <v>31650</v>
      </c>
    </row>
    <row r="141" spans="2:13">
      <c r="B141" t="s">
        <v>151</v>
      </c>
      <c r="C141" t="s">
        <v>813</v>
      </c>
      <c r="D141" t="s">
        <v>577</v>
      </c>
      <c r="E141" t="s">
        <v>814</v>
      </c>
      <c r="F141" t="s">
        <v>299</v>
      </c>
      <c r="G141" t="s">
        <v>8</v>
      </c>
      <c r="H141" s="10">
        <v>44508</v>
      </c>
      <c r="I141" t="s">
        <v>301</v>
      </c>
      <c r="J141" t="s">
        <v>302</v>
      </c>
      <c r="K141" t="s">
        <v>803</v>
      </c>
      <c r="L141" t="s">
        <v>309</v>
      </c>
      <c r="M141">
        <v>32700</v>
      </c>
    </row>
    <row r="142" spans="2:13">
      <c r="B142" t="s">
        <v>815</v>
      </c>
      <c r="C142" t="s">
        <v>816</v>
      </c>
      <c r="D142" t="s">
        <v>817</v>
      </c>
      <c r="E142" t="s">
        <v>818</v>
      </c>
      <c r="F142" t="s">
        <v>423</v>
      </c>
      <c r="G142" t="s">
        <v>397</v>
      </c>
      <c r="H142" s="10">
        <v>44508</v>
      </c>
      <c r="I142" t="s">
        <v>819</v>
      </c>
      <c r="J142" t="s">
        <v>302</v>
      </c>
      <c r="K142" t="s">
        <v>746</v>
      </c>
      <c r="L142" t="s">
        <v>309</v>
      </c>
      <c r="M142">
        <v>31650</v>
      </c>
    </row>
    <row r="143" spans="2:13">
      <c r="B143" t="s">
        <v>155</v>
      </c>
      <c r="C143" t="s">
        <v>589</v>
      </c>
      <c r="D143" t="s">
        <v>482</v>
      </c>
      <c r="E143" t="s">
        <v>820</v>
      </c>
      <c r="F143" t="s">
        <v>449</v>
      </c>
      <c r="G143" t="s">
        <v>397</v>
      </c>
      <c r="H143" s="10">
        <v>44508</v>
      </c>
      <c r="I143" t="s">
        <v>301</v>
      </c>
      <c r="J143" t="s">
        <v>302</v>
      </c>
      <c r="K143" t="s">
        <v>803</v>
      </c>
      <c r="L143" t="s">
        <v>309</v>
      </c>
      <c r="M143">
        <v>31700</v>
      </c>
    </row>
    <row r="144" spans="2:13">
      <c r="B144" t="s">
        <v>821</v>
      </c>
      <c r="C144" t="s">
        <v>822</v>
      </c>
      <c r="D144" t="s">
        <v>577</v>
      </c>
      <c r="E144" t="s">
        <v>823</v>
      </c>
      <c r="F144" t="s">
        <v>299</v>
      </c>
      <c r="G144" t="s">
        <v>8</v>
      </c>
      <c r="H144" s="10">
        <v>44473</v>
      </c>
      <c r="I144" t="s">
        <v>425</v>
      </c>
      <c r="J144" t="s">
        <v>302</v>
      </c>
      <c r="K144" t="s">
        <v>803</v>
      </c>
      <c r="L144" t="s">
        <v>309</v>
      </c>
      <c r="M144">
        <v>34066</v>
      </c>
    </row>
    <row r="145" spans="2:13">
      <c r="B145" t="s">
        <v>824</v>
      </c>
      <c r="C145" t="s">
        <v>825</v>
      </c>
      <c r="D145" t="s">
        <v>826</v>
      </c>
      <c r="E145" t="s">
        <v>827</v>
      </c>
      <c r="F145" t="s">
        <v>423</v>
      </c>
      <c r="G145" t="s">
        <v>424</v>
      </c>
      <c r="H145" s="10">
        <v>44462</v>
      </c>
      <c r="I145" t="s">
        <v>425</v>
      </c>
      <c r="J145" t="s">
        <v>302</v>
      </c>
      <c r="K145" t="s">
        <v>771</v>
      </c>
      <c r="L145" t="s">
        <v>309</v>
      </c>
      <c r="M145">
        <v>34745</v>
      </c>
    </row>
    <row r="146" spans="2:13">
      <c r="B146" t="s">
        <v>828</v>
      </c>
      <c r="C146" t="s">
        <v>829</v>
      </c>
      <c r="D146" t="s">
        <v>830</v>
      </c>
      <c r="E146" t="s">
        <v>831</v>
      </c>
      <c r="F146" t="s">
        <v>423</v>
      </c>
      <c r="G146" t="s">
        <v>832</v>
      </c>
      <c r="H146" s="10">
        <v>44462</v>
      </c>
      <c r="I146" t="s">
        <v>425</v>
      </c>
      <c r="J146" t="s">
        <v>302</v>
      </c>
      <c r="K146" t="s">
        <v>519</v>
      </c>
      <c r="L146" t="s">
        <v>309</v>
      </c>
      <c r="M146">
        <v>32171</v>
      </c>
    </row>
    <row r="147" spans="2:13">
      <c r="B147" t="s">
        <v>833</v>
      </c>
      <c r="C147" t="s">
        <v>834</v>
      </c>
      <c r="D147" t="s">
        <v>835</v>
      </c>
      <c r="E147" t="s">
        <v>836</v>
      </c>
      <c r="F147" t="s">
        <v>423</v>
      </c>
      <c r="G147" t="s">
        <v>424</v>
      </c>
      <c r="H147" s="10">
        <v>44445</v>
      </c>
      <c r="I147" t="s">
        <v>425</v>
      </c>
      <c r="J147" t="s">
        <v>302</v>
      </c>
      <c r="K147" t="s">
        <v>561</v>
      </c>
      <c r="L147" t="s">
        <v>309</v>
      </c>
      <c r="M147">
        <v>31342</v>
      </c>
    </row>
    <row r="148" spans="2:13">
      <c r="B148" t="s">
        <v>837</v>
      </c>
      <c r="C148" t="s">
        <v>838</v>
      </c>
      <c r="D148" t="s">
        <v>525</v>
      </c>
      <c r="E148" t="s">
        <v>839</v>
      </c>
      <c r="F148" t="s">
        <v>449</v>
      </c>
      <c r="G148" t="s">
        <v>397</v>
      </c>
      <c r="H148" s="10">
        <v>44419</v>
      </c>
      <c r="I148" t="s">
        <v>425</v>
      </c>
      <c r="J148" t="s">
        <v>302</v>
      </c>
      <c r="K148" t="s">
        <v>440</v>
      </c>
      <c r="L148" t="s">
        <v>309</v>
      </c>
      <c r="M148">
        <v>30000</v>
      </c>
    </row>
    <row r="149" spans="2:13">
      <c r="B149" t="s">
        <v>840</v>
      </c>
      <c r="C149" t="s">
        <v>841</v>
      </c>
      <c r="D149" t="s">
        <v>842</v>
      </c>
      <c r="E149" t="s">
        <v>843</v>
      </c>
      <c r="F149" t="s">
        <v>299</v>
      </c>
      <c r="G149" t="s">
        <v>705</v>
      </c>
      <c r="H149" s="10">
        <v>44383</v>
      </c>
      <c r="I149" t="s">
        <v>425</v>
      </c>
      <c r="J149" t="s">
        <v>302</v>
      </c>
      <c r="K149" t="s">
        <v>803</v>
      </c>
      <c r="L149" t="s">
        <v>309</v>
      </c>
      <c r="M149">
        <v>36598</v>
      </c>
    </row>
    <row r="150" spans="2:13">
      <c r="B150" t="s">
        <v>844</v>
      </c>
      <c r="C150" t="s">
        <v>845</v>
      </c>
      <c r="D150" t="s">
        <v>846</v>
      </c>
      <c r="E150" t="s">
        <v>847</v>
      </c>
      <c r="F150" t="s">
        <v>417</v>
      </c>
      <c r="G150" t="s">
        <v>848</v>
      </c>
      <c r="H150" s="10">
        <v>44348</v>
      </c>
      <c r="I150" t="s">
        <v>425</v>
      </c>
      <c r="J150" t="s">
        <v>302</v>
      </c>
      <c r="K150" t="s">
        <v>561</v>
      </c>
      <c r="L150" t="s">
        <v>328</v>
      </c>
      <c r="M150">
        <v>23158</v>
      </c>
    </row>
    <row r="151" spans="2:13">
      <c r="B151" t="s">
        <v>150</v>
      </c>
      <c r="C151" t="s">
        <v>574</v>
      </c>
      <c r="D151" t="s">
        <v>849</v>
      </c>
      <c r="E151" t="s">
        <v>850</v>
      </c>
      <c r="F151" t="s">
        <v>320</v>
      </c>
      <c r="G151" t="s">
        <v>541</v>
      </c>
      <c r="H151" s="10">
        <v>44348</v>
      </c>
      <c r="I151" t="s">
        <v>301</v>
      </c>
      <c r="J151" t="s">
        <v>302</v>
      </c>
      <c r="K151" t="s">
        <v>851</v>
      </c>
      <c r="L151" t="s">
        <v>537</v>
      </c>
      <c r="M151">
        <v>102474</v>
      </c>
    </row>
    <row r="152" spans="2:13">
      <c r="B152" t="s">
        <v>852</v>
      </c>
      <c r="C152" t="s">
        <v>853</v>
      </c>
      <c r="D152" t="s">
        <v>307</v>
      </c>
      <c r="E152" t="s">
        <v>854</v>
      </c>
      <c r="F152" t="s">
        <v>744</v>
      </c>
      <c r="G152" t="s">
        <v>855</v>
      </c>
      <c r="H152" s="10">
        <v>44410</v>
      </c>
      <c r="I152" t="s">
        <v>425</v>
      </c>
      <c r="J152" t="s">
        <v>855</v>
      </c>
      <c r="K152" t="s">
        <v>856</v>
      </c>
      <c r="L152"/>
      <c r="M152"/>
    </row>
    <row r="153" spans="2:13">
      <c r="B153" t="s">
        <v>147</v>
      </c>
      <c r="C153" t="s">
        <v>857</v>
      </c>
      <c r="D153" t="s">
        <v>335</v>
      </c>
      <c r="E153" t="s">
        <v>858</v>
      </c>
      <c r="F153" t="s">
        <v>320</v>
      </c>
      <c r="G153" t="s">
        <v>325</v>
      </c>
      <c r="H153" s="10">
        <v>44287</v>
      </c>
      <c r="I153" t="s">
        <v>301</v>
      </c>
      <c r="J153" t="s">
        <v>326</v>
      </c>
      <c r="K153" t="s">
        <v>859</v>
      </c>
      <c r="L153" t="s">
        <v>328</v>
      </c>
      <c r="M153">
        <v>17020</v>
      </c>
    </row>
    <row r="154" spans="2:13">
      <c r="B154" t="s">
        <v>860</v>
      </c>
      <c r="C154" t="s">
        <v>861</v>
      </c>
      <c r="D154" t="s">
        <v>862</v>
      </c>
      <c r="E154" t="s">
        <v>863</v>
      </c>
      <c r="F154" t="s">
        <v>354</v>
      </c>
      <c r="G154" t="s">
        <v>864</v>
      </c>
      <c r="H154" s="10">
        <v>44277</v>
      </c>
      <c r="I154" t="s">
        <v>425</v>
      </c>
      <c r="J154" t="s">
        <v>302</v>
      </c>
      <c r="K154" t="s">
        <v>387</v>
      </c>
      <c r="L154" t="s">
        <v>328</v>
      </c>
      <c r="M154">
        <v>15000</v>
      </c>
    </row>
    <row r="155" spans="2:13">
      <c r="B155" t="s">
        <v>865</v>
      </c>
      <c r="C155" t="s">
        <v>866</v>
      </c>
      <c r="D155" t="s">
        <v>867</v>
      </c>
      <c r="E155" t="s">
        <v>868</v>
      </c>
      <c r="F155" t="s">
        <v>354</v>
      </c>
      <c r="G155" t="s">
        <v>368</v>
      </c>
      <c r="H155" s="10">
        <v>44277</v>
      </c>
      <c r="I155" t="s">
        <v>819</v>
      </c>
      <c r="J155" t="s">
        <v>869</v>
      </c>
      <c r="K155" t="s">
        <v>303</v>
      </c>
      <c r="L155" t="s">
        <v>304</v>
      </c>
      <c r="M155">
        <v>66667</v>
      </c>
    </row>
    <row r="156" spans="2:13">
      <c r="B156" t="s">
        <v>144</v>
      </c>
      <c r="C156" t="s">
        <v>870</v>
      </c>
      <c r="D156" t="s">
        <v>394</v>
      </c>
      <c r="E156" t="s">
        <v>871</v>
      </c>
      <c r="F156" t="s">
        <v>449</v>
      </c>
      <c r="G156" t="s">
        <v>485</v>
      </c>
      <c r="H156" s="10">
        <v>44236</v>
      </c>
      <c r="I156" t="s">
        <v>301</v>
      </c>
      <c r="J156" t="s">
        <v>326</v>
      </c>
      <c r="K156" t="s">
        <v>872</v>
      </c>
      <c r="L156" t="s">
        <v>309</v>
      </c>
      <c r="M156">
        <v>32250</v>
      </c>
    </row>
    <row r="157" spans="2:13">
      <c r="B157" t="s">
        <v>873</v>
      </c>
      <c r="C157" t="s">
        <v>874</v>
      </c>
      <c r="D157" t="s">
        <v>394</v>
      </c>
      <c r="E157" t="s">
        <v>875</v>
      </c>
      <c r="F157" t="s">
        <v>417</v>
      </c>
      <c r="G157" t="s">
        <v>876</v>
      </c>
      <c r="H157" s="10">
        <v>44179</v>
      </c>
      <c r="I157" t="s">
        <v>301</v>
      </c>
      <c r="J157" t="s">
        <v>302</v>
      </c>
      <c r="K157" t="s">
        <v>877</v>
      </c>
      <c r="L157" t="s">
        <v>304</v>
      </c>
      <c r="M157">
        <v>49439</v>
      </c>
    </row>
    <row r="158" spans="2:13">
      <c r="B158" t="s">
        <v>878</v>
      </c>
      <c r="C158" t="s">
        <v>879</v>
      </c>
      <c r="D158" t="s">
        <v>307</v>
      </c>
      <c r="E158" t="s">
        <v>880</v>
      </c>
      <c r="F158" t="s">
        <v>337</v>
      </c>
      <c r="G158" t="s">
        <v>325</v>
      </c>
      <c r="H158" s="10">
        <v>44180</v>
      </c>
      <c r="I158" t="s">
        <v>425</v>
      </c>
      <c r="J158" t="s">
        <v>302</v>
      </c>
      <c r="K158" t="s">
        <v>851</v>
      </c>
      <c r="L158" t="s">
        <v>328</v>
      </c>
      <c r="M158">
        <v>18676</v>
      </c>
    </row>
    <row r="159" spans="2:13">
      <c r="B159" t="s">
        <v>881</v>
      </c>
      <c r="C159" t="s">
        <v>882</v>
      </c>
      <c r="D159" t="s">
        <v>883</v>
      </c>
      <c r="E159" t="s">
        <v>884</v>
      </c>
      <c r="F159" t="s">
        <v>354</v>
      </c>
      <c r="G159" t="s">
        <v>359</v>
      </c>
      <c r="H159" s="10">
        <v>44172</v>
      </c>
      <c r="I159" t="s">
        <v>425</v>
      </c>
      <c r="J159" t="s">
        <v>302</v>
      </c>
      <c r="K159" t="s">
        <v>519</v>
      </c>
      <c r="L159" t="s">
        <v>406</v>
      </c>
      <c r="M159">
        <v>66667</v>
      </c>
    </row>
    <row r="160" spans="2:13">
      <c r="B160" t="s">
        <v>885</v>
      </c>
      <c r="C160" t="s">
        <v>886</v>
      </c>
      <c r="D160" t="s">
        <v>887</v>
      </c>
      <c r="E160" t="s">
        <v>888</v>
      </c>
      <c r="F160" t="s">
        <v>354</v>
      </c>
      <c r="G160" t="s">
        <v>300</v>
      </c>
      <c r="H160" s="10">
        <v>44158</v>
      </c>
      <c r="I160" t="s">
        <v>446</v>
      </c>
      <c r="J160" t="s">
        <v>302</v>
      </c>
      <c r="K160" t="s">
        <v>856</v>
      </c>
      <c r="L160" t="s">
        <v>304</v>
      </c>
      <c r="M160">
        <v>60500</v>
      </c>
    </row>
    <row r="161" spans="2:13">
      <c r="B161" t="s">
        <v>889</v>
      </c>
      <c r="C161" t="s">
        <v>690</v>
      </c>
      <c r="D161" t="s">
        <v>890</v>
      </c>
      <c r="E161" t="s">
        <v>891</v>
      </c>
      <c r="F161" t="s">
        <v>417</v>
      </c>
      <c r="G161" t="s">
        <v>892</v>
      </c>
      <c r="H161" s="10">
        <v>44152</v>
      </c>
      <c r="I161" t="s">
        <v>425</v>
      </c>
      <c r="J161" t="s">
        <v>302</v>
      </c>
      <c r="K161" t="s">
        <v>872</v>
      </c>
      <c r="L161" t="s">
        <v>328</v>
      </c>
      <c r="M161">
        <v>17137</v>
      </c>
    </row>
    <row r="162" spans="2:13">
      <c r="B162" t="s">
        <v>893</v>
      </c>
      <c r="C162" t="s">
        <v>894</v>
      </c>
      <c r="D162" t="s">
        <v>895</v>
      </c>
      <c r="E162" t="s">
        <v>896</v>
      </c>
      <c r="F162" t="s">
        <v>403</v>
      </c>
      <c r="G162" t="s">
        <v>897</v>
      </c>
      <c r="H162" s="10">
        <v>44123</v>
      </c>
      <c r="I162" t="s">
        <v>446</v>
      </c>
      <c r="J162" t="s">
        <v>869</v>
      </c>
      <c r="K162" t="s">
        <v>898</v>
      </c>
      <c r="L162" t="s">
        <v>406</v>
      </c>
      <c r="M162">
        <v>80000</v>
      </c>
    </row>
    <row r="163" spans="2:13">
      <c r="B163" t="s">
        <v>899</v>
      </c>
      <c r="C163" t="s">
        <v>900</v>
      </c>
      <c r="D163" t="s">
        <v>528</v>
      </c>
      <c r="E163" t="s">
        <v>901</v>
      </c>
      <c r="F163" t="s">
        <v>354</v>
      </c>
      <c r="G163" t="s">
        <v>902</v>
      </c>
      <c r="H163" s="10">
        <v>44105</v>
      </c>
      <c r="I163" t="s">
        <v>425</v>
      </c>
      <c r="J163" t="s">
        <v>302</v>
      </c>
      <c r="K163" t="s">
        <v>561</v>
      </c>
      <c r="L163" t="s">
        <v>406</v>
      </c>
      <c r="M163">
        <v>81143</v>
      </c>
    </row>
    <row r="164" spans="2:13">
      <c r="B164" t="s">
        <v>903</v>
      </c>
      <c r="C164" t="s">
        <v>904</v>
      </c>
      <c r="D164" t="s">
        <v>905</v>
      </c>
      <c r="E164" t="s">
        <v>906</v>
      </c>
      <c r="F164" t="s">
        <v>354</v>
      </c>
      <c r="G164" t="s">
        <v>355</v>
      </c>
      <c r="H164" s="10">
        <v>44089</v>
      </c>
      <c r="I164" t="s">
        <v>425</v>
      </c>
      <c r="J164" t="s">
        <v>302</v>
      </c>
      <c r="K164" t="s">
        <v>580</v>
      </c>
      <c r="L164" t="s">
        <v>304</v>
      </c>
      <c r="M164">
        <v>60552</v>
      </c>
    </row>
    <row r="165" spans="2:13">
      <c r="B165" t="s">
        <v>142</v>
      </c>
      <c r="C165" t="s">
        <v>907</v>
      </c>
      <c r="D165" t="s">
        <v>908</v>
      </c>
      <c r="E165" t="s">
        <v>909</v>
      </c>
      <c r="F165" t="s">
        <v>344</v>
      </c>
      <c r="G165" t="s">
        <v>910</v>
      </c>
      <c r="H165" s="10">
        <v>44075</v>
      </c>
      <c r="I165" t="s">
        <v>301</v>
      </c>
      <c r="J165" t="s">
        <v>302</v>
      </c>
      <c r="K165" t="s">
        <v>911</v>
      </c>
      <c r="L165" t="s">
        <v>328</v>
      </c>
      <c r="M165">
        <v>17779</v>
      </c>
    </row>
    <row r="166" spans="2:13">
      <c r="B166" t="s">
        <v>140</v>
      </c>
      <c r="C166" t="s">
        <v>912</v>
      </c>
      <c r="D166" t="s">
        <v>913</v>
      </c>
      <c r="E166" t="s">
        <v>914</v>
      </c>
      <c r="F166" t="s">
        <v>354</v>
      </c>
      <c r="G166" t="s">
        <v>700</v>
      </c>
      <c r="H166" s="10">
        <v>44075</v>
      </c>
      <c r="I166" t="s">
        <v>301</v>
      </c>
      <c r="J166" t="s">
        <v>302</v>
      </c>
      <c r="K166" t="s">
        <v>911</v>
      </c>
      <c r="L166" t="s">
        <v>406</v>
      </c>
      <c r="M166">
        <v>89675</v>
      </c>
    </row>
    <row r="167" spans="2:13">
      <c r="B167" t="s">
        <v>915</v>
      </c>
      <c r="C167" t="s">
        <v>916</v>
      </c>
      <c r="D167" t="s">
        <v>659</v>
      </c>
      <c r="E167" t="s">
        <v>917</v>
      </c>
      <c r="F167"/>
      <c r="G167" t="s">
        <v>300</v>
      </c>
      <c r="H167" s="10">
        <v>44047</v>
      </c>
      <c r="I167" t="s">
        <v>425</v>
      </c>
      <c r="J167" t="s">
        <v>302</v>
      </c>
      <c r="K167" t="s">
        <v>450</v>
      </c>
      <c r="L167" t="s">
        <v>304</v>
      </c>
      <c r="M167">
        <v>45000</v>
      </c>
    </row>
    <row r="168" spans="2:13">
      <c r="B168" t="s">
        <v>137</v>
      </c>
      <c r="C168" t="s">
        <v>918</v>
      </c>
      <c r="D168" t="s">
        <v>373</v>
      </c>
      <c r="E168" t="s">
        <v>919</v>
      </c>
      <c r="F168" t="s">
        <v>344</v>
      </c>
      <c r="G168" t="s">
        <v>920</v>
      </c>
      <c r="H168" s="10">
        <v>44047</v>
      </c>
      <c r="I168" t="s">
        <v>301</v>
      </c>
      <c r="J168" t="s">
        <v>302</v>
      </c>
      <c r="K168" t="s">
        <v>921</v>
      </c>
      <c r="L168" t="s">
        <v>304</v>
      </c>
      <c r="M168">
        <v>57391</v>
      </c>
    </row>
    <row r="169" spans="2:13">
      <c r="B169" t="s">
        <v>922</v>
      </c>
      <c r="C169" t="s">
        <v>923</v>
      </c>
      <c r="D169" t="s">
        <v>924</v>
      </c>
      <c r="E169" t="s">
        <v>925</v>
      </c>
      <c r="F169"/>
      <c r="G169" t="s">
        <v>397</v>
      </c>
      <c r="H169" s="10">
        <v>44046</v>
      </c>
      <c r="I169" t="s">
        <v>425</v>
      </c>
      <c r="J169" t="s">
        <v>326</v>
      </c>
      <c r="K169" t="s">
        <v>327</v>
      </c>
      <c r="L169" t="s">
        <v>309</v>
      </c>
      <c r="M169">
        <v>26000</v>
      </c>
    </row>
    <row r="170" spans="2:13">
      <c r="B170" t="s">
        <v>926</v>
      </c>
      <c r="C170" t="s">
        <v>927</v>
      </c>
      <c r="D170" t="s">
        <v>928</v>
      </c>
      <c r="E170" t="s">
        <v>929</v>
      </c>
      <c r="F170"/>
      <c r="G170" t="s">
        <v>397</v>
      </c>
      <c r="H170" s="10">
        <v>44046</v>
      </c>
      <c r="I170" t="s">
        <v>425</v>
      </c>
      <c r="J170" t="s">
        <v>326</v>
      </c>
      <c r="K170" t="s">
        <v>315</v>
      </c>
      <c r="L170" t="s">
        <v>309</v>
      </c>
      <c r="M170">
        <v>26000</v>
      </c>
    </row>
    <row r="171" spans="2:13">
      <c r="B171" t="s">
        <v>930</v>
      </c>
      <c r="C171" t="s">
        <v>931</v>
      </c>
      <c r="D171" t="s">
        <v>932</v>
      </c>
      <c r="E171" t="s">
        <v>933</v>
      </c>
      <c r="F171"/>
      <c r="G171" t="s">
        <v>397</v>
      </c>
      <c r="H171" s="10">
        <v>44046</v>
      </c>
      <c r="I171" t="s">
        <v>425</v>
      </c>
      <c r="J171" t="s">
        <v>326</v>
      </c>
      <c r="K171" t="s">
        <v>303</v>
      </c>
      <c r="L171" t="s">
        <v>309</v>
      </c>
      <c r="M171">
        <v>26000</v>
      </c>
    </row>
    <row r="172" spans="2:13">
      <c r="B172" t="s">
        <v>934</v>
      </c>
      <c r="C172" t="s">
        <v>935</v>
      </c>
      <c r="D172" t="s">
        <v>936</v>
      </c>
      <c r="E172" t="s">
        <v>937</v>
      </c>
      <c r="F172"/>
      <c r="G172" t="s">
        <v>397</v>
      </c>
      <c r="H172" s="10">
        <v>44046</v>
      </c>
      <c r="I172" t="s">
        <v>425</v>
      </c>
      <c r="J172" t="s">
        <v>326</v>
      </c>
      <c r="K172" t="s">
        <v>303</v>
      </c>
      <c r="L172" t="s">
        <v>309</v>
      </c>
      <c r="M172">
        <v>26000</v>
      </c>
    </row>
    <row r="173" spans="2:13">
      <c r="B173" t="s">
        <v>938</v>
      </c>
      <c r="C173" t="s">
        <v>454</v>
      </c>
      <c r="D173" t="s">
        <v>939</v>
      </c>
      <c r="E173" t="s">
        <v>940</v>
      </c>
      <c r="F173" t="s">
        <v>354</v>
      </c>
      <c r="G173" t="s">
        <v>941</v>
      </c>
      <c r="H173" s="10">
        <v>44027</v>
      </c>
      <c r="I173" t="s">
        <v>425</v>
      </c>
      <c r="J173" t="s">
        <v>302</v>
      </c>
      <c r="K173" t="s">
        <v>942</v>
      </c>
      <c r="L173" t="s">
        <v>328</v>
      </c>
      <c r="M173">
        <v>16216</v>
      </c>
    </row>
    <row r="174" spans="2:13">
      <c r="B174" t="s">
        <v>943</v>
      </c>
      <c r="C174" t="s">
        <v>944</v>
      </c>
      <c r="D174" t="s">
        <v>945</v>
      </c>
      <c r="E174" t="s">
        <v>946</v>
      </c>
      <c r="F174" t="s">
        <v>449</v>
      </c>
      <c r="G174" t="s">
        <v>397</v>
      </c>
      <c r="H174" s="10">
        <v>44013</v>
      </c>
      <c r="I174" t="s">
        <v>425</v>
      </c>
      <c r="J174" t="s">
        <v>326</v>
      </c>
      <c r="K174" t="s">
        <v>503</v>
      </c>
      <c r="L174" t="s">
        <v>309</v>
      </c>
      <c r="M174">
        <v>30000</v>
      </c>
    </row>
    <row r="175" spans="2:13">
      <c r="B175" t="s">
        <v>947</v>
      </c>
      <c r="C175" t="s">
        <v>393</v>
      </c>
      <c r="D175" t="s">
        <v>307</v>
      </c>
      <c r="E175" t="s">
        <v>948</v>
      </c>
      <c r="F175" t="s">
        <v>449</v>
      </c>
      <c r="G175" t="s">
        <v>397</v>
      </c>
      <c r="H175" s="10">
        <v>44013</v>
      </c>
      <c r="I175" t="s">
        <v>425</v>
      </c>
      <c r="J175" t="s">
        <v>326</v>
      </c>
      <c r="K175" t="s">
        <v>398</v>
      </c>
      <c r="L175" t="s">
        <v>309</v>
      </c>
      <c r="M175">
        <v>26000</v>
      </c>
    </row>
    <row r="176" spans="2:13">
      <c r="B176" t="s">
        <v>949</v>
      </c>
      <c r="C176" t="s">
        <v>950</v>
      </c>
      <c r="D176" t="s">
        <v>525</v>
      </c>
      <c r="E176" t="s">
        <v>951</v>
      </c>
      <c r="F176" t="s">
        <v>354</v>
      </c>
      <c r="G176" t="s">
        <v>325</v>
      </c>
      <c r="H176" s="10">
        <v>43983</v>
      </c>
      <c r="I176" t="s">
        <v>425</v>
      </c>
      <c r="J176" t="s">
        <v>302</v>
      </c>
      <c r="K176" t="s">
        <v>723</v>
      </c>
      <c r="L176" t="s">
        <v>328</v>
      </c>
      <c r="M176">
        <v>17544</v>
      </c>
    </row>
    <row r="177" spans="2:13">
      <c r="B177" t="s">
        <v>952</v>
      </c>
      <c r="C177" t="s">
        <v>953</v>
      </c>
      <c r="D177" t="s">
        <v>307</v>
      </c>
      <c r="E177" t="s">
        <v>954</v>
      </c>
      <c r="F177" t="s">
        <v>354</v>
      </c>
      <c r="G177" t="s">
        <v>8</v>
      </c>
      <c r="H177" s="10">
        <v>43983</v>
      </c>
      <c r="I177" t="s">
        <v>425</v>
      </c>
      <c r="J177" t="s">
        <v>302</v>
      </c>
      <c r="K177" t="s">
        <v>303</v>
      </c>
      <c r="L177" t="s">
        <v>304</v>
      </c>
      <c r="M177">
        <v>41600</v>
      </c>
    </row>
    <row r="178" spans="2:13">
      <c r="B178" t="s">
        <v>955</v>
      </c>
      <c r="C178" t="s">
        <v>956</v>
      </c>
      <c r="D178" t="s">
        <v>957</v>
      </c>
      <c r="E178" t="s">
        <v>958</v>
      </c>
      <c r="F178" t="s">
        <v>354</v>
      </c>
      <c r="G178" t="s">
        <v>959</v>
      </c>
      <c r="H178" s="10">
        <v>43983</v>
      </c>
      <c r="I178" t="s">
        <v>425</v>
      </c>
      <c r="J178" t="s">
        <v>302</v>
      </c>
      <c r="K178" t="s">
        <v>960</v>
      </c>
      <c r="L178" t="s">
        <v>309</v>
      </c>
      <c r="M178">
        <v>31461</v>
      </c>
    </row>
    <row r="179" spans="2:13">
      <c r="B179" t="s">
        <v>961</v>
      </c>
      <c r="C179" t="s">
        <v>962</v>
      </c>
      <c r="D179" t="s">
        <v>963</v>
      </c>
      <c r="E179" t="s">
        <v>964</v>
      </c>
      <c r="F179" t="s">
        <v>337</v>
      </c>
      <c r="G179" t="s">
        <v>404</v>
      </c>
      <c r="H179" s="10">
        <v>43983</v>
      </c>
      <c r="I179" t="s">
        <v>425</v>
      </c>
      <c r="J179" t="s">
        <v>302</v>
      </c>
      <c r="K179" t="s">
        <v>349</v>
      </c>
      <c r="L179" t="s">
        <v>406</v>
      </c>
      <c r="M179">
        <v>60000</v>
      </c>
    </row>
    <row r="180" spans="2:13">
      <c r="B180" t="s">
        <v>134</v>
      </c>
      <c r="C180" t="s">
        <v>635</v>
      </c>
      <c r="D180" t="s">
        <v>965</v>
      </c>
      <c r="E180" t="s">
        <v>966</v>
      </c>
      <c r="F180" t="s">
        <v>385</v>
      </c>
      <c r="G180" t="s">
        <v>475</v>
      </c>
      <c r="H180" s="10">
        <v>41913</v>
      </c>
      <c r="I180" t="s">
        <v>301</v>
      </c>
      <c r="J180" t="s">
        <v>326</v>
      </c>
      <c r="K180" t="s">
        <v>967</v>
      </c>
      <c r="L180" t="s">
        <v>328</v>
      </c>
      <c r="M180">
        <v>15897</v>
      </c>
    </row>
    <row r="181" spans="2:13">
      <c r="B181" t="s">
        <v>968</v>
      </c>
      <c r="C181" t="s">
        <v>816</v>
      </c>
      <c r="D181" t="s">
        <v>969</v>
      </c>
      <c r="E181" t="s">
        <v>970</v>
      </c>
      <c r="F181" t="s">
        <v>530</v>
      </c>
      <c r="G181" t="s">
        <v>325</v>
      </c>
      <c r="H181" s="10">
        <v>43922</v>
      </c>
      <c r="I181" t="s">
        <v>425</v>
      </c>
      <c r="J181" t="s">
        <v>326</v>
      </c>
      <c r="K181" t="s">
        <v>856</v>
      </c>
      <c r="L181" t="s">
        <v>328</v>
      </c>
      <c r="M181">
        <v>20675</v>
      </c>
    </row>
    <row r="182" spans="2:13">
      <c r="B182" t="s">
        <v>971</v>
      </c>
      <c r="C182" t="s">
        <v>972</v>
      </c>
      <c r="D182" t="s">
        <v>973</v>
      </c>
      <c r="E182" t="s">
        <v>974</v>
      </c>
      <c r="F182" t="s">
        <v>354</v>
      </c>
      <c r="G182" t="s">
        <v>975</v>
      </c>
      <c r="H182" s="10">
        <v>43934</v>
      </c>
      <c r="I182" t="s">
        <v>425</v>
      </c>
      <c r="J182" t="s">
        <v>302</v>
      </c>
      <c r="K182" t="s">
        <v>405</v>
      </c>
      <c r="L182" t="s">
        <v>304</v>
      </c>
      <c r="M182">
        <v>60000</v>
      </c>
    </row>
    <row r="183" spans="2:13">
      <c r="B183" t="s">
        <v>132</v>
      </c>
      <c r="C183" t="s">
        <v>976</v>
      </c>
      <c r="D183" t="s">
        <v>977</v>
      </c>
      <c r="E183" t="s">
        <v>978</v>
      </c>
      <c r="F183" t="s">
        <v>530</v>
      </c>
      <c r="G183" t="s">
        <v>325</v>
      </c>
      <c r="H183" s="10">
        <v>43922</v>
      </c>
      <c r="I183" t="s">
        <v>301</v>
      </c>
      <c r="J183" t="s">
        <v>326</v>
      </c>
      <c r="K183" t="s">
        <v>979</v>
      </c>
      <c r="L183" t="s">
        <v>328</v>
      </c>
      <c r="M183">
        <v>17876</v>
      </c>
    </row>
    <row r="184" spans="2:13">
      <c r="B184" t="s">
        <v>980</v>
      </c>
      <c r="C184" t="s">
        <v>981</v>
      </c>
      <c r="D184" t="s">
        <v>982</v>
      </c>
      <c r="E184" t="s">
        <v>983</v>
      </c>
      <c r="F184" t="s">
        <v>530</v>
      </c>
      <c r="G184" t="s">
        <v>325</v>
      </c>
      <c r="H184" s="10">
        <v>43923</v>
      </c>
      <c r="I184" t="s">
        <v>425</v>
      </c>
      <c r="J184" t="s">
        <v>326</v>
      </c>
      <c r="K184" t="s">
        <v>911</v>
      </c>
      <c r="L184" t="s">
        <v>328</v>
      </c>
      <c r="M184">
        <v>18044</v>
      </c>
    </row>
    <row r="185" spans="2:13">
      <c r="B185" t="s">
        <v>984</v>
      </c>
      <c r="C185" t="s">
        <v>985</v>
      </c>
      <c r="D185" t="s">
        <v>986</v>
      </c>
      <c r="E185" t="s">
        <v>987</v>
      </c>
      <c r="F185"/>
      <c r="G185" t="s">
        <v>8</v>
      </c>
      <c r="H185" s="10">
        <v>43928</v>
      </c>
      <c r="I185" t="s">
        <v>425</v>
      </c>
      <c r="J185" t="s">
        <v>326</v>
      </c>
      <c r="K185" t="s">
        <v>771</v>
      </c>
      <c r="L185" t="s">
        <v>309</v>
      </c>
      <c r="M185">
        <v>36070</v>
      </c>
    </row>
    <row r="186" spans="2:13">
      <c r="B186" t="s">
        <v>988</v>
      </c>
      <c r="C186" t="s">
        <v>668</v>
      </c>
      <c r="D186" t="s">
        <v>989</v>
      </c>
      <c r="E186" t="s">
        <v>990</v>
      </c>
      <c r="F186" t="s">
        <v>354</v>
      </c>
      <c r="G186" t="s">
        <v>8</v>
      </c>
      <c r="H186" s="10">
        <v>43906</v>
      </c>
      <c r="I186" t="s">
        <v>425</v>
      </c>
      <c r="J186" t="s">
        <v>302</v>
      </c>
      <c r="K186" t="s">
        <v>723</v>
      </c>
      <c r="L186" t="s">
        <v>309</v>
      </c>
      <c r="M186">
        <v>38492</v>
      </c>
    </row>
    <row r="187" spans="2:13">
      <c r="B187" t="s">
        <v>991</v>
      </c>
      <c r="C187" t="s">
        <v>375</v>
      </c>
      <c r="D187" t="s">
        <v>376</v>
      </c>
      <c r="E187" t="s">
        <v>992</v>
      </c>
      <c r="F187" t="s">
        <v>354</v>
      </c>
      <c r="G187" t="s">
        <v>8</v>
      </c>
      <c r="H187" s="10">
        <v>43894</v>
      </c>
      <c r="I187" t="s">
        <v>446</v>
      </c>
      <c r="J187" t="s">
        <v>326</v>
      </c>
      <c r="K187" t="s">
        <v>993</v>
      </c>
      <c r="L187" t="s">
        <v>309</v>
      </c>
      <c r="M187">
        <v>35230</v>
      </c>
    </row>
    <row r="188" spans="2:13">
      <c r="B188" t="s">
        <v>994</v>
      </c>
      <c r="C188" t="s">
        <v>995</v>
      </c>
      <c r="D188" t="s">
        <v>473</v>
      </c>
      <c r="E188" t="s">
        <v>996</v>
      </c>
      <c r="F188" t="s">
        <v>417</v>
      </c>
      <c r="G188" t="s">
        <v>325</v>
      </c>
      <c r="H188" s="10">
        <v>43906</v>
      </c>
      <c r="I188" t="s">
        <v>819</v>
      </c>
      <c r="J188" t="s">
        <v>326</v>
      </c>
      <c r="K188" t="s">
        <v>476</v>
      </c>
      <c r="L188" t="s">
        <v>328</v>
      </c>
      <c r="M188">
        <v>15000</v>
      </c>
    </row>
    <row r="189" spans="2:13">
      <c r="B189" t="s">
        <v>130</v>
      </c>
      <c r="C189" t="s">
        <v>997</v>
      </c>
      <c r="D189" t="s">
        <v>528</v>
      </c>
      <c r="E189" t="s">
        <v>998</v>
      </c>
      <c r="F189" t="s">
        <v>299</v>
      </c>
      <c r="G189" t="s">
        <v>300</v>
      </c>
      <c r="H189" s="10">
        <v>43906</v>
      </c>
      <c r="I189" t="s">
        <v>301</v>
      </c>
      <c r="J189" t="s">
        <v>326</v>
      </c>
      <c r="K189" t="s">
        <v>979</v>
      </c>
      <c r="L189" t="s">
        <v>304</v>
      </c>
      <c r="M189">
        <v>55650</v>
      </c>
    </row>
    <row r="190" spans="2:13">
      <c r="B190" t="s">
        <v>999</v>
      </c>
      <c r="C190" t="s">
        <v>1000</v>
      </c>
      <c r="D190" t="s">
        <v>373</v>
      </c>
      <c r="E190" t="s">
        <v>1001</v>
      </c>
      <c r="F190" t="s">
        <v>530</v>
      </c>
      <c r="G190" t="s">
        <v>8</v>
      </c>
      <c r="H190" s="10">
        <v>43881</v>
      </c>
      <c r="I190" t="s">
        <v>425</v>
      </c>
      <c r="J190" t="s">
        <v>326</v>
      </c>
      <c r="K190" t="s">
        <v>1002</v>
      </c>
      <c r="L190" t="s">
        <v>309</v>
      </c>
      <c r="M190">
        <v>32100</v>
      </c>
    </row>
    <row r="191" spans="2:13">
      <c r="B191" t="s">
        <v>1003</v>
      </c>
      <c r="C191" t="s">
        <v>1004</v>
      </c>
      <c r="D191" t="s">
        <v>437</v>
      </c>
      <c r="E191" t="s">
        <v>1005</v>
      </c>
      <c r="F191"/>
      <c r="G191" t="s">
        <v>397</v>
      </c>
      <c r="H191" s="10">
        <v>43864</v>
      </c>
      <c r="I191" t="s">
        <v>425</v>
      </c>
      <c r="J191" t="s">
        <v>326</v>
      </c>
      <c r="K191" t="s">
        <v>746</v>
      </c>
      <c r="L191" t="s">
        <v>309</v>
      </c>
      <c r="M191">
        <v>30000</v>
      </c>
    </row>
    <row r="192" spans="2:13">
      <c r="B192" t="s">
        <v>1006</v>
      </c>
      <c r="C192" t="s">
        <v>1007</v>
      </c>
      <c r="D192" t="s">
        <v>307</v>
      </c>
      <c r="E192" t="s">
        <v>1008</v>
      </c>
      <c r="F192"/>
      <c r="G192" t="s">
        <v>397</v>
      </c>
      <c r="H192" s="10">
        <v>43840</v>
      </c>
      <c r="I192" t="s">
        <v>425</v>
      </c>
      <c r="J192" t="s">
        <v>326</v>
      </c>
      <c r="K192" t="s">
        <v>450</v>
      </c>
      <c r="L192" t="s">
        <v>309</v>
      </c>
      <c r="M192">
        <v>26000</v>
      </c>
    </row>
    <row r="193" spans="2:13">
      <c r="B193" t="s">
        <v>127</v>
      </c>
      <c r="C193" t="s">
        <v>1009</v>
      </c>
      <c r="D193" t="s">
        <v>1010</v>
      </c>
      <c r="E193" t="s">
        <v>1011</v>
      </c>
      <c r="F193" t="s">
        <v>631</v>
      </c>
      <c r="G193" t="s">
        <v>300</v>
      </c>
      <c r="H193" s="10">
        <v>43831</v>
      </c>
      <c r="I193" t="s">
        <v>301</v>
      </c>
      <c r="J193" t="s">
        <v>302</v>
      </c>
      <c r="K193" t="s">
        <v>1012</v>
      </c>
      <c r="L193" t="s">
        <v>304</v>
      </c>
      <c r="M193">
        <v>57678</v>
      </c>
    </row>
    <row r="194" spans="2:13">
      <c r="B194" t="s">
        <v>1013</v>
      </c>
      <c r="C194" t="s">
        <v>1014</v>
      </c>
      <c r="D194" t="s">
        <v>307</v>
      </c>
      <c r="E194" t="s">
        <v>1015</v>
      </c>
      <c r="F194"/>
      <c r="G194" t="s">
        <v>397</v>
      </c>
      <c r="H194" s="10">
        <v>43800</v>
      </c>
      <c r="I194" t="s">
        <v>425</v>
      </c>
      <c r="J194" t="s">
        <v>326</v>
      </c>
      <c r="K194" t="s">
        <v>1016</v>
      </c>
      <c r="L194" t="s">
        <v>309</v>
      </c>
      <c r="M194">
        <v>30000</v>
      </c>
    </row>
    <row r="195" spans="2:13">
      <c r="B195" t="s">
        <v>126</v>
      </c>
      <c r="C195" t="s">
        <v>1017</v>
      </c>
      <c r="D195" t="s">
        <v>307</v>
      </c>
      <c r="E195" t="s">
        <v>1018</v>
      </c>
      <c r="F195" t="s">
        <v>449</v>
      </c>
      <c r="G195" t="s">
        <v>700</v>
      </c>
      <c r="H195" s="10">
        <v>43770</v>
      </c>
      <c r="I195" t="s">
        <v>301</v>
      </c>
      <c r="J195" t="s">
        <v>302</v>
      </c>
      <c r="K195" t="s">
        <v>1019</v>
      </c>
      <c r="L195" t="s">
        <v>537</v>
      </c>
      <c r="M195">
        <v>116138</v>
      </c>
    </row>
    <row r="196" spans="2:13">
      <c r="B196" t="s">
        <v>1020</v>
      </c>
      <c r="C196" t="s">
        <v>1021</v>
      </c>
      <c r="D196" t="s">
        <v>1022</v>
      </c>
      <c r="E196" t="s">
        <v>1023</v>
      </c>
      <c r="F196" t="s">
        <v>631</v>
      </c>
      <c r="G196" t="s">
        <v>300</v>
      </c>
      <c r="H196" s="10">
        <v>43801</v>
      </c>
      <c r="I196" t="s">
        <v>425</v>
      </c>
      <c r="J196" t="s">
        <v>302</v>
      </c>
      <c r="K196" t="s">
        <v>796</v>
      </c>
      <c r="L196" t="s">
        <v>304</v>
      </c>
      <c r="M196">
        <v>39208</v>
      </c>
    </row>
    <row r="197" spans="2:13">
      <c r="B197" t="s">
        <v>1024</v>
      </c>
      <c r="C197" t="s">
        <v>1025</v>
      </c>
      <c r="D197" t="s">
        <v>473</v>
      </c>
      <c r="E197" t="s">
        <v>1026</v>
      </c>
      <c r="F197" t="s">
        <v>403</v>
      </c>
      <c r="G197" t="s">
        <v>541</v>
      </c>
      <c r="H197" s="10">
        <v>43739</v>
      </c>
      <c r="I197" t="s">
        <v>425</v>
      </c>
      <c r="J197" t="s">
        <v>302</v>
      </c>
      <c r="K197" t="s">
        <v>1027</v>
      </c>
      <c r="L197" t="s">
        <v>406</v>
      </c>
      <c r="M197">
        <v>114267</v>
      </c>
    </row>
    <row r="198" spans="2:13">
      <c r="B198" t="s">
        <v>1028</v>
      </c>
      <c r="C198" t="s">
        <v>481</v>
      </c>
      <c r="D198" t="s">
        <v>482</v>
      </c>
      <c r="E198" t="s">
        <v>1029</v>
      </c>
      <c r="F198"/>
      <c r="G198" t="s">
        <v>1030</v>
      </c>
      <c r="H198" s="10">
        <v>43759</v>
      </c>
      <c r="I198" t="s">
        <v>425</v>
      </c>
      <c r="J198" t="s">
        <v>326</v>
      </c>
      <c r="K198" t="s">
        <v>1031</v>
      </c>
      <c r="L198" t="s">
        <v>304</v>
      </c>
      <c r="M198">
        <v>30895</v>
      </c>
    </row>
    <row r="199" spans="2:13">
      <c r="B199" t="s">
        <v>1032</v>
      </c>
      <c r="C199" t="s">
        <v>1033</v>
      </c>
      <c r="D199" t="s">
        <v>318</v>
      </c>
      <c r="E199" t="s">
        <v>1034</v>
      </c>
      <c r="F199"/>
      <c r="G199" t="s">
        <v>397</v>
      </c>
      <c r="H199" s="10">
        <v>43748</v>
      </c>
      <c r="I199" t="s">
        <v>425</v>
      </c>
      <c r="J199" t="s">
        <v>326</v>
      </c>
      <c r="K199" t="s">
        <v>796</v>
      </c>
      <c r="L199" t="s">
        <v>309</v>
      </c>
      <c r="M199">
        <v>30000</v>
      </c>
    </row>
    <row r="200" spans="2:13">
      <c r="B200" t="s">
        <v>124</v>
      </c>
      <c r="C200" t="s">
        <v>792</v>
      </c>
      <c r="D200" t="s">
        <v>1035</v>
      </c>
      <c r="E200" t="s">
        <v>1036</v>
      </c>
      <c r="F200" t="s">
        <v>484</v>
      </c>
      <c r="G200" t="s">
        <v>1037</v>
      </c>
      <c r="H200" s="10">
        <v>43731</v>
      </c>
      <c r="I200" t="s">
        <v>301</v>
      </c>
      <c r="J200" t="s">
        <v>326</v>
      </c>
      <c r="K200" t="s">
        <v>1038</v>
      </c>
      <c r="L200" t="s">
        <v>304</v>
      </c>
      <c r="M200">
        <v>42067</v>
      </c>
    </row>
    <row r="201" spans="2:13">
      <c r="B201" t="s">
        <v>1039</v>
      </c>
      <c r="C201" t="s">
        <v>1040</v>
      </c>
      <c r="D201" t="s">
        <v>394</v>
      </c>
      <c r="E201" t="s">
        <v>1041</v>
      </c>
      <c r="F201" t="s">
        <v>417</v>
      </c>
      <c r="G201" t="s">
        <v>8</v>
      </c>
      <c r="H201" s="10">
        <v>43732</v>
      </c>
      <c r="I201" t="s">
        <v>425</v>
      </c>
      <c r="J201" t="s">
        <v>326</v>
      </c>
      <c r="K201" t="s">
        <v>519</v>
      </c>
      <c r="L201" t="s">
        <v>309</v>
      </c>
      <c r="M201">
        <v>38883</v>
      </c>
    </row>
    <row r="202" spans="2:13">
      <c r="B202" t="s">
        <v>1042</v>
      </c>
      <c r="C202" t="s">
        <v>1043</v>
      </c>
      <c r="D202" t="s">
        <v>1044</v>
      </c>
      <c r="E202" t="s">
        <v>1045</v>
      </c>
      <c r="F202" t="s">
        <v>417</v>
      </c>
      <c r="G202"/>
      <c r="H202" s="10">
        <v>43722</v>
      </c>
      <c r="I202" t="s">
        <v>819</v>
      </c>
      <c r="J202" t="s">
        <v>869</v>
      </c>
      <c r="K202" t="s">
        <v>405</v>
      </c>
      <c r="L202"/>
      <c r="M202"/>
    </row>
    <row r="203" spans="2:13">
      <c r="B203" t="s">
        <v>123</v>
      </c>
      <c r="C203" t="s">
        <v>801</v>
      </c>
      <c r="D203" t="s">
        <v>509</v>
      </c>
      <c r="E203" t="s">
        <v>1046</v>
      </c>
      <c r="F203" t="s">
        <v>314</v>
      </c>
      <c r="G203" t="s">
        <v>404</v>
      </c>
      <c r="H203" s="10">
        <v>43731</v>
      </c>
      <c r="I203" t="s">
        <v>301</v>
      </c>
      <c r="J203" t="s">
        <v>302</v>
      </c>
      <c r="K203" t="s">
        <v>1038</v>
      </c>
      <c r="L203" t="s">
        <v>406</v>
      </c>
      <c r="M203">
        <v>93343</v>
      </c>
    </row>
    <row r="204" spans="2:13">
      <c r="B204" t="s">
        <v>1047</v>
      </c>
      <c r="C204" t="s">
        <v>379</v>
      </c>
      <c r="D204" t="s">
        <v>380</v>
      </c>
      <c r="E204" t="s">
        <v>1048</v>
      </c>
      <c r="F204" t="s">
        <v>354</v>
      </c>
      <c r="G204" t="s">
        <v>8</v>
      </c>
      <c r="H204" s="10">
        <v>43709</v>
      </c>
      <c r="I204" t="s">
        <v>446</v>
      </c>
      <c r="J204" t="s">
        <v>326</v>
      </c>
      <c r="K204" t="s">
        <v>1002</v>
      </c>
      <c r="L204" t="s">
        <v>309</v>
      </c>
      <c r="M204">
        <v>35394</v>
      </c>
    </row>
    <row r="205" spans="2:13">
      <c r="B205" t="s">
        <v>1049</v>
      </c>
      <c r="C205" t="s">
        <v>1050</v>
      </c>
      <c r="D205" t="s">
        <v>389</v>
      </c>
      <c r="E205" t="s">
        <v>1051</v>
      </c>
      <c r="F205" t="s">
        <v>314</v>
      </c>
      <c r="G205" t="s">
        <v>325</v>
      </c>
      <c r="H205" s="10">
        <v>43709</v>
      </c>
      <c r="I205" t="s">
        <v>425</v>
      </c>
      <c r="J205" t="s">
        <v>326</v>
      </c>
      <c r="K205" t="s">
        <v>877</v>
      </c>
      <c r="L205" t="s">
        <v>328</v>
      </c>
      <c r="M205">
        <v>17364</v>
      </c>
    </row>
    <row r="206" spans="2:13">
      <c r="B206" t="s">
        <v>1052</v>
      </c>
      <c r="C206" t="s">
        <v>1053</v>
      </c>
      <c r="D206" t="s">
        <v>1054</v>
      </c>
      <c r="E206" t="s">
        <v>1055</v>
      </c>
      <c r="F206"/>
      <c r="G206" t="s">
        <v>404</v>
      </c>
      <c r="H206" s="10">
        <v>43712</v>
      </c>
      <c r="I206" t="s">
        <v>425</v>
      </c>
      <c r="J206" t="s">
        <v>302</v>
      </c>
      <c r="K206" t="s">
        <v>349</v>
      </c>
      <c r="L206" t="s">
        <v>406</v>
      </c>
      <c r="M206">
        <v>78000</v>
      </c>
    </row>
    <row r="207" spans="2:13">
      <c r="B207" t="s">
        <v>1056</v>
      </c>
      <c r="C207" t="s">
        <v>1057</v>
      </c>
      <c r="D207" t="s">
        <v>307</v>
      </c>
      <c r="E207" t="s">
        <v>1058</v>
      </c>
      <c r="F207" t="s">
        <v>354</v>
      </c>
      <c r="G207" t="s">
        <v>1059</v>
      </c>
      <c r="H207" s="10">
        <v>43710</v>
      </c>
      <c r="I207" t="s">
        <v>425</v>
      </c>
      <c r="J207" t="s">
        <v>326</v>
      </c>
      <c r="K207" t="s">
        <v>796</v>
      </c>
      <c r="L207" t="s">
        <v>309</v>
      </c>
      <c r="M207">
        <v>30000</v>
      </c>
    </row>
    <row r="208" spans="2:13">
      <c r="B208" t="s">
        <v>1060</v>
      </c>
      <c r="C208" t="s">
        <v>1061</v>
      </c>
      <c r="D208" t="s">
        <v>1062</v>
      </c>
      <c r="E208" t="s">
        <v>1063</v>
      </c>
      <c r="F208" t="s">
        <v>354</v>
      </c>
      <c r="G208"/>
      <c r="H208" s="10">
        <v>43684</v>
      </c>
      <c r="I208" t="s">
        <v>425</v>
      </c>
      <c r="J208" t="s">
        <v>302</v>
      </c>
      <c r="K208" t="s">
        <v>1064</v>
      </c>
      <c r="L208"/>
      <c r="M208">
        <v>15000</v>
      </c>
    </row>
    <row r="209" spans="2:13">
      <c r="B209" t="s">
        <v>1065</v>
      </c>
      <c r="C209" t="s">
        <v>407</v>
      </c>
      <c r="D209" t="s">
        <v>307</v>
      </c>
      <c r="E209" t="s">
        <v>1066</v>
      </c>
      <c r="F209" t="s">
        <v>354</v>
      </c>
      <c r="G209" t="s">
        <v>409</v>
      </c>
      <c r="H209" s="10">
        <v>44682</v>
      </c>
      <c r="I209" t="s">
        <v>446</v>
      </c>
      <c r="J209" t="s">
        <v>302</v>
      </c>
      <c r="K209" t="s">
        <v>476</v>
      </c>
      <c r="L209" t="s">
        <v>328</v>
      </c>
      <c r="M209">
        <v>18019</v>
      </c>
    </row>
    <row r="210" spans="2:13">
      <c r="B210" t="s">
        <v>1067</v>
      </c>
      <c r="C210" t="s">
        <v>907</v>
      </c>
      <c r="D210" t="s">
        <v>908</v>
      </c>
      <c r="E210" t="s">
        <v>1068</v>
      </c>
      <c r="F210" t="s">
        <v>354</v>
      </c>
      <c r="G210" t="s">
        <v>1069</v>
      </c>
      <c r="H210" s="10">
        <v>43678</v>
      </c>
      <c r="I210" t="s">
        <v>425</v>
      </c>
      <c r="J210" t="s">
        <v>302</v>
      </c>
      <c r="K210" t="s">
        <v>1070</v>
      </c>
      <c r="L210"/>
      <c r="M210">
        <v>13000</v>
      </c>
    </row>
    <row r="211" spans="2:13">
      <c r="B211" t="s">
        <v>1071</v>
      </c>
      <c r="C211" t="s">
        <v>1072</v>
      </c>
      <c r="D211" t="s">
        <v>307</v>
      </c>
      <c r="E211" t="s">
        <v>1073</v>
      </c>
      <c r="F211" t="s">
        <v>354</v>
      </c>
      <c r="G211"/>
      <c r="H211" s="10">
        <v>43678</v>
      </c>
      <c r="I211" t="s">
        <v>425</v>
      </c>
      <c r="J211" t="s">
        <v>869</v>
      </c>
      <c r="K211" t="s">
        <v>349</v>
      </c>
      <c r="L211"/>
      <c r="M211">
        <v>7000</v>
      </c>
    </row>
    <row r="212" spans="2:13">
      <c r="B212" t="s">
        <v>1074</v>
      </c>
      <c r="C212" t="s">
        <v>589</v>
      </c>
      <c r="D212" t="s">
        <v>1075</v>
      </c>
      <c r="E212" t="s">
        <v>1076</v>
      </c>
      <c r="F212" t="s">
        <v>354</v>
      </c>
      <c r="G212" t="s">
        <v>541</v>
      </c>
      <c r="H212" s="10">
        <v>43678</v>
      </c>
      <c r="I212" t="s">
        <v>425</v>
      </c>
      <c r="J212" t="s">
        <v>302</v>
      </c>
      <c r="K212" t="s">
        <v>1002</v>
      </c>
      <c r="L212" t="s">
        <v>537</v>
      </c>
      <c r="M212">
        <v>130000</v>
      </c>
    </row>
    <row r="213" spans="2:13">
      <c r="B213" t="s">
        <v>1077</v>
      </c>
      <c r="C213" t="s">
        <v>1078</v>
      </c>
      <c r="D213" t="s">
        <v>307</v>
      </c>
      <c r="E213" t="s">
        <v>1079</v>
      </c>
      <c r="F213" t="s">
        <v>299</v>
      </c>
      <c r="G213" t="s">
        <v>300</v>
      </c>
      <c r="H213" s="10">
        <v>43697</v>
      </c>
      <c r="I213" t="s">
        <v>425</v>
      </c>
      <c r="J213" t="s">
        <v>326</v>
      </c>
      <c r="K213" t="s">
        <v>921</v>
      </c>
      <c r="L213" t="s">
        <v>304</v>
      </c>
      <c r="M213">
        <v>44211</v>
      </c>
    </row>
    <row r="214" spans="2:13">
      <c r="B214" t="s">
        <v>1080</v>
      </c>
      <c r="C214" t="s">
        <v>1081</v>
      </c>
      <c r="D214" t="s">
        <v>805</v>
      </c>
      <c r="E214" t="s">
        <v>1082</v>
      </c>
      <c r="F214"/>
      <c r="G214" t="s">
        <v>397</v>
      </c>
      <c r="H214" s="10">
        <v>43680</v>
      </c>
      <c r="I214" t="s">
        <v>425</v>
      </c>
      <c r="J214" t="s">
        <v>326</v>
      </c>
      <c r="K214" t="s">
        <v>677</v>
      </c>
      <c r="L214" t="s">
        <v>309</v>
      </c>
      <c r="M214">
        <v>27671</v>
      </c>
    </row>
    <row r="215" spans="2:13">
      <c r="B215" t="s">
        <v>1083</v>
      </c>
      <c r="C215" t="s">
        <v>1084</v>
      </c>
      <c r="D215" t="s">
        <v>307</v>
      </c>
      <c r="E215" t="s">
        <v>1085</v>
      </c>
      <c r="F215"/>
      <c r="G215" t="s">
        <v>397</v>
      </c>
      <c r="H215" s="10">
        <v>43678</v>
      </c>
      <c r="I215" t="s">
        <v>425</v>
      </c>
      <c r="J215" t="s">
        <v>326</v>
      </c>
      <c r="K215" t="s">
        <v>1086</v>
      </c>
      <c r="L215" t="s">
        <v>309</v>
      </c>
      <c r="M215">
        <v>30127</v>
      </c>
    </row>
    <row r="216" spans="2:13">
      <c r="B216" t="s">
        <v>1087</v>
      </c>
      <c r="C216" t="s">
        <v>1088</v>
      </c>
      <c r="D216" t="s">
        <v>1089</v>
      </c>
      <c r="E216" t="s">
        <v>1090</v>
      </c>
      <c r="F216" t="s">
        <v>299</v>
      </c>
      <c r="G216" t="s">
        <v>1091</v>
      </c>
      <c r="H216" s="10">
        <v>43678</v>
      </c>
      <c r="I216" t="s">
        <v>425</v>
      </c>
      <c r="J216" t="s">
        <v>326</v>
      </c>
      <c r="K216" t="s">
        <v>1012</v>
      </c>
      <c r="L216" t="s">
        <v>304</v>
      </c>
      <c r="M216">
        <v>42800</v>
      </c>
    </row>
    <row r="217" spans="2:13">
      <c r="B217" t="s">
        <v>1092</v>
      </c>
      <c r="C217" t="s">
        <v>1093</v>
      </c>
      <c r="D217" t="s">
        <v>473</v>
      </c>
      <c r="E217" t="s">
        <v>1094</v>
      </c>
      <c r="F217" t="s">
        <v>522</v>
      </c>
      <c r="G217" t="s">
        <v>1095</v>
      </c>
      <c r="H217" s="10">
        <v>43678</v>
      </c>
      <c r="I217" t="s">
        <v>301</v>
      </c>
      <c r="J217" t="s">
        <v>326</v>
      </c>
      <c r="K217" t="s">
        <v>1070</v>
      </c>
      <c r="L217" t="s">
        <v>304</v>
      </c>
      <c r="M217">
        <v>41467</v>
      </c>
    </row>
    <row r="218" spans="2:13">
      <c r="B218" t="s">
        <v>1096</v>
      </c>
      <c r="C218" t="s">
        <v>1097</v>
      </c>
      <c r="D218" t="s">
        <v>352</v>
      </c>
      <c r="E218" t="s">
        <v>1098</v>
      </c>
      <c r="F218"/>
      <c r="G218" t="s">
        <v>397</v>
      </c>
      <c r="H218" s="10">
        <v>43678</v>
      </c>
      <c r="I218" t="s">
        <v>425</v>
      </c>
      <c r="J218" t="s">
        <v>326</v>
      </c>
      <c r="K218" t="s">
        <v>877</v>
      </c>
      <c r="L218" t="s">
        <v>309</v>
      </c>
      <c r="M218">
        <v>31934</v>
      </c>
    </row>
    <row r="219" spans="2:13">
      <c r="B219" t="s">
        <v>1099</v>
      </c>
      <c r="C219" t="s">
        <v>517</v>
      </c>
      <c r="D219" t="s">
        <v>1100</v>
      </c>
      <c r="E219" t="s">
        <v>1101</v>
      </c>
      <c r="F219" t="s">
        <v>423</v>
      </c>
      <c r="G219" t="s">
        <v>1095</v>
      </c>
      <c r="H219" s="10">
        <v>43678</v>
      </c>
      <c r="I219" t="s">
        <v>425</v>
      </c>
      <c r="J219" t="s">
        <v>326</v>
      </c>
      <c r="K219" t="s">
        <v>1102</v>
      </c>
      <c r="L219" t="s">
        <v>304</v>
      </c>
      <c r="M219">
        <v>41933</v>
      </c>
    </row>
    <row r="220" spans="2:13">
      <c r="B220" t="s">
        <v>1103</v>
      </c>
      <c r="C220" t="s">
        <v>1104</v>
      </c>
      <c r="D220" t="s">
        <v>973</v>
      </c>
      <c r="E220" t="s">
        <v>1105</v>
      </c>
      <c r="F220"/>
      <c r="G220" t="s">
        <v>397</v>
      </c>
      <c r="H220" s="10">
        <v>43678</v>
      </c>
      <c r="I220" t="s">
        <v>425</v>
      </c>
      <c r="J220" t="s">
        <v>326</v>
      </c>
      <c r="K220" t="s">
        <v>398</v>
      </c>
      <c r="L220" t="s">
        <v>309</v>
      </c>
      <c r="M220">
        <v>26000</v>
      </c>
    </row>
    <row r="221" spans="2:13">
      <c r="B221" t="s">
        <v>121</v>
      </c>
      <c r="C221" t="s">
        <v>1106</v>
      </c>
      <c r="D221" t="s">
        <v>525</v>
      </c>
      <c r="E221" t="s">
        <v>1107</v>
      </c>
      <c r="F221" t="s">
        <v>459</v>
      </c>
      <c r="G221" t="s">
        <v>485</v>
      </c>
      <c r="H221" s="10">
        <v>43678</v>
      </c>
      <c r="I221" t="s">
        <v>301</v>
      </c>
      <c r="J221" t="s">
        <v>326</v>
      </c>
      <c r="K221" t="s">
        <v>1070</v>
      </c>
      <c r="L221" t="s">
        <v>309</v>
      </c>
      <c r="M221">
        <v>34045</v>
      </c>
    </row>
    <row r="222" spans="2:13">
      <c r="B222" t="s">
        <v>119</v>
      </c>
      <c r="C222" t="s">
        <v>1108</v>
      </c>
      <c r="D222" t="s">
        <v>307</v>
      </c>
      <c r="E222" t="s">
        <v>1109</v>
      </c>
      <c r="F222" t="s">
        <v>299</v>
      </c>
      <c r="G222" t="s">
        <v>8</v>
      </c>
      <c r="H222" s="10">
        <v>43678</v>
      </c>
      <c r="I222" t="s">
        <v>301</v>
      </c>
      <c r="J222" t="s">
        <v>326</v>
      </c>
      <c r="K222" t="s">
        <v>1070</v>
      </c>
      <c r="L222" t="s">
        <v>309</v>
      </c>
      <c r="M222">
        <v>33044</v>
      </c>
    </row>
    <row r="223" spans="2:13">
      <c r="B223" t="s">
        <v>1110</v>
      </c>
      <c r="C223" t="s">
        <v>1111</v>
      </c>
      <c r="D223" t="s">
        <v>1112</v>
      </c>
      <c r="E223" t="s">
        <v>1113</v>
      </c>
      <c r="F223"/>
      <c r="G223"/>
      <c r="H223" s="10">
        <v>43678</v>
      </c>
      <c r="I223" t="s">
        <v>425</v>
      </c>
      <c r="J223" t="s">
        <v>326</v>
      </c>
      <c r="K223" t="s">
        <v>327</v>
      </c>
      <c r="L223" t="s">
        <v>309</v>
      </c>
      <c r="M223">
        <v>26000</v>
      </c>
    </row>
    <row r="224" spans="2:13">
      <c r="B224" t="s">
        <v>118</v>
      </c>
      <c r="C224" t="s">
        <v>1114</v>
      </c>
      <c r="D224" t="s">
        <v>437</v>
      </c>
      <c r="E224" t="s">
        <v>1115</v>
      </c>
      <c r="F224" t="s">
        <v>396</v>
      </c>
      <c r="G224" t="s">
        <v>485</v>
      </c>
      <c r="H224" s="10">
        <v>43661</v>
      </c>
      <c r="I224" t="s">
        <v>301</v>
      </c>
      <c r="J224" t="s">
        <v>326</v>
      </c>
      <c r="K224" t="s">
        <v>1070</v>
      </c>
      <c r="L224" t="s">
        <v>309</v>
      </c>
      <c r="M224">
        <v>32300</v>
      </c>
    </row>
    <row r="225" spans="2:13">
      <c r="B225" t="s">
        <v>1116</v>
      </c>
      <c r="C225" t="s">
        <v>1117</v>
      </c>
      <c r="D225" t="s">
        <v>307</v>
      </c>
      <c r="E225" t="s">
        <v>1118</v>
      </c>
      <c r="F225"/>
      <c r="G225" t="s">
        <v>397</v>
      </c>
      <c r="H225" s="10">
        <v>43626</v>
      </c>
      <c r="I225" t="s">
        <v>819</v>
      </c>
      <c r="J225" t="s">
        <v>326</v>
      </c>
      <c r="K225" t="s">
        <v>398</v>
      </c>
      <c r="L225" t="s">
        <v>309</v>
      </c>
      <c r="M225">
        <v>26000</v>
      </c>
    </row>
    <row r="226" spans="2:13">
      <c r="B226" t="s">
        <v>1119</v>
      </c>
      <c r="C226" t="s">
        <v>1120</v>
      </c>
      <c r="D226" t="s">
        <v>1121</v>
      </c>
      <c r="E226" t="s">
        <v>1122</v>
      </c>
      <c r="F226"/>
      <c r="G226" t="s">
        <v>397</v>
      </c>
      <c r="H226" s="10">
        <v>43626</v>
      </c>
      <c r="I226" t="s">
        <v>425</v>
      </c>
      <c r="J226" t="s">
        <v>326</v>
      </c>
      <c r="K226"/>
      <c r="L226" t="s">
        <v>309</v>
      </c>
      <c r="M226">
        <v>26000</v>
      </c>
    </row>
    <row r="227" spans="2:13">
      <c r="B227" t="s">
        <v>116</v>
      </c>
      <c r="C227" t="s">
        <v>838</v>
      </c>
      <c r="D227" t="s">
        <v>1123</v>
      </c>
      <c r="E227" t="s">
        <v>1124</v>
      </c>
      <c r="F227" t="s">
        <v>459</v>
      </c>
      <c r="G227" t="s">
        <v>1037</v>
      </c>
      <c r="H227" s="10">
        <v>43626</v>
      </c>
      <c r="I227" t="s">
        <v>301</v>
      </c>
      <c r="J227" t="s">
        <v>326</v>
      </c>
      <c r="K227" t="s">
        <v>1125</v>
      </c>
      <c r="L227" t="s">
        <v>304</v>
      </c>
      <c r="M227">
        <v>52750</v>
      </c>
    </row>
    <row r="228" spans="2:13">
      <c r="B228" t="s">
        <v>1126</v>
      </c>
      <c r="C228" t="s">
        <v>490</v>
      </c>
      <c r="D228" t="s">
        <v>663</v>
      </c>
      <c r="E228" t="s">
        <v>1127</v>
      </c>
      <c r="F228"/>
      <c r="G228" t="s">
        <v>397</v>
      </c>
      <c r="H228" s="10">
        <v>43626</v>
      </c>
      <c r="I228" t="s">
        <v>425</v>
      </c>
      <c r="J228" t="s">
        <v>326</v>
      </c>
      <c r="K228" t="s">
        <v>771</v>
      </c>
      <c r="L228" t="s">
        <v>309</v>
      </c>
      <c r="M228">
        <v>28117</v>
      </c>
    </row>
    <row r="229" spans="2:13">
      <c r="B229" t="s">
        <v>1128</v>
      </c>
      <c r="C229" t="s">
        <v>1129</v>
      </c>
      <c r="D229" t="s">
        <v>473</v>
      </c>
      <c r="E229" t="s">
        <v>1130</v>
      </c>
      <c r="F229" t="s">
        <v>449</v>
      </c>
      <c r="G229" t="s">
        <v>1131</v>
      </c>
      <c r="H229" s="10">
        <v>43628</v>
      </c>
      <c r="I229" t="s">
        <v>425</v>
      </c>
      <c r="J229" t="s">
        <v>326</v>
      </c>
      <c r="K229" t="s">
        <v>1019</v>
      </c>
      <c r="L229" t="s">
        <v>304</v>
      </c>
      <c r="M229">
        <v>43000</v>
      </c>
    </row>
    <row r="230" spans="2:13">
      <c r="B230" t="s">
        <v>114</v>
      </c>
      <c r="C230" t="s">
        <v>1132</v>
      </c>
      <c r="D230" t="s">
        <v>525</v>
      </c>
      <c r="E230" t="s">
        <v>1133</v>
      </c>
      <c r="F230" t="s">
        <v>299</v>
      </c>
      <c r="G230" t="s">
        <v>300</v>
      </c>
      <c r="H230" s="10">
        <v>43626</v>
      </c>
      <c r="I230" t="s">
        <v>301</v>
      </c>
      <c r="J230" t="s">
        <v>326</v>
      </c>
      <c r="K230" t="s">
        <v>1125</v>
      </c>
      <c r="L230" t="s">
        <v>304</v>
      </c>
      <c r="M230">
        <v>42600</v>
      </c>
    </row>
    <row r="231" spans="2:13">
      <c r="B231" t="s">
        <v>112</v>
      </c>
      <c r="C231" t="s">
        <v>675</v>
      </c>
      <c r="D231" t="s">
        <v>1134</v>
      </c>
      <c r="E231" t="s">
        <v>1135</v>
      </c>
      <c r="F231" t="s">
        <v>484</v>
      </c>
      <c r="G231" t="s">
        <v>485</v>
      </c>
      <c r="H231" s="10">
        <v>43626</v>
      </c>
      <c r="I231" t="s">
        <v>301</v>
      </c>
      <c r="J231" t="s">
        <v>326</v>
      </c>
      <c r="K231" t="s">
        <v>1125</v>
      </c>
      <c r="L231" t="s">
        <v>309</v>
      </c>
      <c r="M231">
        <v>33857</v>
      </c>
    </row>
    <row r="232" spans="2:13">
      <c r="B232" t="s">
        <v>1136</v>
      </c>
      <c r="C232" t="s">
        <v>1137</v>
      </c>
      <c r="D232" t="s">
        <v>1138</v>
      </c>
      <c r="E232" t="s">
        <v>1139</v>
      </c>
      <c r="F232"/>
      <c r="G232" t="s">
        <v>397</v>
      </c>
      <c r="H232" s="10">
        <v>43626</v>
      </c>
      <c r="I232" t="s">
        <v>425</v>
      </c>
      <c r="J232"/>
      <c r="K232" t="s">
        <v>303</v>
      </c>
      <c r="L232"/>
      <c r="M232">
        <v>26000</v>
      </c>
    </row>
    <row r="233" spans="2:13">
      <c r="B233" t="s">
        <v>110</v>
      </c>
      <c r="C233" t="s">
        <v>1140</v>
      </c>
      <c r="D233" t="s">
        <v>380</v>
      </c>
      <c r="E233" t="s">
        <v>1141</v>
      </c>
      <c r="F233" t="s">
        <v>354</v>
      </c>
      <c r="G233" t="s">
        <v>741</v>
      </c>
      <c r="H233" s="10">
        <v>43626</v>
      </c>
      <c r="I233" t="s">
        <v>301</v>
      </c>
      <c r="J233" t="s">
        <v>326</v>
      </c>
      <c r="K233" t="s">
        <v>1125</v>
      </c>
      <c r="L233" t="s">
        <v>304</v>
      </c>
      <c r="M233">
        <v>42733</v>
      </c>
    </row>
    <row r="234" spans="2:13">
      <c r="B234" t="s">
        <v>1142</v>
      </c>
      <c r="C234" t="s">
        <v>757</v>
      </c>
      <c r="D234" t="s">
        <v>1143</v>
      </c>
      <c r="E234" t="s">
        <v>1144</v>
      </c>
      <c r="F234"/>
      <c r="G234" t="s">
        <v>397</v>
      </c>
      <c r="H234" s="10">
        <v>43626</v>
      </c>
      <c r="I234" t="s">
        <v>425</v>
      </c>
      <c r="J234" t="s">
        <v>302</v>
      </c>
      <c r="K234" t="s">
        <v>1031</v>
      </c>
      <c r="L234" t="s">
        <v>309</v>
      </c>
      <c r="M234">
        <v>27969</v>
      </c>
    </row>
    <row r="235" spans="2:13">
      <c r="B235" t="s">
        <v>1145</v>
      </c>
      <c r="C235" t="s">
        <v>1146</v>
      </c>
      <c r="D235" t="s">
        <v>1147</v>
      </c>
      <c r="E235" t="s">
        <v>1148</v>
      </c>
      <c r="F235"/>
      <c r="G235" t="s">
        <v>397</v>
      </c>
      <c r="H235" s="10">
        <v>43626</v>
      </c>
      <c r="I235" t="s">
        <v>425</v>
      </c>
      <c r="J235" t="s">
        <v>326</v>
      </c>
      <c r="K235" t="s">
        <v>942</v>
      </c>
      <c r="L235" t="s">
        <v>309</v>
      </c>
      <c r="M235">
        <v>26000</v>
      </c>
    </row>
    <row r="236" spans="2:13">
      <c r="B236" t="s">
        <v>1149</v>
      </c>
      <c r="C236" t="s">
        <v>499</v>
      </c>
      <c r="D236" t="s">
        <v>394</v>
      </c>
      <c r="E236" t="s">
        <v>1150</v>
      </c>
      <c r="F236"/>
      <c r="G236" t="s">
        <v>397</v>
      </c>
      <c r="H236" s="10">
        <v>43626</v>
      </c>
      <c r="I236" t="s">
        <v>819</v>
      </c>
      <c r="J236" t="s">
        <v>302</v>
      </c>
      <c r="K236" t="s">
        <v>723</v>
      </c>
      <c r="L236" t="s">
        <v>309</v>
      </c>
      <c r="M236">
        <v>28414</v>
      </c>
    </row>
    <row r="237" spans="2:13">
      <c r="B237" t="s">
        <v>1151</v>
      </c>
      <c r="C237" t="s">
        <v>615</v>
      </c>
      <c r="D237" t="s">
        <v>335</v>
      </c>
      <c r="E237" t="s">
        <v>1152</v>
      </c>
      <c r="F237"/>
      <c r="G237" t="s">
        <v>397</v>
      </c>
      <c r="H237" s="10">
        <v>43626</v>
      </c>
      <c r="I237" t="s">
        <v>819</v>
      </c>
      <c r="J237" t="s">
        <v>326</v>
      </c>
      <c r="K237" t="s">
        <v>349</v>
      </c>
      <c r="L237" t="s">
        <v>309</v>
      </c>
      <c r="M237">
        <v>26000</v>
      </c>
    </row>
    <row r="238" spans="2:13">
      <c r="B238" t="s">
        <v>1153</v>
      </c>
      <c r="C238" t="s">
        <v>1154</v>
      </c>
      <c r="D238" t="s">
        <v>1155</v>
      </c>
      <c r="E238" t="s">
        <v>1156</v>
      </c>
      <c r="F238"/>
      <c r="G238" t="s">
        <v>397</v>
      </c>
      <c r="H238" s="10">
        <v>43626</v>
      </c>
      <c r="I238" t="s">
        <v>425</v>
      </c>
      <c r="J238" t="s">
        <v>326</v>
      </c>
      <c r="K238" t="s">
        <v>440</v>
      </c>
      <c r="L238" t="s">
        <v>309</v>
      </c>
      <c r="M238">
        <v>26000</v>
      </c>
    </row>
    <row r="239" spans="2:13">
      <c r="B239" t="s">
        <v>108</v>
      </c>
      <c r="C239" t="s">
        <v>379</v>
      </c>
      <c r="D239" t="s">
        <v>380</v>
      </c>
      <c r="E239" t="s">
        <v>1157</v>
      </c>
      <c r="F239" t="s">
        <v>1158</v>
      </c>
      <c r="G239" t="s">
        <v>485</v>
      </c>
      <c r="H239" s="10">
        <v>43626</v>
      </c>
      <c r="I239" t="s">
        <v>301</v>
      </c>
      <c r="J239" t="s">
        <v>326</v>
      </c>
      <c r="K239" t="s">
        <v>1125</v>
      </c>
      <c r="L239" t="s">
        <v>304</v>
      </c>
      <c r="M239">
        <v>42200</v>
      </c>
    </row>
    <row r="240" spans="2:13">
      <c r="B240" t="s">
        <v>1159</v>
      </c>
      <c r="C240" t="s">
        <v>882</v>
      </c>
      <c r="D240" t="s">
        <v>1160</v>
      </c>
      <c r="E240" t="s">
        <v>1161</v>
      </c>
      <c r="F240" t="s">
        <v>484</v>
      </c>
      <c r="G240" t="s">
        <v>485</v>
      </c>
      <c r="H240" s="10">
        <v>43626</v>
      </c>
      <c r="I240" t="s">
        <v>425</v>
      </c>
      <c r="J240" t="s">
        <v>326</v>
      </c>
      <c r="K240" t="s">
        <v>1038</v>
      </c>
      <c r="L240" t="s">
        <v>304</v>
      </c>
      <c r="M240">
        <v>52750</v>
      </c>
    </row>
    <row r="241" spans="2:13">
      <c r="B241" t="s">
        <v>1162</v>
      </c>
      <c r="C241" t="s">
        <v>1163</v>
      </c>
      <c r="D241" t="s">
        <v>627</v>
      </c>
      <c r="E241" t="s">
        <v>1164</v>
      </c>
      <c r="F241"/>
      <c r="G241" t="s">
        <v>397</v>
      </c>
      <c r="H241" s="10">
        <v>43626</v>
      </c>
      <c r="I241" t="s">
        <v>425</v>
      </c>
      <c r="J241" t="s">
        <v>326</v>
      </c>
      <c r="K241" t="s">
        <v>856</v>
      </c>
      <c r="L241" t="s">
        <v>309</v>
      </c>
      <c r="M241">
        <v>30143</v>
      </c>
    </row>
    <row r="242" spans="2:13">
      <c r="B242" t="s">
        <v>104</v>
      </c>
      <c r="C242" t="s">
        <v>1165</v>
      </c>
      <c r="D242" t="s">
        <v>1166</v>
      </c>
      <c r="E242" t="s">
        <v>1167</v>
      </c>
      <c r="F242" t="s">
        <v>396</v>
      </c>
      <c r="G242" t="s">
        <v>485</v>
      </c>
      <c r="H242" s="10">
        <v>43626</v>
      </c>
      <c r="I242" t="s">
        <v>301</v>
      </c>
      <c r="J242" t="s">
        <v>326</v>
      </c>
      <c r="K242" t="s">
        <v>1125</v>
      </c>
      <c r="L242" t="s">
        <v>309</v>
      </c>
      <c r="M242">
        <v>34014</v>
      </c>
    </row>
    <row r="243" spans="2:13">
      <c r="B243" t="s">
        <v>1168</v>
      </c>
      <c r="C243" t="s">
        <v>1169</v>
      </c>
      <c r="D243" t="s">
        <v>957</v>
      </c>
      <c r="E243" t="s">
        <v>1170</v>
      </c>
      <c r="F243"/>
      <c r="G243" t="s">
        <v>397</v>
      </c>
      <c r="H243" s="10">
        <v>43626</v>
      </c>
      <c r="I243" t="s">
        <v>425</v>
      </c>
      <c r="J243" t="s">
        <v>326</v>
      </c>
      <c r="K243" t="s">
        <v>746</v>
      </c>
      <c r="L243" t="s">
        <v>309</v>
      </c>
      <c r="M243">
        <v>27969</v>
      </c>
    </row>
    <row r="244" spans="2:13">
      <c r="B244" t="s">
        <v>1171</v>
      </c>
      <c r="C244" t="s">
        <v>1172</v>
      </c>
      <c r="D244" t="s">
        <v>373</v>
      </c>
      <c r="E244" t="s">
        <v>1173</v>
      </c>
      <c r="F244"/>
      <c r="G244" t="s">
        <v>397</v>
      </c>
      <c r="H244" s="10">
        <v>43626</v>
      </c>
      <c r="I244" t="s">
        <v>819</v>
      </c>
      <c r="J244" t="s">
        <v>326</v>
      </c>
      <c r="K244" t="s">
        <v>398</v>
      </c>
      <c r="L244" t="s">
        <v>309</v>
      </c>
      <c r="M244">
        <v>26000</v>
      </c>
    </row>
    <row r="245" spans="2:13">
      <c r="B245" t="s">
        <v>102</v>
      </c>
      <c r="C245" t="s">
        <v>1174</v>
      </c>
      <c r="D245" t="s">
        <v>1175</v>
      </c>
      <c r="E245" t="s">
        <v>1176</v>
      </c>
      <c r="F245" t="s">
        <v>1158</v>
      </c>
      <c r="G245" t="s">
        <v>1177</v>
      </c>
      <c r="H245" s="10">
        <v>43626</v>
      </c>
      <c r="I245" t="s">
        <v>301</v>
      </c>
      <c r="J245" t="s">
        <v>326</v>
      </c>
      <c r="K245" t="s">
        <v>1125</v>
      </c>
      <c r="L245" t="s">
        <v>304</v>
      </c>
      <c r="M245">
        <v>42733</v>
      </c>
    </row>
    <row r="246" spans="2:13">
      <c r="B246" t="s">
        <v>1178</v>
      </c>
      <c r="C246" t="s">
        <v>1179</v>
      </c>
      <c r="D246" t="s">
        <v>1180</v>
      </c>
      <c r="E246" t="s">
        <v>1181</v>
      </c>
      <c r="F246"/>
      <c r="G246" t="s">
        <v>397</v>
      </c>
      <c r="H246" s="10">
        <v>43626</v>
      </c>
      <c r="I246" t="s">
        <v>425</v>
      </c>
      <c r="J246" t="s">
        <v>326</v>
      </c>
      <c r="K246" t="s">
        <v>993</v>
      </c>
      <c r="L246" t="s">
        <v>309</v>
      </c>
      <c r="M246">
        <v>32374</v>
      </c>
    </row>
    <row r="247" spans="2:13">
      <c r="B247" t="s">
        <v>1182</v>
      </c>
      <c r="C247" t="s">
        <v>886</v>
      </c>
      <c r="D247" t="s">
        <v>1183</v>
      </c>
      <c r="E247" t="s">
        <v>1184</v>
      </c>
      <c r="F247"/>
      <c r="G247" t="s">
        <v>397</v>
      </c>
      <c r="H247" s="10">
        <v>43626</v>
      </c>
      <c r="I247" t="s">
        <v>425</v>
      </c>
      <c r="J247" t="s">
        <v>326</v>
      </c>
      <c r="K247" t="s">
        <v>723</v>
      </c>
      <c r="L247" t="s">
        <v>309</v>
      </c>
      <c r="M247">
        <v>28117</v>
      </c>
    </row>
    <row r="248" spans="2:13">
      <c r="B248" t="s">
        <v>1185</v>
      </c>
      <c r="C248" t="s">
        <v>1186</v>
      </c>
      <c r="D248" t="s">
        <v>1187</v>
      </c>
      <c r="E248" t="s">
        <v>1188</v>
      </c>
      <c r="F248"/>
      <c r="G248" t="s">
        <v>397</v>
      </c>
      <c r="H248" s="10">
        <v>43626</v>
      </c>
      <c r="I248" t="s">
        <v>425</v>
      </c>
      <c r="J248" t="s">
        <v>326</v>
      </c>
      <c r="K248" t="s">
        <v>796</v>
      </c>
      <c r="L248" t="s">
        <v>309</v>
      </c>
      <c r="M248">
        <v>27820</v>
      </c>
    </row>
    <row r="249" spans="2:13">
      <c r="B249" t="s">
        <v>1189</v>
      </c>
      <c r="C249" t="s">
        <v>1190</v>
      </c>
      <c r="D249" t="s">
        <v>380</v>
      </c>
      <c r="E249" t="s">
        <v>1191</v>
      </c>
      <c r="F249"/>
      <c r="G249" t="s">
        <v>397</v>
      </c>
      <c r="H249" s="10">
        <v>43626</v>
      </c>
      <c r="I249" t="s">
        <v>425</v>
      </c>
      <c r="J249" t="s">
        <v>326</v>
      </c>
      <c r="K249" t="s">
        <v>723</v>
      </c>
      <c r="L249" t="s">
        <v>309</v>
      </c>
      <c r="M249">
        <v>28711</v>
      </c>
    </row>
    <row r="250" spans="2:13">
      <c r="B250" t="s">
        <v>100</v>
      </c>
      <c r="C250" t="s">
        <v>1192</v>
      </c>
      <c r="D250" t="s">
        <v>373</v>
      </c>
      <c r="E250" t="s">
        <v>1193</v>
      </c>
      <c r="F250" t="s">
        <v>1158</v>
      </c>
      <c r="G250" t="s">
        <v>485</v>
      </c>
      <c r="H250" s="10">
        <v>43626</v>
      </c>
      <c r="I250" t="s">
        <v>301</v>
      </c>
      <c r="J250" t="s">
        <v>326</v>
      </c>
      <c r="K250" t="s">
        <v>1125</v>
      </c>
      <c r="L250" t="s">
        <v>304</v>
      </c>
      <c r="M250">
        <v>42400</v>
      </c>
    </row>
    <row r="251" spans="2:13">
      <c r="B251" t="s">
        <v>97</v>
      </c>
      <c r="C251" t="s">
        <v>644</v>
      </c>
      <c r="D251" t="s">
        <v>1194</v>
      </c>
      <c r="E251" t="s">
        <v>1195</v>
      </c>
      <c r="F251" t="s">
        <v>299</v>
      </c>
      <c r="G251" t="s">
        <v>300</v>
      </c>
      <c r="H251" s="10">
        <v>43626</v>
      </c>
      <c r="I251" t="s">
        <v>301</v>
      </c>
      <c r="J251" t="s">
        <v>326</v>
      </c>
      <c r="K251" t="s">
        <v>1125</v>
      </c>
      <c r="L251" t="s">
        <v>304</v>
      </c>
      <c r="M251">
        <v>43000</v>
      </c>
    </row>
    <row r="252" spans="2:13">
      <c r="B252" t="s">
        <v>1196</v>
      </c>
      <c r="C252" t="s">
        <v>1197</v>
      </c>
      <c r="D252" t="s">
        <v>1198</v>
      </c>
      <c r="E252" t="s">
        <v>1199</v>
      </c>
      <c r="F252"/>
      <c r="G252" t="s">
        <v>397</v>
      </c>
      <c r="H252" s="10">
        <v>43626</v>
      </c>
      <c r="I252" t="s">
        <v>819</v>
      </c>
      <c r="J252" t="s">
        <v>326</v>
      </c>
      <c r="K252" t="s">
        <v>398</v>
      </c>
      <c r="L252" t="s">
        <v>309</v>
      </c>
      <c r="M252">
        <v>26000</v>
      </c>
    </row>
    <row r="253" spans="2:13">
      <c r="B253" t="s">
        <v>1200</v>
      </c>
      <c r="C253" t="s">
        <v>330</v>
      </c>
      <c r="D253" t="s">
        <v>1201</v>
      </c>
      <c r="E253" t="s">
        <v>1202</v>
      </c>
      <c r="F253"/>
      <c r="G253" t="s">
        <v>397</v>
      </c>
      <c r="H253" s="10">
        <v>43626</v>
      </c>
      <c r="I253" t="s">
        <v>425</v>
      </c>
      <c r="J253" t="s">
        <v>326</v>
      </c>
      <c r="K253" t="s">
        <v>1027</v>
      </c>
      <c r="L253" t="s">
        <v>309</v>
      </c>
      <c r="M253">
        <v>30835</v>
      </c>
    </row>
    <row r="254" spans="2:13">
      <c r="B254" t="s">
        <v>1203</v>
      </c>
      <c r="C254" t="s">
        <v>1204</v>
      </c>
      <c r="D254" t="s">
        <v>977</v>
      </c>
      <c r="E254" t="s">
        <v>1205</v>
      </c>
      <c r="F254"/>
      <c r="G254" t="s">
        <v>397</v>
      </c>
      <c r="H254" s="10">
        <v>43626</v>
      </c>
      <c r="I254" t="s">
        <v>425</v>
      </c>
      <c r="J254" t="s">
        <v>326</v>
      </c>
      <c r="K254" t="s">
        <v>856</v>
      </c>
      <c r="L254" t="s">
        <v>309</v>
      </c>
      <c r="M254">
        <v>30000</v>
      </c>
    </row>
    <row r="255" spans="2:13">
      <c r="B255" t="s">
        <v>1206</v>
      </c>
      <c r="C255" t="s">
        <v>792</v>
      </c>
      <c r="D255" t="s">
        <v>1207</v>
      </c>
      <c r="E255" t="s">
        <v>1208</v>
      </c>
      <c r="F255"/>
      <c r="G255" t="s">
        <v>397</v>
      </c>
      <c r="H255" s="10">
        <v>43626</v>
      </c>
      <c r="I255" t="s">
        <v>425</v>
      </c>
      <c r="J255" t="s">
        <v>326</v>
      </c>
      <c r="K255" t="s">
        <v>1209</v>
      </c>
      <c r="L255" t="s">
        <v>309</v>
      </c>
      <c r="M255">
        <v>30333</v>
      </c>
    </row>
    <row r="256" spans="2:13">
      <c r="B256" t="s">
        <v>1210</v>
      </c>
      <c r="C256" t="s">
        <v>1211</v>
      </c>
      <c r="D256" t="s">
        <v>1212</v>
      </c>
      <c r="E256" t="s">
        <v>1213</v>
      </c>
      <c r="F256"/>
      <c r="G256" t="s">
        <v>397</v>
      </c>
      <c r="H256" s="10">
        <v>43626</v>
      </c>
      <c r="I256" t="s">
        <v>425</v>
      </c>
      <c r="J256" t="s">
        <v>326</v>
      </c>
      <c r="K256" t="s">
        <v>856</v>
      </c>
      <c r="L256" t="s">
        <v>309</v>
      </c>
      <c r="M256">
        <v>30000</v>
      </c>
    </row>
    <row r="257" spans="2:13">
      <c r="B257" t="s">
        <v>1214</v>
      </c>
      <c r="C257" t="s">
        <v>603</v>
      </c>
      <c r="D257" t="s">
        <v>1215</v>
      </c>
      <c r="E257" t="s">
        <v>1216</v>
      </c>
      <c r="F257" t="s">
        <v>417</v>
      </c>
      <c r="G257" t="s">
        <v>892</v>
      </c>
      <c r="H257" s="10">
        <v>43619</v>
      </c>
      <c r="I257" t="s">
        <v>425</v>
      </c>
      <c r="J257" t="s">
        <v>326</v>
      </c>
      <c r="K257" t="s">
        <v>519</v>
      </c>
      <c r="L257" t="s">
        <v>328</v>
      </c>
      <c r="M257">
        <v>21971</v>
      </c>
    </row>
    <row r="258" spans="2:13">
      <c r="B258" t="s">
        <v>94</v>
      </c>
      <c r="C258" t="s">
        <v>1217</v>
      </c>
      <c r="D258" t="s">
        <v>1194</v>
      </c>
      <c r="E258" t="s">
        <v>1218</v>
      </c>
      <c r="F258" t="s">
        <v>530</v>
      </c>
      <c r="G258" t="s">
        <v>8</v>
      </c>
      <c r="H258" s="10">
        <v>43649</v>
      </c>
      <c r="I258" t="s">
        <v>301</v>
      </c>
      <c r="J258" t="s">
        <v>326</v>
      </c>
      <c r="K258" t="s">
        <v>1125</v>
      </c>
      <c r="L258" t="s">
        <v>309</v>
      </c>
      <c r="M258">
        <v>31800</v>
      </c>
    </row>
    <row r="259" spans="2:13">
      <c r="B259" t="s">
        <v>1219</v>
      </c>
      <c r="C259" t="s">
        <v>1220</v>
      </c>
      <c r="D259" t="s">
        <v>1221</v>
      </c>
      <c r="E259" t="s">
        <v>1222</v>
      </c>
      <c r="F259"/>
      <c r="G259"/>
      <c r="H259" s="10">
        <v>43598</v>
      </c>
      <c r="I259" t="s">
        <v>425</v>
      </c>
      <c r="J259" t="s">
        <v>326</v>
      </c>
      <c r="K259" t="s">
        <v>460</v>
      </c>
      <c r="L259" t="s">
        <v>328</v>
      </c>
      <c r="M259">
        <v>15000</v>
      </c>
    </row>
    <row r="260" spans="2:13">
      <c r="B260" t="s">
        <v>269</v>
      </c>
      <c r="C260" t="s">
        <v>1223</v>
      </c>
      <c r="D260" t="s">
        <v>437</v>
      </c>
      <c r="E260" t="s">
        <v>1224</v>
      </c>
      <c r="F260" t="s">
        <v>396</v>
      </c>
      <c r="G260" t="s">
        <v>397</v>
      </c>
      <c r="H260" s="10">
        <v>43556</v>
      </c>
      <c r="I260" t="s">
        <v>301</v>
      </c>
      <c r="J260" t="s">
        <v>326</v>
      </c>
      <c r="K260" t="s">
        <v>1225</v>
      </c>
      <c r="L260" t="s">
        <v>309</v>
      </c>
      <c r="M260">
        <v>34750</v>
      </c>
    </row>
    <row r="261" spans="2:13">
      <c r="B261" t="s">
        <v>1226</v>
      </c>
      <c r="C261" t="s">
        <v>804</v>
      </c>
      <c r="D261" t="s">
        <v>1227</v>
      </c>
      <c r="E261" t="s">
        <v>1228</v>
      </c>
      <c r="F261"/>
      <c r="G261"/>
      <c r="H261" s="10">
        <v>43467</v>
      </c>
      <c r="I261" t="s">
        <v>425</v>
      </c>
      <c r="J261" t="s">
        <v>302</v>
      </c>
      <c r="K261" t="s">
        <v>405</v>
      </c>
      <c r="L261"/>
      <c r="M261">
        <v>42222</v>
      </c>
    </row>
    <row r="262" spans="2:13">
      <c r="B262" t="s">
        <v>92</v>
      </c>
      <c r="C262" t="s">
        <v>1229</v>
      </c>
      <c r="D262" t="s">
        <v>1230</v>
      </c>
      <c r="E262" t="s">
        <v>1231</v>
      </c>
      <c r="F262" t="s">
        <v>314</v>
      </c>
      <c r="G262" t="s">
        <v>8</v>
      </c>
      <c r="H262" s="10">
        <v>43445</v>
      </c>
      <c r="I262" t="s">
        <v>301</v>
      </c>
      <c r="J262" t="s">
        <v>326</v>
      </c>
      <c r="K262" t="s">
        <v>1232</v>
      </c>
      <c r="L262" t="s">
        <v>309</v>
      </c>
      <c r="M262">
        <v>36934</v>
      </c>
    </row>
    <row r="263" spans="2:13">
      <c r="B263" t="s">
        <v>1233</v>
      </c>
      <c r="C263" t="s">
        <v>882</v>
      </c>
      <c r="D263" t="s">
        <v>307</v>
      </c>
      <c r="E263" t="s">
        <v>1234</v>
      </c>
      <c r="F263" t="s">
        <v>423</v>
      </c>
      <c r="G263" t="s">
        <v>1095</v>
      </c>
      <c r="H263" s="10">
        <v>43437</v>
      </c>
      <c r="I263" t="s">
        <v>425</v>
      </c>
      <c r="J263" t="s">
        <v>326</v>
      </c>
      <c r="K263" t="s">
        <v>979</v>
      </c>
      <c r="L263" t="s">
        <v>304</v>
      </c>
      <c r="M263">
        <v>50000</v>
      </c>
    </row>
    <row r="264" spans="2:13">
      <c r="B264" t="s">
        <v>90</v>
      </c>
      <c r="C264" t="s">
        <v>1235</v>
      </c>
      <c r="D264" t="s">
        <v>307</v>
      </c>
      <c r="E264" t="s">
        <v>1236</v>
      </c>
      <c r="F264" t="s">
        <v>449</v>
      </c>
      <c r="G264" t="s">
        <v>485</v>
      </c>
      <c r="H264" s="10">
        <v>43423</v>
      </c>
      <c r="I264" t="s">
        <v>301</v>
      </c>
      <c r="J264" t="s">
        <v>326</v>
      </c>
      <c r="K264" t="s">
        <v>1237</v>
      </c>
      <c r="L264" t="s">
        <v>304</v>
      </c>
      <c r="M264">
        <v>58833</v>
      </c>
    </row>
    <row r="265" spans="2:13">
      <c r="B265" t="s">
        <v>88</v>
      </c>
      <c r="C265" t="s">
        <v>1238</v>
      </c>
      <c r="D265" t="s">
        <v>1239</v>
      </c>
      <c r="E265" t="s">
        <v>1240</v>
      </c>
      <c r="F265" t="s">
        <v>484</v>
      </c>
      <c r="G265" t="s">
        <v>593</v>
      </c>
      <c r="H265" s="10">
        <v>43405</v>
      </c>
      <c r="I265" t="s">
        <v>301</v>
      </c>
      <c r="J265" t="s">
        <v>326</v>
      </c>
      <c r="K265" t="s">
        <v>1241</v>
      </c>
      <c r="L265" t="s">
        <v>304</v>
      </c>
      <c r="M265">
        <v>61796</v>
      </c>
    </row>
    <row r="266" spans="2:13">
      <c r="B266" t="s">
        <v>86</v>
      </c>
      <c r="C266" t="s">
        <v>1242</v>
      </c>
      <c r="D266" t="s">
        <v>307</v>
      </c>
      <c r="E266" t="s">
        <v>1243</v>
      </c>
      <c r="F266" t="s">
        <v>1158</v>
      </c>
      <c r="G266" t="s">
        <v>700</v>
      </c>
      <c r="H266" s="10">
        <v>43395</v>
      </c>
      <c r="I266" t="s">
        <v>301</v>
      </c>
      <c r="J266" t="s">
        <v>326</v>
      </c>
      <c r="K266" t="s">
        <v>1241</v>
      </c>
      <c r="L266" t="s">
        <v>406</v>
      </c>
      <c r="M266">
        <v>82250</v>
      </c>
    </row>
    <row r="267" spans="2:13">
      <c r="B267" t="s">
        <v>1244</v>
      </c>
      <c r="C267" t="s">
        <v>1245</v>
      </c>
      <c r="D267" t="s">
        <v>437</v>
      </c>
      <c r="E267" t="s">
        <v>1246</v>
      </c>
      <c r="F267"/>
      <c r="G267" t="s">
        <v>1030</v>
      </c>
      <c r="H267" s="10">
        <v>43395</v>
      </c>
      <c r="I267" t="s">
        <v>425</v>
      </c>
      <c r="J267" t="s">
        <v>326</v>
      </c>
      <c r="K267" t="s">
        <v>993</v>
      </c>
      <c r="L267" t="s">
        <v>304</v>
      </c>
      <c r="M267">
        <v>38595</v>
      </c>
    </row>
    <row r="268" spans="2:13">
      <c r="B268" t="s">
        <v>1247</v>
      </c>
      <c r="C268" t="s">
        <v>1248</v>
      </c>
      <c r="D268" t="s">
        <v>1249</v>
      </c>
      <c r="E268" t="s">
        <v>1250</v>
      </c>
      <c r="F268"/>
      <c r="G268"/>
      <c r="H268" s="10">
        <v>43374</v>
      </c>
      <c r="I268" t="s">
        <v>819</v>
      </c>
      <c r="J268" t="s">
        <v>302</v>
      </c>
      <c r="K268" t="s">
        <v>460</v>
      </c>
      <c r="L268" t="s">
        <v>309</v>
      </c>
      <c r="M268">
        <v>40000</v>
      </c>
    </row>
    <row r="269" spans="2:13">
      <c r="B269" t="s">
        <v>83</v>
      </c>
      <c r="C269" t="s">
        <v>1251</v>
      </c>
      <c r="D269" t="s">
        <v>1252</v>
      </c>
      <c r="E269" t="s">
        <v>1253</v>
      </c>
      <c r="F269" t="s">
        <v>449</v>
      </c>
      <c r="G269" t="s">
        <v>1254</v>
      </c>
      <c r="H269" s="10">
        <v>43367</v>
      </c>
      <c r="I269" t="s">
        <v>301</v>
      </c>
      <c r="J269" t="s">
        <v>326</v>
      </c>
      <c r="K269" t="s">
        <v>1255</v>
      </c>
      <c r="L269" t="s">
        <v>309</v>
      </c>
      <c r="M269">
        <v>41941</v>
      </c>
    </row>
    <row r="270" spans="2:13">
      <c r="B270" t="s">
        <v>1256</v>
      </c>
      <c r="C270" t="s">
        <v>1257</v>
      </c>
      <c r="D270" t="s">
        <v>1258</v>
      </c>
      <c r="E270" t="s">
        <v>1259</v>
      </c>
      <c r="F270"/>
      <c r="G270" t="s">
        <v>397</v>
      </c>
      <c r="H270" s="10">
        <v>43367</v>
      </c>
      <c r="I270" t="s">
        <v>425</v>
      </c>
      <c r="J270" t="s">
        <v>326</v>
      </c>
      <c r="K270" t="s">
        <v>349</v>
      </c>
      <c r="L270" t="s">
        <v>309</v>
      </c>
      <c r="M270">
        <v>26000</v>
      </c>
    </row>
    <row r="271" spans="2:13">
      <c r="B271" t="s">
        <v>1260</v>
      </c>
      <c r="C271" t="s">
        <v>1261</v>
      </c>
      <c r="D271" t="s">
        <v>586</v>
      </c>
      <c r="E271" t="s">
        <v>1262</v>
      </c>
      <c r="F271" t="s">
        <v>417</v>
      </c>
      <c r="G271"/>
      <c r="H271" s="10">
        <v>43344</v>
      </c>
      <c r="I271" t="s">
        <v>819</v>
      </c>
      <c r="J271" t="s">
        <v>302</v>
      </c>
      <c r="K271" t="s">
        <v>303</v>
      </c>
      <c r="L271" t="s">
        <v>328</v>
      </c>
      <c r="M271">
        <v>17000</v>
      </c>
    </row>
    <row r="272" spans="2:13">
      <c r="B272" t="s">
        <v>1263</v>
      </c>
      <c r="C272" t="s">
        <v>1264</v>
      </c>
      <c r="D272" t="s">
        <v>1265</v>
      </c>
      <c r="E272" t="s">
        <v>1266</v>
      </c>
      <c r="F272"/>
      <c r="G272" t="s">
        <v>300</v>
      </c>
      <c r="H272" s="10">
        <v>43339</v>
      </c>
      <c r="I272" t="s">
        <v>425</v>
      </c>
      <c r="J272" t="s">
        <v>326</v>
      </c>
      <c r="K272" t="s">
        <v>1267</v>
      </c>
      <c r="L272" t="s">
        <v>304</v>
      </c>
      <c r="M272">
        <v>53224</v>
      </c>
    </row>
    <row r="273" spans="2:13">
      <c r="B273" t="s">
        <v>80</v>
      </c>
      <c r="C273" t="s">
        <v>1268</v>
      </c>
      <c r="D273" t="s">
        <v>525</v>
      </c>
      <c r="E273" t="s">
        <v>1269</v>
      </c>
      <c r="F273" t="s">
        <v>314</v>
      </c>
      <c r="G273" t="s">
        <v>8</v>
      </c>
      <c r="H273" s="10">
        <v>43319</v>
      </c>
      <c r="I273" t="s">
        <v>301</v>
      </c>
      <c r="J273" t="s">
        <v>326</v>
      </c>
      <c r="K273" t="s">
        <v>1270</v>
      </c>
      <c r="L273" t="s">
        <v>309</v>
      </c>
      <c r="M273">
        <v>37669</v>
      </c>
    </row>
    <row r="274" spans="2:13">
      <c r="B274" t="s">
        <v>1271</v>
      </c>
      <c r="C274" t="s">
        <v>361</v>
      </c>
      <c r="D274" t="s">
        <v>1138</v>
      </c>
      <c r="E274" t="s">
        <v>1272</v>
      </c>
      <c r="F274"/>
      <c r="G274" t="s">
        <v>397</v>
      </c>
      <c r="H274" s="10">
        <v>43313</v>
      </c>
      <c r="I274" t="s">
        <v>425</v>
      </c>
      <c r="J274" t="s">
        <v>326</v>
      </c>
      <c r="K274" t="s">
        <v>440</v>
      </c>
      <c r="L274" t="s">
        <v>309</v>
      </c>
      <c r="M274">
        <v>26000</v>
      </c>
    </row>
    <row r="275" spans="2:13">
      <c r="B275" t="s">
        <v>1273</v>
      </c>
      <c r="C275" t="s">
        <v>1274</v>
      </c>
      <c r="D275" t="s">
        <v>1275</v>
      </c>
      <c r="E275" t="s">
        <v>1276</v>
      </c>
      <c r="F275"/>
      <c r="G275" t="s">
        <v>397</v>
      </c>
      <c r="H275" s="10">
        <v>43313</v>
      </c>
      <c r="I275" t="s">
        <v>819</v>
      </c>
      <c r="J275" t="s">
        <v>326</v>
      </c>
      <c r="K275" t="s">
        <v>1016</v>
      </c>
      <c r="L275" t="s">
        <v>309</v>
      </c>
      <c r="M275">
        <v>32073</v>
      </c>
    </row>
    <row r="276" spans="2:13">
      <c r="B276" t="s">
        <v>78</v>
      </c>
      <c r="C276" t="s">
        <v>1277</v>
      </c>
      <c r="D276" t="s">
        <v>307</v>
      </c>
      <c r="E276" t="s">
        <v>1278</v>
      </c>
      <c r="F276" t="s">
        <v>1279</v>
      </c>
      <c r="G276" t="s">
        <v>1037</v>
      </c>
      <c r="H276" s="10">
        <v>43313</v>
      </c>
      <c r="I276" t="s">
        <v>301</v>
      </c>
      <c r="J276" t="s">
        <v>326</v>
      </c>
      <c r="K276" t="s">
        <v>1280</v>
      </c>
      <c r="L276" t="s">
        <v>304</v>
      </c>
      <c r="M276">
        <v>58917</v>
      </c>
    </row>
    <row r="277" spans="2:13">
      <c r="B277" t="s">
        <v>1281</v>
      </c>
      <c r="C277" t="s">
        <v>1282</v>
      </c>
      <c r="D277" t="s">
        <v>352</v>
      </c>
      <c r="E277" t="s">
        <v>1283</v>
      </c>
      <c r="F277"/>
      <c r="G277" t="s">
        <v>397</v>
      </c>
      <c r="H277" s="10">
        <v>43297</v>
      </c>
      <c r="I277" t="s">
        <v>425</v>
      </c>
      <c r="J277" t="s">
        <v>326</v>
      </c>
      <c r="K277" t="s">
        <v>1284</v>
      </c>
      <c r="L277" t="s">
        <v>309</v>
      </c>
      <c r="M277">
        <v>32105</v>
      </c>
    </row>
    <row r="278" spans="2:13">
      <c r="B278" t="s">
        <v>1285</v>
      </c>
      <c r="C278" t="s">
        <v>1286</v>
      </c>
      <c r="D278" t="s">
        <v>1287</v>
      </c>
      <c r="E278" t="s">
        <v>1288</v>
      </c>
      <c r="F278" t="s">
        <v>417</v>
      </c>
      <c r="G278" t="s">
        <v>641</v>
      </c>
      <c r="H278" s="10">
        <v>43297</v>
      </c>
      <c r="I278" t="s">
        <v>425</v>
      </c>
      <c r="J278" t="s">
        <v>326</v>
      </c>
      <c r="K278" t="s">
        <v>1289</v>
      </c>
      <c r="L278" t="s">
        <v>309</v>
      </c>
      <c r="M278">
        <v>35392</v>
      </c>
    </row>
    <row r="279" spans="2:13">
      <c r="B279" t="s">
        <v>1290</v>
      </c>
      <c r="C279" t="s">
        <v>1291</v>
      </c>
      <c r="D279" t="s">
        <v>1292</v>
      </c>
      <c r="E279" t="s">
        <v>1293</v>
      </c>
      <c r="F279"/>
      <c r="G279" t="s">
        <v>397</v>
      </c>
      <c r="H279" s="10">
        <v>43284</v>
      </c>
      <c r="I279" t="s">
        <v>425</v>
      </c>
      <c r="J279"/>
      <c r="K279" t="s">
        <v>303</v>
      </c>
      <c r="L279" t="s">
        <v>309</v>
      </c>
      <c r="M279">
        <v>26000</v>
      </c>
    </row>
    <row r="280" spans="2:13">
      <c r="B280" t="s">
        <v>1294</v>
      </c>
      <c r="C280" t="s">
        <v>841</v>
      </c>
      <c r="D280" t="s">
        <v>842</v>
      </c>
      <c r="E280" t="s">
        <v>1295</v>
      </c>
      <c r="F280"/>
      <c r="G280" t="s">
        <v>397</v>
      </c>
      <c r="H280" s="10">
        <v>43255</v>
      </c>
      <c r="I280" t="s">
        <v>425</v>
      </c>
      <c r="J280" t="s">
        <v>302</v>
      </c>
      <c r="K280" t="s">
        <v>1027</v>
      </c>
      <c r="L280" t="s">
        <v>309</v>
      </c>
      <c r="M280">
        <v>26000</v>
      </c>
    </row>
    <row r="281" spans="2:13">
      <c r="B281" t="s">
        <v>1296</v>
      </c>
      <c r="C281" t="s">
        <v>1297</v>
      </c>
      <c r="D281" t="s">
        <v>307</v>
      </c>
      <c r="E281" t="s">
        <v>1298</v>
      </c>
      <c r="F281"/>
      <c r="G281" t="s">
        <v>1030</v>
      </c>
      <c r="H281" s="10">
        <v>43255</v>
      </c>
      <c r="I281" t="s">
        <v>425</v>
      </c>
      <c r="J281" t="s">
        <v>326</v>
      </c>
      <c r="K281" t="s">
        <v>1102</v>
      </c>
      <c r="L281" t="s">
        <v>304</v>
      </c>
      <c r="M281">
        <v>38539</v>
      </c>
    </row>
    <row r="282" spans="2:13">
      <c r="B282" t="s">
        <v>1299</v>
      </c>
      <c r="C282" t="s">
        <v>1300</v>
      </c>
      <c r="D282" t="s">
        <v>1301</v>
      </c>
      <c r="E282" t="s">
        <v>1302</v>
      </c>
      <c r="F282"/>
      <c r="G282" t="s">
        <v>397</v>
      </c>
      <c r="H282" s="10">
        <v>43255</v>
      </c>
      <c r="I282" t="s">
        <v>425</v>
      </c>
      <c r="J282" t="s">
        <v>326</v>
      </c>
      <c r="K282" t="s">
        <v>303</v>
      </c>
      <c r="L282" t="s">
        <v>309</v>
      </c>
      <c r="M282">
        <v>26000</v>
      </c>
    </row>
    <row r="283" spans="2:13">
      <c r="B283" t="s">
        <v>76</v>
      </c>
      <c r="C283" t="s">
        <v>514</v>
      </c>
      <c r="D283" t="s">
        <v>421</v>
      </c>
      <c r="E283" t="s">
        <v>1303</v>
      </c>
      <c r="F283" t="s">
        <v>320</v>
      </c>
      <c r="G283" t="s">
        <v>404</v>
      </c>
      <c r="H283" s="10">
        <v>40726</v>
      </c>
      <c r="I283" t="s">
        <v>301</v>
      </c>
      <c r="J283" t="s">
        <v>326</v>
      </c>
      <c r="K283" t="s">
        <v>1304</v>
      </c>
      <c r="L283" t="s">
        <v>406</v>
      </c>
      <c r="M283">
        <v>74667</v>
      </c>
    </row>
    <row r="284" spans="2:13">
      <c r="B284" t="s">
        <v>1305</v>
      </c>
      <c r="C284" t="s">
        <v>1306</v>
      </c>
      <c r="D284" t="s">
        <v>1166</v>
      </c>
      <c r="E284" t="s">
        <v>1307</v>
      </c>
      <c r="F284"/>
      <c r="G284" t="s">
        <v>1030</v>
      </c>
      <c r="H284" s="10">
        <v>43258</v>
      </c>
      <c r="I284" t="s">
        <v>425</v>
      </c>
      <c r="J284" t="s">
        <v>326</v>
      </c>
      <c r="K284" t="s">
        <v>872</v>
      </c>
      <c r="L284" t="s">
        <v>304</v>
      </c>
      <c r="M284">
        <v>34320</v>
      </c>
    </row>
    <row r="285" spans="2:13">
      <c r="B285" t="s">
        <v>73</v>
      </c>
      <c r="C285" t="s">
        <v>1308</v>
      </c>
      <c r="D285" t="s">
        <v>1138</v>
      </c>
      <c r="E285" t="s">
        <v>1309</v>
      </c>
      <c r="F285" t="s">
        <v>354</v>
      </c>
      <c r="G285" t="s">
        <v>741</v>
      </c>
      <c r="H285" s="10">
        <v>43255</v>
      </c>
      <c r="I285" t="s">
        <v>301</v>
      </c>
      <c r="J285" t="s">
        <v>326</v>
      </c>
      <c r="K285" t="s">
        <v>1310</v>
      </c>
      <c r="L285" t="s">
        <v>304</v>
      </c>
      <c r="M285">
        <v>45933</v>
      </c>
    </row>
    <row r="286" spans="2:13">
      <c r="B286" t="s">
        <v>1311</v>
      </c>
      <c r="C286" t="s">
        <v>1312</v>
      </c>
      <c r="D286" t="s">
        <v>558</v>
      </c>
      <c r="E286" t="s">
        <v>1313</v>
      </c>
      <c r="F286" t="s">
        <v>423</v>
      </c>
      <c r="G286" t="s">
        <v>424</v>
      </c>
      <c r="H286" s="10">
        <v>43255</v>
      </c>
      <c r="I286" t="s">
        <v>425</v>
      </c>
      <c r="J286" t="s">
        <v>326</v>
      </c>
      <c r="K286" t="s">
        <v>1064</v>
      </c>
      <c r="L286" t="s">
        <v>309</v>
      </c>
      <c r="M286">
        <v>35148</v>
      </c>
    </row>
    <row r="287" spans="2:13">
      <c r="B287" t="s">
        <v>70</v>
      </c>
      <c r="C287" t="s">
        <v>1314</v>
      </c>
      <c r="D287" t="s">
        <v>1315</v>
      </c>
      <c r="E287" t="s">
        <v>1316</v>
      </c>
      <c r="F287" t="s">
        <v>592</v>
      </c>
      <c r="G287" t="s">
        <v>593</v>
      </c>
      <c r="H287" s="10">
        <v>43255</v>
      </c>
      <c r="I287" t="s">
        <v>301</v>
      </c>
      <c r="J287" t="s">
        <v>326</v>
      </c>
      <c r="K287" t="s">
        <v>1310</v>
      </c>
      <c r="L287" t="s">
        <v>304</v>
      </c>
      <c r="M287">
        <v>58167</v>
      </c>
    </row>
    <row r="288" spans="2:13">
      <c r="B288" t="s">
        <v>1317</v>
      </c>
      <c r="C288" t="s">
        <v>1318</v>
      </c>
      <c r="D288" t="s">
        <v>969</v>
      </c>
      <c r="E288" t="s">
        <v>1319</v>
      </c>
      <c r="F288"/>
      <c r="G288" t="s">
        <v>397</v>
      </c>
      <c r="H288" s="10">
        <v>43255</v>
      </c>
      <c r="I288" t="s">
        <v>425</v>
      </c>
      <c r="J288" t="s">
        <v>326</v>
      </c>
      <c r="K288" t="s">
        <v>387</v>
      </c>
      <c r="L288" t="s">
        <v>309</v>
      </c>
      <c r="M288">
        <v>26000</v>
      </c>
    </row>
    <row r="289" spans="2:13">
      <c r="B289" t="s">
        <v>68</v>
      </c>
      <c r="C289" t="s">
        <v>687</v>
      </c>
      <c r="D289" t="s">
        <v>1320</v>
      </c>
      <c r="E289" t="s">
        <v>1321</v>
      </c>
      <c r="F289" t="s">
        <v>484</v>
      </c>
      <c r="G289" t="s">
        <v>485</v>
      </c>
      <c r="H289" s="10">
        <v>43255</v>
      </c>
      <c r="I289" t="s">
        <v>301</v>
      </c>
      <c r="J289" t="s">
        <v>326</v>
      </c>
      <c r="K289" t="s">
        <v>1310</v>
      </c>
      <c r="L289" t="s">
        <v>304</v>
      </c>
      <c r="M289">
        <v>59250</v>
      </c>
    </row>
    <row r="290" spans="2:13">
      <c r="B290" t="s">
        <v>1322</v>
      </c>
      <c r="C290" t="s">
        <v>1323</v>
      </c>
      <c r="D290" t="s">
        <v>1324</v>
      </c>
      <c r="E290" t="s">
        <v>1325</v>
      </c>
      <c r="F290"/>
      <c r="G290" t="s">
        <v>397</v>
      </c>
      <c r="H290" s="10">
        <v>43255</v>
      </c>
      <c r="I290" t="s">
        <v>425</v>
      </c>
      <c r="J290" t="s">
        <v>326</v>
      </c>
      <c r="K290" t="s">
        <v>405</v>
      </c>
      <c r="L290" t="s">
        <v>309</v>
      </c>
      <c r="M290">
        <v>26000</v>
      </c>
    </row>
    <row r="291" spans="2:13">
      <c r="B291" t="s">
        <v>1326</v>
      </c>
      <c r="C291" t="s">
        <v>1327</v>
      </c>
      <c r="D291" t="s">
        <v>1328</v>
      </c>
      <c r="E291" t="s">
        <v>1329</v>
      </c>
      <c r="F291"/>
      <c r="G291" t="s">
        <v>397</v>
      </c>
      <c r="H291" s="10">
        <v>43255</v>
      </c>
      <c r="I291" t="s">
        <v>425</v>
      </c>
      <c r="J291" t="s">
        <v>326</v>
      </c>
      <c r="K291" t="s">
        <v>460</v>
      </c>
      <c r="L291" t="s">
        <v>309</v>
      </c>
      <c r="M291">
        <v>29073</v>
      </c>
    </row>
    <row r="292" spans="2:13">
      <c r="B292" t="s">
        <v>1330</v>
      </c>
      <c r="C292" t="s">
        <v>927</v>
      </c>
      <c r="D292" t="s">
        <v>1331</v>
      </c>
      <c r="E292" t="s">
        <v>1332</v>
      </c>
      <c r="F292"/>
      <c r="G292" t="s">
        <v>397</v>
      </c>
      <c r="H292" s="10">
        <v>43255</v>
      </c>
      <c r="I292" t="s">
        <v>425</v>
      </c>
      <c r="J292" t="s">
        <v>326</v>
      </c>
      <c r="K292" t="s">
        <v>450</v>
      </c>
      <c r="L292" t="s">
        <v>309</v>
      </c>
      <c r="M292">
        <v>29427</v>
      </c>
    </row>
    <row r="293" spans="2:13">
      <c r="B293" t="s">
        <v>1333</v>
      </c>
      <c r="C293" t="s">
        <v>1334</v>
      </c>
      <c r="D293" t="s">
        <v>1335</v>
      </c>
      <c r="E293" t="s">
        <v>1336</v>
      </c>
      <c r="F293"/>
      <c r="G293" t="s">
        <v>397</v>
      </c>
      <c r="H293" s="10">
        <v>43255</v>
      </c>
      <c r="I293" t="s">
        <v>425</v>
      </c>
      <c r="J293" t="s">
        <v>326</v>
      </c>
      <c r="K293" t="s">
        <v>315</v>
      </c>
      <c r="L293" t="s">
        <v>309</v>
      </c>
      <c r="M293">
        <v>26000</v>
      </c>
    </row>
    <row r="294" spans="2:13">
      <c r="B294" t="s">
        <v>66</v>
      </c>
      <c r="C294" t="s">
        <v>388</v>
      </c>
      <c r="D294" t="s">
        <v>1337</v>
      </c>
      <c r="E294" t="s">
        <v>1338</v>
      </c>
      <c r="F294" t="s">
        <v>530</v>
      </c>
      <c r="G294" t="s">
        <v>8</v>
      </c>
      <c r="H294" s="10">
        <v>43255</v>
      </c>
      <c r="I294" t="s">
        <v>301</v>
      </c>
      <c r="J294" t="s">
        <v>326</v>
      </c>
      <c r="K294" t="s">
        <v>1310</v>
      </c>
      <c r="L294" t="s">
        <v>309</v>
      </c>
      <c r="M294">
        <v>37948</v>
      </c>
    </row>
    <row r="295" spans="2:13">
      <c r="B295" t="s">
        <v>1339</v>
      </c>
      <c r="C295" t="s">
        <v>1340</v>
      </c>
      <c r="D295" t="s">
        <v>1341</v>
      </c>
      <c r="E295" t="s">
        <v>1342</v>
      </c>
      <c r="F295"/>
      <c r="G295" t="s">
        <v>300</v>
      </c>
      <c r="H295" s="10">
        <v>43255</v>
      </c>
      <c r="I295" t="s">
        <v>425</v>
      </c>
      <c r="J295" t="s">
        <v>326</v>
      </c>
      <c r="K295" t="s">
        <v>859</v>
      </c>
      <c r="L295" t="s">
        <v>304</v>
      </c>
      <c r="M295">
        <v>51433</v>
      </c>
    </row>
    <row r="296" spans="2:13">
      <c r="B296" t="s">
        <v>1343</v>
      </c>
      <c r="C296" t="s">
        <v>1344</v>
      </c>
      <c r="D296" t="s">
        <v>307</v>
      </c>
      <c r="E296" t="s">
        <v>1345</v>
      </c>
      <c r="F296"/>
      <c r="G296" t="s">
        <v>397</v>
      </c>
      <c r="H296" s="10">
        <v>43255</v>
      </c>
      <c r="I296" t="s">
        <v>425</v>
      </c>
      <c r="J296" t="s">
        <v>326</v>
      </c>
      <c r="K296" t="s">
        <v>993</v>
      </c>
      <c r="L296" t="s">
        <v>309</v>
      </c>
      <c r="M296">
        <v>34539</v>
      </c>
    </row>
    <row r="297" spans="2:13">
      <c r="B297" t="s">
        <v>1346</v>
      </c>
      <c r="C297" t="s">
        <v>1163</v>
      </c>
      <c r="D297" t="s">
        <v>542</v>
      </c>
      <c r="E297" t="s">
        <v>1347</v>
      </c>
      <c r="F297"/>
      <c r="G297" t="s">
        <v>397</v>
      </c>
      <c r="H297" s="10">
        <v>43255</v>
      </c>
      <c r="I297" t="s">
        <v>425</v>
      </c>
      <c r="J297" t="s">
        <v>326</v>
      </c>
      <c r="K297" t="s">
        <v>327</v>
      </c>
      <c r="L297" t="s">
        <v>309</v>
      </c>
      <c r="M297">
        <v>26000</v>
      </c>
    </row>
    <row r="298" spans="2:13">
      <c r="B298" t="s">
        <v>1348</v>
      </c>
      <c r="C298" t="s">
        <v>1349</v>
      </c>
      <c r="D298" t="s">
        <v>1350</v>
      </c>
      <c r="E298" t="s">
        <v>1351</v>
      </c>
      <c r="F298"/>
      <c r="G298"/>
      <c r="H298" s="10">
        <v>43255</v>
      </c>
      <c r="I298" t="s">
        <v>425</v>
      </c>
      <c r="J298" t="s">
        <v>326</v>
      </c>
      <c r="K298" t="s">
        <v>1031</v>
      </c>
      <c r="L298" t="s">
        <v>309</v>
      </c>
      <c r="M298">
        <v>29073</v>
      </c>
    </row>
    <row r="299" spans="2:13">
      <c r="B299" t="s">
        <v>1352</v>
      </c>
      <c r="C299" t="s">
        <v>1353</v>
      </c>
      <c r="D299" t="s">
        <v>1354</v>
      </c>
      <c r="E299" t="s">
        <v>1355</v>
      </c>
      <c r="F299"/>
      <c r="G299" t="s">
        <v>397</v>
      </c>
      <c r="H299" s="10">
        <v>43255</v>
      </c>
      <c r="I299" t="s">
        <v>425</v>
      </c>
      <c r="J299" t="s">
        <v>326</v>
      </c>
      <c r="K299" t="s">
        <v>327</v>
      </c>
      <c r="L299" t="s">
        <v>309</v>
      </c>
      <c r="M299">
        <v>26000</v>
      </c>
    </row>
    <row r="300" spans="2:13">
      <c r="B300" t="s">
        <v>1356</v>
      </c>
      <c r="C300" t="s">
        <v>668</v>
      </c>
      <c r="D300" t="s">
        <v>577</v>
      </c>
      <c r="E300" t="s">
        <v>1357</v>
      </c>
      <c r="F300"/>
      <c r="G300" t="s">
        <v>397</v>
      </c>
      <c r="H300" s="10">
        <v>43255</v>
      </c>
      <c r="I300" t="s">
        <v>425</v>
      </c>
      <c r="J300" t="s">
        <v>326</v>
      </c>
      <c r="K300"/>
      <c r="L300" t="s">
        <v>309</v>
      </c>
      <c r="M300">
        <v>26000</v>
      </c>
    </row>
    <row r="301" spans="2:13">
      <c r="B301" t="s">
        <v>1358</v>
      </c>
      <c r="C301" t="s">
        <v>825</v>
      </c>
      <c r="D301" t="s">
        <v>307</v>
      </c>
      <c r="E301" t="s">
        <v>1359</v>
      </c>
      <c r="F301"/>
      <c r="G301" t="s">
        <v>397</v>
      </c>
      <c r="H301" s="10">
        <v>43255</v>
      </c>
      <c r="I301" t="s">
        <v>425</v>
      </c>
      <c r="J301" t="s">
        <v>326</v>
      </c>
      <c r="K301" t="s">
        <v>387</v>
      </c>
      <c r="L301" t="s">
        <v>309</v>
      </c>
      <c r="M301">
        <v>26000</v>
      </c>
    </row>
    <row r="302" spans="2:13">
      <c r="B302" t="s">
        <v>1360</v>
      </c>
      <c r="C302" t="s">
        <v>1361</v>
      </c>
      <c r="D302" t="s">
        <v>473</v>
      </c>
      <c r="E302" t="s">
        <v>1362</v>
      </c>
      <c r="F302"/>
      <c r="G302" t="s">
        <v>397</v>
      </c>
      <c r="H302" s="10">
        <v>43255</v>
      </c>
      <c r="I302" t="s">
        <v>819</v>
      </c>
      <c r="J302" t="s">
        <v>326</v>
      </c>
      <c r="K302" t="s">
        <v>327</v>
      </c>
      <c r="L302" t="s">
        <v>309</v>
      </c>
      <c r="M302">
        <v>26000</v>
      </c>
    </row>
    <row r="303" spans="2:13">
      <c r="B303" t="s">
        <v>64</v>
      </c>
      <c r="C303" t="s">
        <v>1363</v>
      </c>
      <c r="D303" t="s">
        <v>1364</v>
      </c>
      <c r="E303" t="s">
        <v>1365</v>
      </c>
      <c r="F303" t="s">
        <v>459</v>
      </c>
      <c r="G303" t="s">
        <v>485</v>
      </c>
      <c r="H303" s="10">
        <v>43255</v>
      </c>
      <c r="I303" t="s">
        <v>301</v>
      </c>
      <c r="J303" t="s">
        <v>326</v>
      </c>
      <c r="K303" t="s">
        <v>1310</v>
      </c>
      <c r="L303" t="s">
        <v>304</v>
      </c>
      <c r="M303">
        <v>58583</v>
      </c>
    </row>
    <row r="304" spans="2:13">
      <c r="B304" t="s">
        <v>1366</v>
      </c>
      <c r="C304" t="s">
        <v>1367</v>
      </c>
      <c r="D304" t="s">
        <v>509</v>
      </c>
      <c r="E304" t="s">
        <v>1368</v>
      </c>
      <c r="F304" t="s">
        <v>530</v>
      </c>
      <c r="G304" t="s">
        <v>8</v>
      </c>
      <c r="H304" s="10">
        <v>43255</v>
      </c>
      <c r="I304" t="s">
        <v>425</v>
      </c>
      <c r="J304" t="s">
        <v>326</v>
      </c>
      <c r="K304" t="s">
        <v>1038</v>
      </c>
      <c r="L304" t="s">
        <v>309</v>
      </c>
      <c r="M304">
        <v>31579</v>
      </c>
    </row>
    <row r="305" spans="2:13">
      <c r="B305" t="s">
        <v>1369</v>
      </c>
      <c r="C305" t="s">
        <v>1370</v>
      </c>
      <c r="D305" t="s">
        <v>1371</v>
      </c>
      <c r="E305" t="s">
        <v>1372</v>
      </c>
      <c r="F305"/>
      <c r="G305" t="s">
        <v>397</v>
      </c>
      <c r="H305" s="10">
        <v>43255</v>
      </c>
      <c r="I305" t="s">
        <v>819</v>
      </c>
      <c r="J305" t="s">
        <v>326</v>
      </c>
      <c r="K305" t="s">
        <v>561</v>
      </c>
      <c r="L305" t="s">
        <v>309</v>
      </c>
      <c r="M305">
        <v>29718</v>
      </c>
    </row>
    <row r="306" spans="2:13">
      <c r="B306" t="s">
        <v>1373</v>
      </c>
      <c r="C306" t="s">
        <v>1374</v>
      </c>
      <c r="D306" t="s">
        <v>1375</v>
      </c>
      <c r="E306" t="s">
        <v>1376</v>
      </c>
      <c r="F306"/>
      <c r="G306" t="s">
        <v>397</v>
      </c>
      <c r="H306" s="10">
        <v>43255</v>
      </c>
      <c r="I306" t="s">
        <v>425</v>
      </c>
      <c r="J306" t="s">
        <v>326</v>
      </c>
      <c r="K306" t="s">
        <v>405</v>
      </c>
      <c r="L306" t="s">
        <v>309</v>
      </c>
      <c r="M306">
        <v>26000</v>
      </c>
    </row>
    <row r="307" spans="2:13">
      <c r="B307" t="s">
        <v>1377</v>
      </c>
      <c r="C307" t="s">
        <v>1378</v>
      </c>
      <c r="D307" t="s">
        <v>1379</v>
      </c>
      <c r="E307" t="s">
        <v>1380</v>
      </c>
      <c r="F307"/>
      <c r="G307" t="s">
        <v>397</v>
      </c>
      <c r="H307" s="10">
        <v>43255</v>
      </c>
      <c r="I307" t="s">
        <v>425</v>
      </c>
      <c r="J307" t="s">
        <v>326</v>
      </c>
      <c r="K307" t="s">
        <v>405</v>
      </c>
      <c r="L307" t="s">
        <v>309</v>
      </c>
      <c r="M307">
        <v>26000</v>
      </c>
    </row>
    <row r="308" spans="2:13">
      <c r="B308" t="s">
        <v>62</v>
      </c>
      <c r="C308" t="s">
        <v>1381</v>
      </c>
      <c r="D308" t="s">
        <v>370</v>
      </c>
      <c r="E308" t="s">
        <v>1382</v>
      </c>
      <c r="F308" t="s">
        <v>337</v>
      </c>
      <c r="G308" t="s">
        <v>300</v>
      </c>
      <c r="H308" s="10">
        <v>43252</v>
      </c>
      <c r="I308" t="s">
        <v>301</v>
      </c>
      <c r="J308" t="s">
        <v>326</v>
      </c>
      <c r="K308" t="s">
        <v>1310</v>
      </c>
      <c r="L308" t="s">
        <v>304</v>
      </c>
      <c r="M308">
        <v>61003</v>
      </c>
    </row>
    <row r="309" spans="2:13">
      <c r="B309" t="s">
        <v>1383</v>
      </c>
      <c r="C309" t="s">
        <v>1384</v>
      </c>
      <c r="D309" t="s">
        <v>307</v>
      </c>
      <c r="E309" t="s">
        <v>1385</v>
      </c>
      <c r="F309"/>
      <c r="G309" t="s">
        <v>1030</v>
      </c>
      <c r="H309" s="10">
        <v>42891</v>
      </c>
      <c r="I309" t="s">
        <v>425</v>
      </c>
      <c r="J309" t="s">
        <v>326</v>
      </c>
      <c r="K309" t="s">
        <v>1031</v>
      </c>
      <c r="L309" t="s">
        <v>304</v>
      </c>
      <c r="M309">
        <v>32287</v>
      </c>
    </row>
    <row r="310" spans="2:13">
      <c r="B310" t="s">
        <v>1386</v>
      </c>
      <c r="C310" t="s">
        <v>675</v>
      </c>
      <c r="D310" t="s">
        <v>1387</v>
      </c>
      <c r="E310" t="s">
        <v>1388</v>
      </c>
      <c r="F310"/>
      <c r="G310" t="s">
        <v>1030</v>
      </c>
      <c r="H310" s="10">
        <v>42129</v>
      </c>
      <c r="I310" t="s">
        <v>425</v>
      </c>
      <c r="J310" t="s">
        <v>326</v>
      </c>
      <c r="K310" t="s">
        <v>1237</v>
      </c>
      <c r="L310" t="s">
        <v>304</v>
      </c>
      <c r="M310">
        <v>54039</v>
      </c>
    </row>
    <row r="311" spans="2:13">
      <c r="B311" t="s">
        <v>61</v>
      </c>
      <c r="C311" t="s">
        <v>1389</v>
      </c>
      <c r="D311" t="s">
        <v>639</v>
      </c>
      <c r="E311" t="s">
        <v>1390</v>
      </c>
      <c r="F311" t="s">
        <v>344</v>
      </c>
      <c r="G311" t="s">
        <v>404</v>
      </c>
      <c r="H311" s="10">
        <v>42437</v>
      </c>
      <c r="I311" t="s">
        <v>301</v>
      </c>
      <c r="J311" t="s">
        <v>326</v>
      </c>
      <c r="K311" t="s">
        <v>1391</v>
      </c>
      <c r="L311" t="s">
        <v>406</v>
      </c>
      <c r="M311">
        <v>74200</v>
      </c>
    </row>
    <row r="312" spans="2:13">
      <c r="B312" t="s">
        <v>1392</v>
      </c>
      <c r="C312" t="s">
        <v>728</v>
      </c>
      <c r="D312" t="s">
        <v>1393</v>
      </c>
      <c r="E312" t="s">
        <v>1394</v>
      </c>
      <c r="F312" t="s">
        <v>417</v>
      </c>
      <c r="G312"/>
      <c r="H312" s="10">
        <v>43217</v>
      </c>
      <c r="I312" t="s">
        <v>425</v>
      </c>
      <c r="J312" t="s">
        <v>326</v>
      </c>
      <c r="K312" t="s">
        <v>580</v>
      </c>
      <c r="L312" t="s">
        <v>339</v>
      </c>
      <c r="M312">
        <v>15000</v>
      </c>
    </row>
    <row r="313" spans="2:13">
      <c r="B313" t="s">
        <v>58</v>
      </c>
      <c r="C313" t="s">
        <v>813</v>
      </c>
      <c r="D313" t="s">
        <v>1395</v>
      </c>
      <c r="E313" t="s">
        <v>1396</v>
      </c>
      <c r="F313" t="s">
        <v>344</v>
      </c>
      <c r="G313" t="s">
        <v>1397</v>
      </c>
      <c r="H313" s="10">
        <v>43191</v>
      </c>
      <c r="I313" t="s">
        <v>301</v>
      </c>
      <c r="J313" t="s">
        <v>326</v>
      </c>
      <c r="K313" t="s">
        <v>1398</v>
      </c>
      <c r="L313" t="s">
        <v>309</v>
      </c>
      <c r="M313">
        <v>37407</v>
      </c>
    </row>
    <row r="314" spans="2:13">
      <c r="B314" t="s">
        <v>1399</v>
      </c>
      <c r="C314" t="s">
        <v>1400</v>
      </c>
      <c r="D314" t="s">
        <v>721</v>
      </c>
      <c r="E314" t="s">
        <v>1401</v>
      </c>
      <c r="F314"/>
      <c r="G314"/>
      <c r="H314" s="10">
        <v>43101</v>
      </c>
      <c r="I314" t="s">
        <v>425</v>
      </c>
      <c r="J314" t="s">
        <v>326</v>
      </c>
      <c r="K314" t="s">
        <v>677</v>
      </c>
      <c r="L314" t="s">
        <v>309</v>
      </c>
      <c r="M314">
        <v>28364</v>
      </c>
    </row>
    <row r="315" spans="2:13">
      <c r="B315" t="s">
        <v>1402</v>
      </c>
      <c r="C315" t="s">
        <v>1403</v>
      </c>
      <c r="D315" t="s">
        <v>1404</v>
      </c>
      <c r="E315" t="s">
        <v>1405</v>
      </c>
      <c r="F315" t="s">
        <v>417</v>
      </c>
      <c r="G315" t="s">
        <v>1406</v>
      </c>
      <c r="H315" s="10">
        <v>43024</v>
      </c>
      <c r="I315" t="s">
        <v>425</v>
      </c>
      <c r="J315" t="s">
        <v>326</v>
      </c>
      <c r="K315" t="s">
        <v>1407</v>
      </c>
      <c r="L315" t="s">
        <v>304</v>
      </c>
      <c r="M315">
        <v>52333</v>
      </c>
    </row>
    <row r="316" spans="2:13">
      <c r="B316" t="s">
        <v>1408</v>
      </c>
      <c r="C316" t="s">
        <v>1409</v>
      </c>
      <c r="D316" t="s">
        <v>373</v>
      </c>
      <c r="E316" t="s">
        <v>1410</v>
      </c>
      <c r="F316" t="s">
        <v>320</v>
      </c>
      <c r="G316" t="s">
        <v>300</v>
      </c>
      <c r="H316" s="10">
        <v>43101</v>
      </c>
      <c r="I316" t="s">
        <v>425</v>
      </c>
      <c r="J316" t="s">
        <v>326</v>
      </c>
      <c r="K316" t="s">
        <v>1310</v>
      </c>
      <c r="L316" t="s">
        <v>304</v>
      </c>
      <c r="M316">
        <v>41933</v>
      </c>
    </row>
    <row r="317" spans="2:13">
      <c r="B317" t="s">
        <v>1411</v>
      </c>
      <c r="C317" t="s">
        <v>1211</v>
      </c>
      <c r="D317" t="s">
        <v>1412</v>
      </c>
      <c r="E317" t="s">
        <v>1413</v>
      </c>
      <c r="F317" t="s">
        <v>299</v>
      </c>
      <c r="G317" t="s">
        <v>404</v>
      </c>
      <c r="H317" s="10">
        <v>43101</v>
      </c>
      <c r="I317" t="s">
        <v>425</v>
      </c>
      <c r="J317" t="s">
        <v>326</v>
      </c>
      <c r="K317" t="s">
        <v>1398</v>
      </c>
      <c r="L317" t="s">
        <v>406</v>
      </c>
      <c r="M317">
        <v>73500</v>
      </c>
    </row>
    <row r="318" spans="2:13">
      <c r="B318" t="s">
        <v>1414</v>
      </c>
      <c r="C318" t="s">
        <v>953</v>
      </c>
      <c r="D318" t="s">
        <v>352</v>
      </c>
      <c r="E318" t="s">
        <v>1415</v>
      </c>
      <c r="F318"/>
      <c r="G318"/>
      <c r="H318" s="10">
        <v>43150</v>
      </c>
      <c r="I318" t="s">
        <v>425</v>
      </c>
      <c r="J318" t="s">
        <v>326</v>
      </c>
      <c r="K318" t="s">
        <v>398</v>
      </c>
      <c r="L318" t="s">
        <v>309</v>
      </c>
      <c r="M318">
        <v>30000</v>
      </c>
    </row>
    <row r="319" spans="2:13">
      <c r="B319" t="s">
        <v>1416</v>
      </c>
      <c r="C319" t="s">
        <v>1417</v>
      </c>
      <c r="D319" t="s">
        <v>721</v>
      </c>
      <c r="E319" t="s">
        <v>1418</v>
      </c>
      <c r="F319" t="s">
        <v>417</v>
      </c>
      <c r="G319" t="s">
        <v>404</v>
      </c>
      <c r="H319" s="10">
        <v>43122</v>
      </c>
      <c r="I319" t="s">
        <v>425</v>
      </c>
      <c r="J319" t="s">
        <v>326</v>
      </c>
      <c r="K319" t="s">
        <v>877</v>
      </c>
      <c r="L319" t="s">
        <v>406</v>
      </c>
      <c r="M319">
        <v>66508</v>
      </c>
    </row>
    <row r="320" spans="2:13">
      <c r="B320" t="s">
        <v>1419</v>
      </c>
      <c r="C320" t="s">
        <v>731</v>
      </c>
      <c r="D320" t="s">
        <v>1420</v>
      </c>
      <c r="E320" t="s">
        <v>1421</v>
      </c>
      <c r="F320" t="s">
        <v>320</v>
      </c>
      <c r="G320" t="s">
        <v>404</v>
      </c>
      <c r="H320" s="10">
        <v>43070</v>
      </c>
      <c r="I320" t="s">
        <v>425</v>
      </c>
      <c r="J320" t="s">
        <v>302</v>
      </c>
      <c r="K320" t="s">
        <v>746</v>
      </c>
      <c r="L320" t="s">
        <v>406</v>
      </c>
      <c r="M320">
        <v>60000</v>
      </c>
    </row>
    <row r="321" spans="2:13">
      <c r="B321" t="s">
        <v>1422</v>
      </c>
      <c r="C321" t="s">
        <v>596</v>
      </c>
      <c r="D321" t="s">
        <v>1423</v>
      </c>
      <c r="E321" t="s">
        <v>1424</v>
      </c>
      <c r="F321" t="s">
        <v>631</v>
      </c>
      <c r="G321" t="s">
        <v>541</v>
      </c>
      <c r="H321" s="10">
        <v>43012</v>
      </c>
      <c r="I321" t="s">
        <v>425</v>
      </c>
      <c r="J321" t="s">
        <v>1425</v>
      </c>
      <c r="K321" t="s">
        <v>979</v>
      </c>
      <c r="L321" t="s">
        <v>537</v>
      </c>
      <c r="M321">
        <v>72526</v>
      </c>
    </row>
    <row r="322" spans="2:13">
      <c r="B322" t="s">
        <v>1426</v>
      </c>
      <c r="C322" t="s">
        <v>1427</v>
      </c>
      <c r="D322" t="s">
        <v>373</v>
      </c>
      <c r="E322" t="s">
        <v>1428</v>
      </c>
      <c r="F322"/>
      <c r="G322" t="s">
        <v>1030</v>
      </c>
      <c r="H322" s="10">
        <v>42992</v>
      </c>
      <c r="I322" t="s">
        <v>425</v>
      </c>
      <c r="J322" t="s">
        <v>326</v>
      </c>
      <c r="K322" t="s">
        <v>1070</v>
      </c>
      <c r="L322" t="s">
        <v>304</v>
      </c>
      <c r="M322">
        <v>38020</v>
      </c>
    </row>
    <row r="323" spans="2:13">
      <c r="B323" t="s">
        <v>1429</v>
      </c>
      <c r="C323" t="s">
        <v>605</v>
      </c>
      <c r="D323" t="s">
        <v>606</v>
      </c>
      <c r="E323" t="s">
        <v>1430</v>
      </c>
      <c r="F323"/>
      <c r="G323" t="s">
        <v>397</v>
      </c>
      <c r="H323" s="10">
        <v>42989</v>
      </c>
      <c r="I323" t="s">
        <v>425</v>
      </c>
      <c r="J323" t="s">
        <v>326</v>
      </c>
      <c r="K323" t="s">
        <v>460</v>
      </c>
      <c r="L323" t="s">
        <v>309</v>
      </c>
      <c r="M323">
        <v>29687</v>
      </c>
    </row>
    <row r="324" spans="2:13">
      <c r="B324" t="s">
        <v>1431</v>
      </c>
      <c r="C324" t="s">
        <v>1432</v>
      </c>
      <c r="D324" t="s">
        <v>627</v>
      </c>
      <c r="E324" t="s">
        <v>1433</v>
      </c>
      <c r="F324" t="s">
        <v>423</v>
      </c>
      <c r="G324" t="s">
        <v>1095</v>
      </c>
      <c r="H324" s="10">
        <v>42979</v>
      </c>
      <c r="I324" t="s">
        <v>425</v>
      </c>
      <c r="J324" t="s">
        <v>326</v>
      </c>
      <c r="K324" t="s">
        <v>1232</v>
      </c>
      <c r="L324" t="s">
        <v>304</v>
      </c>
      <c r="M324">
        <v>57434</v>
      </c>
    </row>
    <row r="325" spans="2:13">
      <c r="B325" t="s">
        <v>56</v>
      </c>
      <c r="C325" t="s">
        <v>1434</v>
      </c>
      <c r="D325" t="s">
        <v>1435</v>
      </c>
      <c r="E325" t="s">
        <v>1436</v>
      </c>
      <c r="F325" t="s">
        <v>417</v>
      </c>
      <c r="G325" t="s">
        <v>300</v>
      </c>
      <c r="H325" s="10">
        <v>43101</v>
      </c>
      <c r="I325" t="s">
        <v>301</v>
      </c>
      <c r="J325" t="s">
        <v>326</v>
      </c>
      <c r="K325" t="s">
        <v>1437</v>
      </c>
      <c r="L325" t="s">
        <v>304</v>
      </c>
      <c r="M325">
        <v>62820</v>
      </c>
    </row>
    <row r="326" spans="2:13">
      <c r="B326" t="s">
        <v>55</v>
      </c>
      <c r="C326" t="s">
        <v>602</v>
      </c>
      <c r="D326" t="s">
        <v>1438</v>
      </c>
      <c r="E326" t="s">
        <v>1439</v>
      </c>
      <c r="F326" t="s">
        <v>592</v>
      </c>
      <c r="G326" t="s">
        <v>1440</v>
      </c>
      <c r="H326" s="10">
        <v>42898</v>
      </c>
      <c r="I326" t="s">
        <v>301</v>
      </c>
      <c r="J326" t="s">
        <v>326</v>
      </c>
      <c r="K326" t="s">
        <v>1441</v>
      </c>
      <c r="L326" t="s">
        <v>406</v>
      </c>
      <c r="M326">
        <v>92650</v>
      </c>
    </row>
    <row r="327" spans="2:13">
      <c r="B327" t="s">
        <v>1442</v>
      </c>
      <c r="C327" t="s">
        <v>801</v>
      </c>
      <c r="D327" t="s">
        <v>1443</v>
      </c>
      <c r="E327" t="s">
        <v>1444</v>
      </c>
      <c r="F327" t="s">
        <v>299</v>
      </c>
      <c r="G327" t="s">
        <v>300</v>
      </c>
      <c r="H327" s="10">
        <v>42891</v>
      </c>
      <c r="I327" t="s">
        <v>425</v>
      </c>
      <c r="J327" t="s">
        <v>326</v>
      </c>
      <c r="K327" t="s">
        <v>1237</v>
      </c>
      <c r="L327" t="s">
        <v>304</v>
      </c>
      <c r="M327">
        <v>50000</v>
      </c>
    </row>
    <row r="328" spans="2:13">
      <c r="B328" t="s">
        <v>53</v>
      </c>
      <c r="C328" t="s">
        <v>1445</v>
      </c>
      <c r="D328" t="s">
        <v>1446</v>
      </c>
      <c r="E328" t="s">
        <v>1447</v>
      </c>
      <c r="F328" t="s">
        <v>459</v>
      </c>
      <c r="G328" t="s">
        <v>700</v>
      </c>
      <c r="H328" s="10">
        <v>42891</v>
      </c>
      <c r="I328" t="s">
        <v>301</v>
      </c>
      <c r="J328" t="s">
        <v>326</v>
      </c>
      <c r="K328" t="s">
        <v>1441</v>
      </c>
      <c r="L328" t="s">
        <v>304</v>
      </c>
      <c r="M328">
        <v>56087</v>
      </c>
    </row>
    <row r="329" spans="2:13">
      <c r="B329" t="s">
        <v>51</v>
      </c>
      <c r="C329" t="s">
        <v>1448</v>
      </c>
      <c r="D329" t="s">
        <v>586</v>
      </c>
      <c r="E329" t="s">
        <v>1449</v>
      </c>
      <c r="F329" t="s">
        <v>484</v>
      </c>
      <c r="G329" t="s">
        <v>700</v>
      </c>
      <c r="H329" s="10">
        <v>42891</v>
      </c>
      <c r="I329" t="s">
        <v>301</v>
      </c>
      <c r="J329" t="s">
        <v>326</v>
      </c>
      <c r="K329" t="s">
        <v>1441</v>
      </c>
      <c r="L329" t="s">
        <v>304</v>
      </c>
      <c r="M329">
        <v>64012</v>
      </c>
    </row>
    <row r="330" spans="2:13">
      <c r="B330" t="s">
        <v>48</v>
      </c>
      <c r="C330" t="s">
        <v>1450</v>
      </c>
      <c r="D330" t="s">
        <v>389</v>
      </c>
      <c r="E330" t="s">
        <v>1451</v>
      </c>
      <c r="F330" t="s">
        <v>299</v>
      </c>
      <c r="G330" t="s">
        <v>300</v>
      </c>
      <c r="H330" s="10">
        <v>42891</v>
      </c>
      <c r="I330" t="s">
        <v>301</v>
      </c>
      <c r="J330" t="s">
        <v>326</v>
      </c>
      <c r="K330" t="s">
        <v>1441</v>
      </c>
      <c r="L330" t="s">
        <v>304</v>
      </c>
      <c r="M330">
        <v>62198</v>
      </c>
    </row>
    <row r="331" spans="2:13">
      <c r="B331" t="s">
        <v>45</v>
      </c>
      <c r="C331" t="s">
        <v>596</v>
      </c>
      <c r="D331" t="s">
        <v>1452</v>
      </c>
      <c r="E331" t="s">
        <v>1453</v>
      </c>
      <c r="F331" t="s">
        <v>299</v>
      </c>
      <c r="G331" t="s">
        <v>300</v>
      </c>
      <c r="H331" s="10">
        <v>42891</v>
      </c>
      <c r="I331" t="s">
        <v>301</v>
      </c>
      <c r="J331" t="s">
        <v>326</v>
      </c>
      <c r="K331" t="s">
        <v>1441</v>
      </c>
      <c r="L331" t="s">
        <v>304</v>
      </c>
      <c r="M331">
        <v>54791</v>
      </c>
    </row>
    <row r="332" spans="2:13">
      <c r="B332" t="s">
        <v>1454</v>
      </c>
      <c r="C332" t="s">
        <v>1239</v>
      </c>
      <c r="D332" t="s">
        <v>1455</v>
      </c>
      <c r="E332" t="s">
        <v>1456</v>
      </c>
      <c r="F332"/>
      <c r="G332" t="s">
        <v>8</v>
      </c>
      <c r="H332" s="10">
        <v>42891</v>
      </c>
      <c r="I332" t="s">
        <v>425</v>
      </c>
      <c r="J332" t="s">
        <v>326</v>
      </c>
      <c r="K332" t="s">
        <v>1012</v>
      </c>
      <c r="L332" t="s">
        <v>309</v>
      </c>
      <c r="M332">
        <v>37961</v>
      </c>
    </row>
    <row r="333" spans="2:13">
      <c r="B333" t="s">
        <v>43</v>
      </c>
      <c r="C333" t="s">
        <v>1457</v>
      </c>
      <c r="D333" t="s">
        <v>586</v>
      </c>
      <c r="E333" t="s">
        <v>1458</v>
      </c>
      <c r="F333" t="s">
        <v>423</v>
      </c>
      <c r="G333" t="s">
        <v>541</v>
      </c>
      <c r="H333" s="10">
        <v>42828</v>
      </c>
      <c r="I333" t="s">
        <v>301</v>
      </c>
      <c r="J333" t="s">
        <v>326</v>
      </c>
      <c r="K333" t="s">
        <v>1459</v>
      </c>
      <c r="L333" t="s">
        <v>537</v>
      </c>
      <c r="M333">
        <v>142134</v>
      </c>
    </row>
    <row r="334" spans="2:13">
      <c r="B334" t="s">
        <v>40</v>
      </c>
      <c r="C334" t="s">
        <v>1460</v>
      </c>
      <c r="D334" t="s">
        <v>473</v>
      </c>
      <c r="E334" t="s">
        <v>1461</v>
      </c>
      <c r="F334" t="s">
        <v>320</v>
      </c>
      <c r="G334" t="s">
        <v>300</v>
      </c>
      <c r="H334" s="10">
        <v>42644</v>
      </c>
      <c r="I334" t="s">
        <v>301</v>
      </c>
      <c r="J334" t="s">
        <v>326</v>
      </c>
      <c r="K334" t="s">
        <v>1462</v>
      </c>
      <c r="L334" t="s">
        <v>304</v>
      </c>
      <c r="M334">
        <v>43400</v>
      </c>
    </row>
    <row r="335" spans="2:13">
      <c r="B335" t="s">
        <v>1463</v>
      </c>
      <c r="C335" t="s">
        <v>1464</v>
      </c>
      <c r="D335" t="s">
        <v>1465</v>
      </c>
      <c r="E335" t="s">
        <v>1466</v>
      </c>
      <c r="F335"/>
      <c r="G335" t="s">
        <v>1030</v>
      </c>
      <c r="H335" s="10">
        <v>42632</v>
      </c>
      <c r="I335" t="s">
        <v>425</v>
      </c>
      <c r="J335" t="s">
        <v>326</v>
      </c>
      <c r="K335" t="s">
        <v>898</v>
      </c>
      <c r="L335" t="s">
        <v>304</v>
      </c>
      <c r="M335">
        <v>40000</v>
      </c>
    </row>
    <row r="336" spans="2:13">
      <c r="B336" t="s">
        <v>1467</v>
      </c>
      <c r="C336" t="s">
        <v>1468</v>
      </c>
      <c r="D336" t="s">
        <v>473</v>
      </c>
      <c r="E336" t="s">
        <v>1469</v>
      </c>
      <c r="F336"/>
      <c r="G336" t="s">
        <v>1030</v>
      </c>
      <c r="H336" s="10">
        <v>42541</v>
      </c>
      <c r="I336" t="s">
        <v>425</v>
      </c>
      <c r="J336" t="s">
        <v>326</v>
      </c>
      <c r="K336" t="s">
        <v>1225</v>
      </c>
      <c r="L336" t="s">
        <v>304</v>
      </c>
      <c r="M336">
        <v>39165</v>
      </c>
    </row>
    <row r="337" spans="2:13">
      <c r="B337" t="s">
        <v>38</v>
      </c>
      <c r="C337" t="s">
        <v>707</v>
      </c>
      <c r="D337" t="s">
        <v>1194</v>
      </c>
      <c r="E337" t="s">
        <v>1470</v>
      </c>
      <c r="F337" t="s">
        <v>1279</v>
      </c>
      <c r="G337" t="s">
        <v>1471</v>
      </c>
      <c r="H337" s="10">
        <v>42527</v>
      </c>
      <c r="I337" t="s">
        <v>301</v>
      </c>
      <c r="J337" t="s">
        <v>326</v>
      </c>
      <c r="K337" t="s">
        <v>1472</v>
      </c>
      <c r="L337" t="s">
        <v>406</v>
      </c>
      <c r="M337">
        <v>72917</v>
      </c>
    </row>
    <row r="338" spans="2:13">
      <c r="B338" t="s">
        <v>35</v>
      </c>
      <c r="C338" t="s">
        <v>798</v>
      </c>
      <c r="D338" t="s">
        <v>307</v>
      </c>
      <c r="E338" t="s">
        <v>1473</v>
      </c>
      <c r="F338" t="s">
        <v>484</v>
      </c>
      <c r="G338" t="s">
        <v>741</v>
      </c>
      <c r="H338" s="10">
        <v>42527</v>
      </c>
      <c r="I338" t="s">
        <v>301</v>
      </c>
      <c r="J338" t="s">
        <v>326</v>
      </c>
      <c r="K338" t="s">
        <v>1472</v>
      </c>
      <c r="L338" t="s">
        <v>304</v>
      </c>
      <c r="M338">
        <v>56101</v>
      </c>
    </row>
    <row r="339" spans="2:13">
      <c r="B339" t="s">
        <v>32</v>
      </c>
      <c r="C339" t="s">
        <v>1474</v>
      </c>
      <c r="D339" t="s">
        <v>1475</v>
      </c>
      <c r="E339" t="s">
        <v>1476</v>
      </c>
      <c r="F339" t="s">
        <v>299</v>
      </c>
      <c r="G339" t="s">
        <v>750</v>
      </c>
      <c r="H339" s="10">
        <v>42527</v>
      </c>
      <c r="I339" t="s">
        <v>301</v>
      </c>
      <c r="J339" t="s">
        <v>326</v>
      </c>
      <c r="K339" t="s">
        <v>1472</v>
      </c>
      <c r="L339" t="s">
        <v>406</v>
      </c>
      <c r="M339">
        <v>74900</v>
      </c>
    </row>
    <row r="340" spans="2:13">
      <c r="B340" t="s">
        <v>1477</v>
      </c>
      <c r="C340" t="s">
        <v>932</v>
      </c>
      <c r="D340" t="s">
        <v>1478</v>
      </c>
      <c r="E340" t="s">
        <v>1479</v>
      </c>
      <c r="F340"/>
      <c r="G340"/>
      <c r="H340" s="10">
        <v>42492</v>
      </c>
      <c r="I340" t="s">
        <v>425</v>
      </c>
      <c r="J340" t="s">
        <v>326</v>
      </c>
      <c r="K340" t="s">
        <v>1480</v>
      </c>
      <c r="L340" t="s">
        <v>309</v>
      </c>
      <c r="M340">
        <v>27955</v>
      </c>
    </row>
    <row r="341" spans="2:13">
      <c r="B341" t="s">
        <v>1481</v>
      </c>
      <c r="C341" t="s">
        <v>1482</v>
      </c>
      <c r="D341" t="s">
        <v>437</v>
      </c>
      <c r="E341" t="s">
        <v>1483</v>
      </c>
      <c r="F341"/>
      <c r="G341" t="s">
        <v>1030</v>
      </c>
      <c r="H341" s="10">
        <v>42309</v>
      </c>
      <c r="I341" t="s">
        <v>425</v>
      </c>
      <c r="J341" t="s">
        <v>326</v>
      </c>
      <c r="K341" t="s">
        <v>1484</v>
      </c>
      <c r="L341" t="s">
        <v>304</v>
      </c>
      <c r="M341">
        <v>58891</v>
      </c>
    </row>
    <row r="342" spans="2:13">
      <c r="B342" t="s">
        <v>29</v>
      </c>
      <c r="C342" t="s">
        <v>798</v>
      </c>
      <c r="D342" t="s">
        <v>1485</v>
      </c>
      <c r="E342" t="s">
        <v>1486</v>
      </c>
      <c r="F342" t="s">
        <v>344</v>
      </c>
      <c r="G342" t="s">
        <v>1487</v>
      </c>
      <c r="H342" s="10">
        <v>42248</v>
      </c>
      <c r="I342" t="s">
        <v>301</v>
      </c>
      <c r="J342" t="s">
        <v>326</v>
      </c>
      <c r="K342" t="s">
        <v>1488</v>
      </c>
      <c r="L342" t="s">
        <v>406</v>
      </c>
      <c r="M342">
        <v>90383</v>
      </c>
    </row>
    <row r="343" spans="2:13">
      <c r="B343" t="s">
        <v>27</v>
      </c>
      <c r="C343" t="s">
        <v>1489</v>
      </c>
      <c r="D343" t="s">
        <v>805</v>
      </c>
      <c r="E343" t="s">
        <v>1490</v>
      </c>
      <c r="F343" t="s">
        <v>522</v>
      </c>
      <c r="G343" t="s">
        <v>1491</v>
      </c>
      <c r="H343" s="10">
        <v>42170</v>
      </c>
      <c r="I343" t="s">
        <v>301</v>
      </c>
      <c r="J343" t="s">
        <v>326</v>
      </c>
      <c r="K343" t="s">
        <v>1492</v>
      </c>
      <c r="L343" t="s">
        <v>406</v>
      </c>
      <c r="M343">
        <v>91375</v>
      </c>
    </row>
    <row r="344" spans="2:13">
      <c r="B344" t="s">
        <v>1493</v>
      </c>
      <c r="C344" t="s">
        <v>675</v>
      </c>
      <c r="D344" t="s">
        <v>1494</v>
      </c>
      <c r="E344" t="s">
        <v>1495</v>
      </c>
      <c r="F344"/>
      <c r="G344"/>
      <c r="H344" s="10">
        <v>42170</v>
      </c>
      <c r="I344" t="s">
        <v>425</v>
      </c>
      <c r="J344" t="s">
        <v>302</v>
      </c>
      <c r="K344" t="s">
        <v>1267</v>
      </c>
      <c r="L344" t="s">
        <v>304</v>
      </c>
      <c r="M344">
        <v>33880</v>
      </c>
    </row>
    <row r="345" spans="2:13">
      <c r="B345" t="s">
        <v>1496</v>
      </c>
      <c r="C345" t="s">
        <v>330</v>
      </c>
      <c r="D345" t="s">
        <v>373</v>
      </c>
      <c r="E345" t="s">
        <v>1497</v>
      </c>
      <c r="F345"/>
      <c r="G345" t="s">
        <v>404</v>
      </c>
      <c r="H345" s="10">
        <v>42170</v>
      </c>
      <c r="I345" t="s">
        <v>425</v>
      </c>
      <c r="J345" t="s">
        <v>326</v>
      </c>
      <c r="K345" t="s">
        <v>1498</v>
      </c>
      <c r="L345" t="s">
        <v>304</v>
      </c>
      <c r="M345">
        <v>47141</v>
      </c>
    </row>
    <row r="346" spans="2:13">
      <c r="B346" t="s">
        <v>25</v>
      </c>
      <c r="C346" t="s">
        <v>1300</v>
      </c>
      <c r="D346" t="s">
        <v>721</v>
      </c>
      <c r="E346" t="s">
        <v>1499</v>
      </c>
      <c r="F346" t="s">
        <v>522</v>
      </c>
      <c r="G346" t="s">
        <v>1491</v>
      </c>
      <c r="H346" s="10">
        <v>42170</v>
      </c>
      <c r="I346" t="s">
        <v>301</v>
      </c>
      <c r="J346" t="s">
        <v>326</v>
      </c>
      <c r="K346" t="s">
        <v>1492</v>
      </c>
      <c r="L346" t="s">
        <v>406</v>
      </c>
      <c r="M346">
        <v>76421</v>
      </c>
    </row>
    <row r="347" spans="2:13">
      <c r="B347" t="s">
        <v>22</v>
      </c>
      <c r="C347" t="s">
        <v>1500</v>
      </c>
      <c r="D347" t="s">
        <v>543</v>
      </c>
      <c r="E347" t="s">
        <v>1501</v>
      </c>
      <c r="F347" t="s">
        <v>530</v>
      </c>
      <c r="G347" t="s">
        <v>404</v>
      </c>
      <c r="H347" s="10">
        <v>43836</v>
      </c>
      <c r="I347" t="s">
        <v>301</v>
      </c>
      <c r="J347" t="s">
        <v>302</v>
      </c>
      <c r="K347" t="s">
        <v>1102</v>
      </c>
      <c r="L347" t="s">
        <v>406</v>
      </c>
      <c r="M347">
        <v>74200</v>
      </c>
    </row>
    <row r="348" spans="2:13">
      <c r="B348" t="s">
        <v>18</v>
      </c>
      <c r="C348" t="s">
        <v>562</v>
      </c>
      <c r="D348" t="s">
        <v>394</v>
      </c>
      <c r="E348" t="s">
        <v>1502</v>
      </c>
      <c r="F348" t="s">
        <v>522</v>
      </c>
      <c r="G348" t="s">
        <v>1491</v>
      </c>
      <c r="H348" s="10">
        <v>42045</v>
      </c>
      <c r="I348" t="s">
        <v>301</v>
      </c>
      <c r="J348" t="s">
        <v>326</v>
      </c>
      <c r="K348" t="s">
        <v>1503</v>
      </c>
      <c r="L348" t="s">
        <v>406</v>
      </c>
      <c r="M348">
        <v>89958</v>
      </c>
    </row>
    <row r="349" spans="2:13">
      <c r="B349" t="s">
        <v>1504</v>
      </c>
      <c r="C349" t="s">
        <v>1505</v>
      </c>
      <c r="D349" t="s">
        <v>370</v>
      </c>
      <c r="E349" t="s">
        <v>1506</v>
      </c>
      <c r="F349" t="s">
        <v>417</v>
      </c>
      <c r="G349"/>
      <c r="H349" s="10">
        <v>41925</v>
      </c>
      <c r="I349" t="s">
        <v>425</v>
      </c>
      <c r="J349" t="s">
        <v>326</v>
      </c>
      <c r="K349" t="s">
        <v>1237</v>
      </c>
      <c r="L349" t="s">
        <v>339</v>
      </c>
      <c r="M349">
        <v>14650</v>
      </c>
    </row>
    <row r="350" spans="2:13">
      <c r="B350" t="s">
        <v>15</v>
      </c>
      <c r="C350" t="s">
        <v>1507</v>
      </c>
      <c r="D350" t="s">
        <v>1508</v>
      </c>
      <c r="E350" t="s">
        <v>1509</v>
      </c>
      <c r="F350" t="s">
        <v>299</v>
      </c>
      <c r="G350" t="s">
        <v>1510</v>
      </c>
      <c r="H350" s="10">
        <v>41827</v>
      </c>
      <c r="I350" t="s">
        <v>301</v>
      </c>
      <c r="J350" t="s">
        <v>326</v>
      </c>
      <c r="K350" t="s">
        <v>1511</v>
      </c>
      <c r="L350" t="s">
        <v>406</v>
      </c>
      <c r="M350">
        <v>74317</v>
      </c>
    </row>
    <row r="351" spans="2:13">
      <c r="B351" t="s">
        <v>1512</v>
      </c>
      <c r="C351" t="s">
        <v>792</v>
      </c>
      <c r="D351" t="s">
        <v>793</v>
      </c>
      <c r="E351" t="s">
        <v>1513</v>
      </c>
      <c r="F351"/>
      <c r="G351"/>
      <c r="H351" s="10">
        <v>41821</v>
      </c>
      <c r="I351" t="s">
        <v>425</v>
      </c>
      <c r="J351" t="s">
        <v>326</v>
      </c>
      <c r="K351" t="s">
        <v>1514</v>
      </c>
      <c r="L351" t="s">
        <v>309</v>
      </c>
      <c r="M351">
        <v>25000</v>
      </c>
    </row>
    <row r="352" spans="2:13">
      <c r="B352" t="s">
        <v>1515</v>
      </c>
      <c r="C352" t="s">
        <v>1516</v>
      </c>
      <c r="D352" t="s">
        <v>1443</v>
      </c>
      <c r="E352" t="s">
        <v>1517</v>
      </c>
      <c r="F352" t="s">
        <v>299</v>
      </c>
      <c r="G352" t="s">
        <v>541</v>
      </c>
      <c r="H352" s="10">
        <v>40848</v>
      </c>
      <c r="I352" t="s">
        <v>425</v>
      </c>
      <c r="J352" t="s">
        <v>326</v>
      </c>
      <c r="K352" t="s">
        <v>1518</v>
      </c>
      <c r="L352" t="s">
        <v>537</v>
      </c>
      <c r="M352">
        <v>102694.8</v>
      </c>
    </row>
    <row r="353" spans="2:13">
      <c r="B353" t="s">
        <v>1519</v>
      </c>
      <c r="C353" t="s">
        <v>1520</v>
      </c>
      <c r="D353" t="s">
        <v>394</v>
      </c>
      <c r="E353" t="s">
        <v>1521</v>
      </c>
      <c r="F353" t="s">
        <v>744</v>
      </c>
      <c r="G353" t="s">
        <v>1522</v>
      </c>
      <c r="H353" s="10">
        <v>40695</v>
      </c>
      <c r="I353" t="s">
        <v>301</v>
      </c>
      <c r="J353" t="s">
        <v>326</v>
      </c>
      <c r="K353" t="s">
        <v>1523</v>
      </c>
      <c r="L353" t="s">
        <v>1524</v>
      </c>
      <c r="M353">
        <v>400000</v>
      </c>
    </row>
    <row r="354" spans="2:13">
      <c r="B354" t="s">
        <v>1525</v>
      </c>
      <c r="C354" t="s">
        <v>1526</v>
      </c>
      <c r="D354" t="s">
        <v>1527</v>
      </c>
      <c r="E354" t="s">
        <v>1528</v>
      </c>
      <c r="F354" t="s">
        <v>744</v>
      </c>
      <c r="G354" t="s">
        <v>1529</v>
      </c>
      <c r="H354" s="10">
        <v>40544</v>
      </c>
      <c r="I354" t="s">
        <v>301</v>
      </c>
      <c r="J354" t="s">
        <v>1425</v>
      </c>
      <c r="K354" t="s">
        <v>1530</v>
      </c>
      <c r="L354" t="s">
        <v>1524</v>
      </c>
      <c r="M354">
        <v>400000</v>
      </c>
    </row>
    <row r="355" spans="2:13">
      <c r="B355" t="s">
        <v>1531</v>
      </c>
      <c r="C355" t="s">
        <v>1532</v>
      </c>
      <c r="D355" t="s">
        <v>1533</v>
      </c>
      <c r="E355" t="s">
        <v>1534</v>
      </c>
      <c r="F355" t="s">
        <v>337</v>
      </c>
      <c r="G355" t="s">
        <v>404</v>
      </c>
      <c r="H355" s="10">
        <v>42064</v>
      </c>
      <c r="I355" t="s">
        <v>425</v>
      </c>
      <c r="J355" t="s">
        <v>326</v>
      </c>
      <c r="K355" t="s">
        <v>1255</v>
      </c>
      <c r="L355" t="s">
        <v>406</v>
      </c>
      <c r="M355">
        <v>53777</v>
      </c>
    </row>
  </sheetData>
  <autoFilter ref="B2:M99" xr:uid="{4D0C11FB-D320-2E43-85CA-B6A8DE0CFF59}">
    <sortState xmlns:xlrd2="http://schemas.microsoft.com/office/spreadsheetml/2017/richdata2" ref="B3:M99">
      <sortCondition ref="B3:B99"/>
    </sortState>
  </autoFilter>
  <sortState xmlns:xlrd2="http://schemas.microsoft.com/office/spreadsheetml/2017/richdata2" ref="B3:M99">
    <sortCondition ref="B3:B99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08AD-C2AC-C94B-B05C-65A056734B04}">
  <dimension ref="B2:K649"/>
  <sheetViews>
    <sheetView showGridLines="0" topLeftCell="A541" zoomScale="125" workbookViewId="0">
      <selection activeCell="G565" sqref="G565"/>
    </sheetView>
  </sheetViews>
  <sheetFormatPr defaultColWidth="10.625" defaultRowHeight="15.95"/>
  <cols>
    <col min="2" max="2" width="23.125" style="2" bestFit="1" customWidth="1"/>
    <col min="3" max="3" width="24.5" style="2" bestFit="1" customWidth="1"/>
    <col min="4" max="4" width="12.875" style="2" bestFit="1" customWidth="1"/>
    <col min="5" max="5" width="11.125" style="2" bestFit="1" customWidth="1"/>
    <col min="6" max="6" width="8" style="2" customWidth="1"/>
  </cols>
  <sheetData>
    <row r="2" spans="2:6">
      <c r="B2" s="3"/>
      <c r="C2" s="3"/>
      <c r="D2" s="3"/>
      <c r="E2" s="3"/>
      <c r="F2" s="3"/>
    </row>
    <row r="3" spans="2:6">
      <c r="B3" s="61" t="s">
        <v>1535</v>
      </c>
      <c r="C3" s="61"/>
      <c r="D3" s="61"/>
      <c r="E3" s="61"/>
      <c r="F3" s="61"/>
    </row>
    <row r="4" spans="2:6">
      <c r="B4" s="9" t="s">
        <v>1536</v>
      </c>
      <c r="C4" s="9" t="s">
        <v>1537</v>
      </c>
      <c r="D4" s="9" t="s">
        <v>1538</v>
      </c>
      <c r="E4" s="9" t="s">
        <v>6</v>
      </c>
      <c r="F4" s="9" t="s">
        <v>1539</v>
      </c>
    </row>
    <row r="5" spans="2:6">
      <c r="B5" s="9" t="s">
        <v>1540</v>
      </c>
      <c r="C5" s="9" t="s">
        <v>24</v>
      </c>
      <c r="D5" s="11">
        <v>1.3</v>
      </c>
      <c r="E5" s="11">
        <v>3.6</v>
      </c>
      <c r="F5" s="11">
        <v>2.5</v>
      </c>
    </row>
    <row r="6" spans="2:6">
      <c r="B6" s="9" t="s">
        <v>16</v>
      </c>
      <c r="C6" s="9" t="s">
        <v>44</v>
      </c>
      <c r="D6" s="11">
        <v>0</v>
      </c>
      <c r="E6" s="11">
        <v>3.1</v>
      </c>
      <c r="F6" s="11">
        <v>1.6</v>
      </c>
    </row>
    <row r="7" spans="2:6">
      <c r="B7" s="9" t="s">
        <v>19</v>
      </c>
      <c r="C7" s="9" t="s">
        <v>30</v>
      </c>
      <c r="D7" s="11">
        <v>3.1</v>
      </c>
      <c r="E7" s="11">
        <v>3.7</v>
      </c>
      <c r="F7" s="11">
        <v>3.5</v>
      </c>
    </row>
    <row r="8" spans="2:6">
      <c r="B8" s="9" t="s">
        <v>23</v>
      </c>
      <c r="C8" s="9" t="s">
        <v>24</v>
      </c>
      <c r="D8" s="11">
        <v>1.7</v>
      </c>
      <c r="E8" s="11">
        <v>3.1</v>
      </c>
      <c r="F8" s="11">
        <v>2.5</v>
      </c>
    </row>
    <row r="9" spans="2:6">
      <c r="B9" s="9" t="s">
        <v>26</v>
      </c>
      <c r="C9" s="9" t="s">
        <v>30</v>
      </c>
      <c r="D9" s="11">
        <v>2.1</v>
      </c>
      <c r="E9" s="11">
        <v>3.7</v>
      </c>
      <c r="F9" s="11">
        <v>3</v>
      </c>
    </row>
    <row r="10" spans="2:6">
      <c r="B10" s="9" t="s">
        <v>28</v>
      </c>
      <c r="C10" s="9" t="s">
        <v>30</v>
      </c>
      <c r="D10" s="11">
        <v>2.9</v>
      </c>
      <c r="E10" s="11">
        <v>4</v>
      </c>
      <c r="F10" s="11">
        <v>3.5</v>
      </c>
    </row>
    <row r="11" spans="2:6">
      <c r="B11" s="9" t="s">
        <v>30</v>
      </c>
      <c r="C11" s="9" t="s">
        <v>24</v>
      </c>
      <c r="D11" s="11">
        <v>1.2</v>
      </c>
      <c r="E11" s="11">
        <v>3.4</v>
      </c>
      <c r="F11" s="11">
        <v>2.2999999999999998</v>
      </c>
    </row>
    <row r="12" spans="2:6">
      <c r="B12" s="9" t="s">
        <v>1541</v>
      </c>
      <c r="C12" s="9" t="s">
        <v>30</v>
      </c>
      <c r="D12" s="11">
        <v>5</v>
      </c>
      <c r="E12" s="11">
        <v>4.5</v>
      </c>
      <c r="F12" s="11">
        <v>4.8</v>
      </c>
    </row>
    <row r="13" spans="2:6">
      <c r="B13" s="9" t="s">
        <v>33</v>
      </c>
      <c r="C13" s="9" t="s">
        <v>1540</v>
      </c>
      <c r="D13" s="11">
        <v>3</v>
      </c>
      <c r="E13" s="11">
        <v>3</v>
      </c>
      <c r="F13" s="11">
        <v>3</v>
      </c>
    </row>
    <row r="14" spans="2:6">
      <c r="B14" s="9" t="s">
        <v>36</v>
      </c>
      <c r="C14" s="9" t="s">
        <v>37</v>
      </c>
      <c r="D14" s="11">
        <v>3.2</v>
      </c>
      <c r="E14" s="11">
        <v>4.5</v>
      </c>
      <c r="F14" s="11">
        <v>3.9</v>
      </c>
    </row>
    <row r="15" spans="2:6">
      <c r="B15" s="9" t="s">
        <v>39</v>
      </c>
      <c r="C15" s="9" t="s">
        <v>1541</v>
      </c>
      <c r="D15" s="11">
        <v>3</v>
      </c>
      <c r="E15" s="11">
        <v>3.2</v>
      </c>
      <c r="F15" s="11">
        <v>3.1</v>
      </c>
    </row>
    <row r="16" spans="2:6">
      <c r="B16" s="9" t="s">
        <v>1542</v>
      </c>
      <c r="C16" s="9" t="s">
        <v>1543</v>
      </c>
      <c r="D16" s="11">
        <v>3.8</v>
      </c>
      <c r="E16" s="11">
        <v>3.7</v>
      </c>
      <c r="F16" s="11">
        <v>3.8</v>
      </c>
    </row>
    <row r="17" spans="2:6">
      <c r="B17" s="9" t="s">
        <v>41</v>
      </c>
      <c r="C17" s="9" t="s">
        <v>1544</v>
      </c>
      <c r="D17" s="11">
        <v>3.7</v>
      </c>
      <c r="E17" s="11">
        <v>3.9</v>
      </c>
      <c r="F17" s="11">
        <v>3.9</v>
      </c>
    </row>
    <row r="18" spans="2:6">
      <c r="B18" s="9" t="s">
        <v>44</v>
      </c>
      <c r="C18" s="9" t="s">
        <v>21</v>
      </c>
      <c r="D18" s="11">
        <v>2.2999999999999998</v>
      </c>
      <c r="E18" s="11">
        <v>3.8</v>
      </c>
      <c r="F18" s="11">
        <v>3.1</v>
      </c>
    </row>
    <row r="19" spans="2:6">
      <c r="B19" s="9" t="s">
        <v>1545</v>
      </c>
      <c r="C19" s="9" t="s">
        <v>1540</v>
      </c>
      <c r="D19" s="11">
        <v>3</v>
      </c>
      <c r="E19" s="11">
        <v>2.8</v>
      </c>
      <c r="F19" s="11">
        <v>2.9</v>
      </c>
    </row>
    <row r="20" spans="2:6">
      <c r="B20" s="9" t="s">
        <v>46</v>
      </c>
      <c r="C20" s="9" t="s">
        <v>1541</v>
      </c>
      <c r="D20" s="11">
        <v>3.3</v>
      </c>
      <c r="E20" s="11">
        <v>3.6</v>
      </c>
      <c r="F20" s="11">
        <v>3.5</v>
      </c>
    </row>
    <row r="21" spans="2:6">
      <c r="B21" s="9" t="s">
        <v>49</v>
      </c>
      <c r="C21" s="9" t="s">
        <v>30</v>
      </c>
      <c r="D21" s="11">
        <v>2</v>
      </c>
      <c r="E21" s="11">
        <v>2.2000000000000002</v>
      </c>
      <c r="F21" s="11">
        <v>2.1</v>
      </c>
    </row>
    <row r="22" spans="2:6">
      <c r="B22" s="9" t="s">
        <v>37</v>
      </c>
      <c r="C22" s="9" t="s">
        <v>30</v>
      </c>
      <c r="D22" s="11">
        <v>3.5</v>
      </c>
      <c r="E22" s="11">
        <v>4.4000000000000004</v>
      </c>
      <c r="F22" s="11">
        <v>4</v>
      </c>
    </row>
    <row r="23" spans="2:6">
      <c r="B23" s="9" t="s">
        <v>54</v>
      </c>
      <c r="C23" s="9" t="s">
        <v>37</v>
      </c>
      <c r="D23" s="11">
        <v>1</v>
      </c>
      <c r="E23" s="11">
        <v>4.5</v>
      </c>
      <c r="F23" s="11">
        <v>2.8</v>
      </c>
    </row>
    <row r="24" spans="2:6">
      <c r="B24" s="9" t="s">
        <v>1546</v>
      </c>
      <c r="C24" s="9" t="s">
        <v>167</v>
      </c>
      <c r="D24" s="11">
        <v>5</v>
      </c>
      <c r="E24" s="11">
        <v>4.9000000000000004</v>
      </c>
      <c r="F24" s="11">
        <v>5</v>
      </c>
    </row>
    <row r="25" spans="2:6">
      <c r="B25" s="9" t="s">
        <v>52</v>
      </c>
      <c r="C25" s="9" t="s">
        <v>30</v>
      </c>
      <c r="D25" s="11">
        <v>4</v>
      </c>
      <c r="E25" s="11">
        <v>3</v>
      </c>
      <c r="F25" s="11">
        <v>3.5</v>
      </c>
    </row>
    <row r="26" spans="2:6">
      <c r="B26" s="9" t="s">
        <v>57</v>
      </c>
      <c r="C26" s="9" t="s">
        <v>1547</v>
      </c>
      <c r="D26" s="11">
        <v>1.7</v>
      </c>
      <c r="E26" s="11">
        <v>3.1</v>
      </c>
      <c r="F26" s="11">
        <v>2.5</v>
      </c>
    </row>
    <row r="27" spans="2:6">
      <c r="B27" s="9" t="s">
        <v>1548</v>
      </c>
      <c r="C27" s="9" t="s">
        <v>26</v>
      </c>
      <c r="D27" s="11">
        <v>3.5</v>
      </c>
      <c r="E27" s="11">
        <v>4.3</v>
      </c>
      <c r="F27" s="11">
        <v>4</v>
      </c>
    </row>
    <row r="28" spans="2:6">
      <c r="B28" s="9" t="s">
        <v>1549</v>
      </c>
      <c r="C28" s="9" t="s">
        <v>1550</v>
      </c>
      <c r="D28" s="11">
        <v>2.4</v>
      </c>
      <c r="E28" s="11">
        <v>2.8</v>
      </c>
      <c r="F28" s="11">
        <v>2.6</v>
      </c>
    </row>
    <row r="29" spans="2:6">
      <c r="B29" s="9" t="s">
        <v>1551</v>
      </c>
      <c r="C29" s="9" t="s">
        <v>21</v>
      </c>
      <c r="D29" s="11">
        <v>2.4</v>
      </c>
      <c r="E29" s="11">
        <v>4.0999999999999996</v>
      </c>
      <c r="F29" s="11">
        <v>3.3</v>
      </c>
    </row>
    <row r="30" spans="2:6">
      <c r="B30" s="9" t="s">
        <v>167</v>
      </c>
      <c r="C30" s="9" t="s">
        <v>30</v>
      </c>
      <c r="D30" s="11">
        <v>3.2</v>
      </c>
      <c r="E30" s="11">
        <v>3.6</v>
      </c>
      <c r="F30" s="11">
        <v>3.4</v>
      </c>
    </row>
    <row r="31" spans="2:6">
      <c r="B31" s="9" t="s">
        <v>149</v>
      </c>
      <c r="C31" s="9" t="s">
        <v>77</v>
      </c>
      <c r="D31" s="11">
        <v>4</v>
      </c>
      <c r="E31" s="11">
        <v>4.0999999999999996</v>
      </c>
      <c r="F31" s="11">
        <v>4.0999999999999996</v>
      </c>
    </row>
    <row r="32" spans="2:6">
      <c r="B32" s="9" t="s">
        <v>1552</v>
      </c>
      <c r="C32" s="9" t="s">
        <v>1550</v>
      </c>
      <c r="D32" s="11">
        <v>3.3</v>
      </c>
      <c r="E32" s="11">
        <v>2.5</v>
      </c>
      <c r="F32" s="11">
        <v>3</v>
      </c>
    </row>
    <row r="33" spans="2:6">
      <c r="B33" s="9" t="s">
        <v>59</v>
      </c>
      <c r="C33" s="9" t="s">
        <v>60</v>
      </c>
      <c r="D33" s="11">
        <v>3</v>
      </c>
      <c r="E33" s="11">
        <v>2.9</v>
      </c>
      <c r="F33" s="11">
        <v>3</v>
      </c>
    </row>
    <row r="34" spans="2:6">
      <c r="B34" s="9" t="s">
        <v>60</v>
      </c>
      <c r="C34" s="9" t="s">
        <v>44</v>
      </c>
      <c r="D34" s="11">
        <v>3.2</v>
      </c>
      <c r="E34" s="11">
        <v>3.2</v>
      </c>
      <c r="F34" s="11">
        <v>3.2</v>
      </c>
    </row>
    <row r="35" spans="2:6">
      <c r="B35" s="9" t="s">
        <v>63</v>
      </c>
      <c r="C35" s="9" t="s">
        <v>1553</v>
      </c>
      <c r="D35" s="11">
        <v>3.8</v>
      </c>
      <c r="E35" s="11">
        <v>3.4</v>
      </c>
      <c r="F35" s="11">
        <v>3.6</v>
      </c>
    </row>
    <row r="36" spans="2:6">
      <c r="B36" s="9" t="s">
        <v>1554</v>
      </c>
      <c r="C36" s="9" t="s">
        <v>23</v>
      </c>
      <c r="D36" s="11">
        <v>3</v>
      </c>
      <c r="E36" s="11">
        <v>3</v>
      </c>
      <c r="F36" s="11">
        <v>3</v>
      </c>
    </row>
    <row r="37" spans="2:6">
      <c r="B37" s="9" t="s">
        <v>65</v>
      </c>
      <c r="C37" s="9" t="s">
        <v>1555</v>
      </c>
      <c r="D37" s="11">
        <v>1.8</v>
      </c>
      <c r="E37" s="11">
        <v>2.4</v>
      </c>
      <c r="F37" s="11">
        <v>2.1</v>
      </c>
    </row>
    <row r="38" spans="2:6">
      <c r="B38" s="9" t="s">
        <v>1556</v>
      </c>
      <c r="C38" s="9" t="s">
        <v>52</v>
      </c>
      <c r="D38" s="11">
        <v>2</v>
      </c>
      <c r="E38" s="11">
        <v>1.7</v>
      </c>
      <c r="F38" s="11">
        <v>1.9</v>
      </c>
    </row>
    <row r="39" spans="2:6">
      <c r="B39" s="9" t="s">
        <v>1557</v>
      </c>
      <c r="C39" s="9" t="s">
        <v>1540</v>
      </c>
      <c r="D39" s="11">
        <v>2.5</v>
      </c>
      <c r="E39" s="11">
        <v>3.9</v>
      </c>
      <c r="F39" s="11">
        <v>3.3</v>
      </c>
    </row>
    <row r="40" spans="2:6">
      <c r="B40" s="9" t="s">
        <v>67</v>
      </c>
      <c r="C40" s="9" t="s">
        <v>23</v>
      </c>
      <c r="D40" s="11">
        <v>3.2</v>
      </c>
      <c r="E40" s="11">
        <v>3.6</v>
      </c>
      <c r="F40" s="11">
        <v>3.4</v>
      </c>
    </row>
    <row r="41" spans="2:6">
      <c r="B41" s="9" t="s">
        <v>69</v>
      </c>
      <c r="C41" s="9" t="s">
        <v>1541</v>
      </c>
      <c r="D41" s="11">
        <v>3.1</v>
      </c>
      <c r="E41" s="11">
        <v>3.7</v>
      </c>
      <c r="F41" s="11">
        <v>3.5</v>
      </c>
    </row>
    <row r="42" spans="2:6">
      <c r="B42" s="9" t="s">
        <v>71</v>
      </c>
      <c r="C42" s="9" t="s">
        <v>167</v>
      </c>
      <c r="D42" s="11">
        <v>5</v>
      </c>
      <c r="E42" s="11">
        <v>4.7</v>
      </c>
      <c r="F42" s="11">
        <v>4.9000000000000004</v>
      </c>
    </row>
    <row r="43" spans="2:6">
      <c r="B43" s="9" t="s">
        <v>1558</v>
      </c>
      <c r="C43" s="9" t="s">
        <v>37</v>
      </c>
      <c r="D43" s="11">
        <v>1.3</v>
      </c>
      <c r="E43" s="11">
        <v>2.7</v>
      </c>
      <c r="F43" s="11">
        <v>2.1</v>
      </c>
    </row>
    <row r="44" spans="2:6">
      <c r="B44" s="9" t="s">
        <v>74</v>
      </c>
      <c r="C44" s="9" t="s">
        <v>1541</v>
      </c>
      <c r="D44" s="11">
        <v>1.2</v>
      </c>
      <c r="E44" s="11">
        <v>3.5</v>
      </c>
      <c r="F44" s="11">
        <v>2.4</v>
      </c>
    </row>
    <row r="45" spans="2:6">
      <c r="B45" s="9" t="s">
        <v>1559</v>
      </c>
      <c r="C45" s="9" t="s">
        <v>26</v>
      </c>
      <c r="D45" s="11">
        <v>2.2000000000000002</v>
      </c>
      <c r="E45" s="11">
        <v>2.5</v>
      </c>
      <c r="F45" s="11">
        <v>2.4</v>
      </c>
    </row>
    <row r="46" spans="2:6">
      <c r="B46" s="9" t="s">
        <v>1560</v>
      </c>
      <c r="C46" s="9" t="s">
        <v>37</v>
      </c>
      <c r="D46" s="11">
        <v>2.8</v>
      </c>
      <c r="E46" s="11">
        <v>4.4000000000000004</v>
      </c>
      <c r="F46" s="11">
        <v>3.6</v>
      </c>
    </row>
    <row r="47" spans="2:6">
      <c r="B47" s="9" t="s">
        <v>77</v>
      </c>
      <c r="C47" s="9" t="s">
        <v>1544</v>
      </c>
      <c r="D47" s="11">
        <v>3.7</v>
      </c>
      <c r="E47" s="11">
        <v>3.8</v>
      </c>
      <c r="F47" s="11">
        <v>3.8</v>
      </c>
    </row>
    <row r="48" spans="2:6">
      <c r="B48" s="9" t="s">
        <v>79</v>
      </c>
      <c r="C48" s="9" t="s">
        <v>28</v>
      </c>
      <c r="D48" s="11">
        <v>3.1</v>
      </c>
      <c r="E48" s="11">
        <v>3.8</v>
      </c>
      <c r="F48" s="11">
        <v>3.5</v>
      </c>
    </row>
    <row r="49" spans="2:6">
      <c r="B49" s="9"/>
      <c r="C49" s="9"/>
      <c r="D49" s="11"/>
      <c r="E49" s="11"/>
      <c r="F49" s="11"/>
    </row>
    <row r="50" spans="2:6">
      <c r="B50" s="61" t="s">
        <v>1561</v>
      </c>
      <c r="C50" s="61"/>
      <c r="D50" s="61"/>
      <c r="E50" s="61"/>
      <c r="F50" s="61"/>
    </row>
    <row r="51" spans="2:6">
      <c r="B51" s="9" t="s">
        <v>1540</v>
      </c>
      <c r="C51" s="9" t="s">
        <v>24</v>
      </c>
      <c r="D51" s="11">
        <v>2.9</v>
      </c>
      <c r="E51" s="11">
        <v>3.3</v>
      </c>
      <c r="F51" s="11">
        <v>3.2</v>
      </c>
    </row>
    <row r="52" spans="2:6">
      <c r="B52" s="9" t="s">
        <v>16</v>
      </c>
      <c r="C52" s="9" t="s">
        <v>44</v>
      </c>
      <c r="D52" s="11">
        <v>3.3</v>
      </c>
      <c r="E52" s="11">
        <v>4</v>
      </c>
      <c r="F52" s="11">
        <v>3.7</v>
      </c>
    </row>
    <row r="53" spans="2:6">
      <c r="B53" s="9" t="s">
        <v>19</v>
      </c>
      <c r="C53" s="9" t="s">
        <v>30</v>
      </c>
      <c r="D53" s="11">
        <v>3.5</v>
      </c>
      <c r="E53" s="11">
        <v>3.7</v>
      </c>
      <c r="F53" s="11">
        <v>3.7</v>
      </c>
    </row>
    <row r="54" spans="2:6">
      <c r="B54" s="9" t="s">
        <v>23</v>
      </c>
      <c r="C54" s="9" t="s">
        <v>24</v>
      </c>
      <c r="D54" s="11">
        <v>2.5</v>
      </c>
      <c r="E54" s="11">
        <v>3.3</v>
      </c>
      <c r="F54" s="11">
        <v>3</v>
      </c>
    </row>
    <row r="55" spans="2:6">
      <c r="B55" s="9" t="s">
        <v>26</v>
      </c>
      <c r="C55" s="9" t="s">
        <v>30</v>
      </c>
      <c r="D55" s="11">
        <v>4.2</v>
      </c>
      <c r="E55" s="11">
        <v>4</v>
      </c>
      <c r="F55" s="11">
        <v>4.0999999999999996</v>
      </c>
    </row>
    <row r="56" spans="2:6">
      <c r="B56" s="9" t="s">
        <v>28</v>
      </c>
      <c r="C56" s="9" t="s">
        <v>30</v>
      </c>
      <c r="D56" s="11">
        <v>3.2</v>
      </c>
      <c r="E56" s="11">
        <v>3.7</v>
      </c>
      <c r="F56" s="11">
        <v>3.5</v>
      </c>
    </row>
    <row r="57" spans="2:6">
      <c r="B57" s="9" t="s">
        <v>30</v>
      </c>
      <c r="C57" s="9" t="s">
        <v>24</v>
      </c>
      <c r="D57" s="11">
        <v>2.8</v>
      </c>
      <c r="E57" s="11">
        <v>3.3</v>
      </c>
      <c r="F57" s="11">
        <v>3.1</v>
      </c>
    </row>
    <row r="58" spans="2:6">
      <c r="B58" s="9" t="s">
        <v>1541</v>
      </c>
      <c r="C58" s="9" t="s">
        <v>30</v>
      </c>
      <c r="D58" s="11">
        <v>5</v>
      </c>
      <c r="E58" s="11">
        <v>4</v>
      </c>
      <c r="F58" s="11">
        <v>4.5</v>
      </c>
    </row>
    <row r="59" spans="2:6">
      <c r="B59" s="9" t="s">
        <v>33</v>
      </c>
      <c r="C59" s="9" t="s">
        <v>1540</v>
      </c>
      <c r="D59" s="11">
        <v>3.6</v>
      </c>
      <c r="E59" s="11">
        <v>3.7</v>
      </c>
      <c r="F59" s="11">
        <v>3.7</v>
      </c>
    </row>
    <row r="60" spans="2:6">
      <c r="B60" s="9" t="s">
        <v>36</v>
      </c>
      <c r="C60" s="9" t="s">
        <v>37</v>
      </c>
      <c r="D60" s="11">
        <v>3.9</v>
      </c>
      <c r="E60" s="11">
        <v>4.3</v>
      </c>
      <c r="F60" s="11">
        <v>4.2</v>
      </c>
    </row>
    <row r="61" spans="2:6">
      <c r="B61" s="9" t="s">
        <v>39</v>
      </c>
      <c r="C61" s="9" t="s">
        <v>52</v>
      </c>
      <c r="D61" s="11">
        <v>4.7</v>
      </c>
      <c r="E61" s="11">
        <v>4.5999999999999996</v>
      </c>
      <c r="F61" s="11">
        <v>4.7</v>
      </c>
    </row>
    <row r="62" spans="2:6">
      <c r="B62" s="9" t="s">
        <v>1542</v>
      </c>
      <c r="C62" s="9" t="s">
        <v>1543</v>
      </c>
      <c r="D62" s="11">
        <v>4</v>
      </c>
      <c r="E62" s="11">
        <v>4.0999999999999996</v>
      </c>
      <c r="F62" s="11">
        <v>4.0999999999999996</v>
      </c>
    </row>
    <row r="63" spans="2:6">
      <c r="B63" s="9" t="s">
        <v>41</v>
      </c>
      <c r="C63" s="9" t="s">
        <v>1544</v>
      </c>
      <c r="D63" s="11">
        <v>4.3</v>
      </c>
      <c r="E63" s="11">
        <v>4.4000000000000004</v>
      </c>
      <c r="F63" s="11">
        <v>4.4000000000000004</v>
      </c>
    </row>
    <row r="64" spans="2:6">
      <c r="B64" s="9" t="s">
        <v>44</v>
      </c>
      <c r="C64" s="9" t="s">
        <v>21</v>
      </c>
      <c r="D64" s="11">
        <v>2.2999999999999998</v>
      </c>
      <c r="E64" s="11">
        <v>4.2</v>
      </c>
      <c r="F64" s="11">
        <v>3.3</v>
      </c>
    </row>
    <row r="65" spans="2:6">
      <c r="B65" s="9" t="s">
        <v>1545</v>
      </c>
      <c r="C65" s="9" t="s">
        <v>1540</v>
      </c>
      <c r="D65" s="11">
        <v>3.5</v>
      </c>
      <c r="E65" s="11">
        <v>2.9</v>
      </c>
      <c r="F65" s="11">
        <v>3.3</v>
      </c>
    </row>
    <row r="66" spans="2:6">
      <c r="B66" s="9" t="s">
        <v>46</v>
      </c>
      <c r="C66" s="9" t="s">
        <v>1541</v>
      </c>
      <c r="D66" s="11">
        <v>4.0999999999999996</v>
      </c>
      <c r="E66" s="11">
        <v>4</v>
      </c>
      <c r="F66" s="11">
        <v>4.0999999999999996</v>
      </c>
    </row>
    <row r="67" spans="2:6">
      <c r="B67" s="9" t="s">
        <v>49</v>
      </c>
      <c r="C67" s="9" t="s">
        <v>30</v>
      </c>
      <c r="D67" s="11">
        <v>3.3</v>
      </c>
      <c r="E67" s="11">
        <v>3.3</v>
      </c>
      <c r="F67" s="11">
        <v>3.4</v>
      </c>
    </row>
    <row r="68" spans="2:6">
      <c r="B68" s="9" t="s">
        <v>37</v>
      </c>
      <c r="C68" s="9" t="s">
        <v>30</v>
      </c>
      <c r="D68" s="11">
        <v>4.5999999999999996</v>
      </c>
      <c r="E68" s="11">
        <v>3.9</v>
      </c>
      <c r="F68" s="11">
        <v>4.3</v>
      </c>
    </row>
    <row r="69" spans="2:6">
      <c r="B69" s="9" t="s">
        <v>54</v>
      </c>
      <c r="C69" s="9" t="s">
        <v>37</v>
      </c>
      <c r="D69" s="11">
        <v>0</v>
      </c>
      <c r="E69" s="11">
        <v>3.9</v>
      </c>
      <c r="F69" s="11">
        <v>2</v>
      </c>
    </row>
    <row r="70" spans="2:6">
      <c r="B70" s="9" t="s">
        <v>1546</v>
      </c>
      <c r="C70" s="9" t="s">
        <v>167</v>
      </c>
      <c r="D70" s="11">
        <v>3.2</v>
      </c>
      <c r="E70" s="11">
        <v>2.7</v>
      </c>
      <c r="F70" s="11">
        <v>3</v>
      </c>
    </row>
    <row r="71" spans="2:6">
      <c r="B71" s="9" t="s">
        <v>52</v>
      </c>
      <c r="C71" s="9" t="s">
        <v>30</v>
      </c>
      <c r="D71" s="11">
        <v>0</v>
      </c>
      <c r="E71" s="11">
        <v>4</v>
      </c>
      <c r="F71" s="11">
        <v>2</v>
      </c>
    </row>
    <row r="72" spans="2:6">
      <c r="B72" s="9" t="s">
        <v>57</v>
      </c>
      <c r="C72" s="9" t="s">
        <v>1547</v>
      </c>
      <c r="D72" s="11">
        <v>2.4</v>
      </c>
      <c r="E72" s="11">
        <v>3.3</v>
      </c>
      <c r="F72" s="11">
        <v>2.9</v>
      </c>
    </row>
    <row r="73" spans="2:6">
      <c r="B73" s="9" t="s">
        <v>1548</v>
      </c>
      <c r="C73" s="9" t="s">
        <v>26</v>
      </c>
      <c r="D73" s="11">
        <v>3.3</v>
      </c>
      <c r="E73" s="11">
        <v>2.8</v>
      </c>
      <c r="F73" s="11">
        <v>3.1</v>
      </c>
    </row>
    <row r="74" spans="2:6">
      <c r="B74" s="9" t="s">
        <v>1549</v>
      </c>
      <c r="C74" s="9" t="s">
        <v>1550</v>
      </c>
      <c r="D74" s="11">
        <v>2.4</v>
      </c>
      <c r="E74" s="11">
        <v>2.5</v>
      </c>
      <c r="F74" s="11">
        <v>2.5</v>
      </c>
    </row>
    <row r="75" spans="2:6">
      <c r="B75" s="9" t="s">
        <v>1551</v>
      </c>
      <c r="C75" s="9" t="s">
        <v>21</v>
      </c>
      <c r="D75" s="11">
        <v>3.1</v>
      </c>
      <c r="E75" s="11">
        <v>4.3</v>
      </c>
      <c r="F75" s="11">
        <v>3.8</v>
      </c>
    </row>
    <row r="76" spans="2:6">
      <c r="B76" s="9" t="s">
        <v>167</v>
      </c>
      <c r="C76" s="9" t="s">
        <v>30</v>
      </c>
      <c r="D76" s="11">
        <v>2.9</v>
      </c>
      <c r="E76" s="11">
        <v>3.4</v>
      </c>
      <c r="F76" s="11">
        <v>3.2</v>
      </c>
    </row>
    <row r="77" spans="2:6">
      <c r="B77" s="9" t="s">
        <v>149</v>
      </c>
      <c r="C77" s="9" t="s">
        <v>77</v>
      </c>
      <c r="D77" s="11">
        <v>4.2</v>
      </c>
      <c r="E77" s="11">
        <v>3.9</v>
      </c>
      <c r="F77" s="11">
        <v>4.0999999999999996</v>
      </c>
    </row>
    <row r="78" spans="2:6">
      <c r="B78" s="9" t="s">
        <v>1552</v>
      </c>
      <c r="C78" s="9" t="s">
        <v>1550</v>
      </c>
      <c r="D78" s="11">
        <v>2.6</v>
      </c>
      <c r="E78" s="11">
        <v>2</v>
      </c>
      <c r="F78" s="11">
        <v>2.2999999999999998</v>
      </c>
    </row>
    <row r="79" spans="2:6">
      <c r="B79" s="9" t="s">
        <v>59</v>
      </c>
      <c r="C79" s="9" t="s">
        <v>60</v>
      </c>
      <c r="D79" s="11">
        <v>3</v>
      </c>
      <c r="E79" s="11">
        <v>3.1</v>
      </c>
      <c r="F79" s="11">
        <v>3.1</v>
      </c>
    </row>
    <row r="80" spans="2:6">
      <c r="B80" s="9" t="s">
        <v>60</v>
      </c>
      <c r="C80" s="9" t="s">
        <v>44</v>
      </c>
      <c r="D80" s="11">
        <v>3.3</v>
      </c>
      <c r="E80" s="11">
        <v>4.0999999999999996</v>
      </c>
      <c r="F80" s="11">
        <v>3.8</v>
      </c>
    </row>
    <row r="81" spans="2:6">
      <c r="B81" s="9" t="s">
        <v>63</v>
      </c>
      <c r="C81" s="9" t="s">
        <v>1553</v>
      </c>
      <c r="D81" s="11">
        <v>3.3</v>
      </c>
      <c r="E81" s="11">
        <v>3</v>
      </c>
      <c r="F81" s="11">
        <v>3.2</v>
      </c>
    </row>
    <row r="82" spans="2:6">
      <c r="B82" s="9" t="s">
        <v>1554</v>
      </c>
      <c r="C82" s="9" t="s">
        <v>23</v>
      </c>
      <c r="D82" s="11">
        <v>3.5</v>
      </c>
      <c r="E82" s="11">
        <v>3.9</v>
      </c>
      <c r="F82" s="11">
        <v>3.8</v>
      </c>
    </row>
    <row r="83" spans="2:6">
      <c r="B83" s="9" t="s">
        <v>65</v>
      </c>
      <c r="C83" s="9" t="s">
        <v>30</v>
      </c>
      <c r="D83" s="11">
        <v>3.2</v>
      </c>
      <c r="E83" s="11">
        <v>3.7</v>
      </c>
      <c r="F83" s="11">
        <v>3.5</v>
      </c>
    </row>
    <row r="84" spans="2:6">
      <c r="B84" s="9" t="s">
        <v>1556</v>
      </c>
      <c r="C84" s="9" t="s">
        <v>52</v>
      </c>
      <c r="D84" s="11">
        <v>3.2</v>
      </c>
      <c r="E84" s="11">
        <v>4.0999999999999996</v>
      </c>
      <c r="F84" s="11">
        <v>3.7</v>
      </c>
    </row>
    <row r="85" spans="2:6">
      <c r="B85" s="9" t="s">
        <v>1557</v>
      </c>
      <c r="C85" s="9" t="s">
        <v>1540</v>
      </c>
      <c r="D85" s="11">
        <v>3.8</v>
      </c>
      <c r="E85" s="11">
        <v>3.4</v>
      </c>
      <c r="F85" s="11">
        <v>3.6</v>
      </c>
    </row>
    <row r="86" spans="2:6">
      <c r="B86" s="9" t="s">
        <v>67</v>
      </c>
      <c r="C86" s="9" t="s">
        <v>23</v>
      </c>
      <c r="D86" s="11">
        <v>3</v>
      </c>
      <c r="E86" s="11">
        <v>3.7</v>
      </c>
      <c r="F86" s="11">
        <v>3.4</v>
      </c>
    </row>
    <row r="87" spans="2:6">
      <c r="B87" s="9" t="s">
        <v>69</v>
      </c>
      <c r="C87" s="9" t="s">
        <v>1541</v>
      </c>
      <c r="D87" s="11">
        <v>3.9</v>
      </c>
      <c r="E87" s="11">
        <v>4</v>
      </c>
      <c r="F87" s="11">
        <v>4</v>
      </c>
    </row>
    <row r="88" spans="2:6">
      <c r="B88" s="9" t="s">
        <v>71</v>
      </c>
      <c r="C88" s="9" t="s">
        <v>167</v>
      </c>
      <c r="D88" s="11">
        <v>0</v>
      </c>
      <c r="E88" s="11">
        <v>3.5</v>
      </c>
      <c r="F88" s="11">
        <v>1.8</v>
      </c>
    </row>
    <row r="89" spans="2:6">
      <c r="B89" s="9" t="s">
        <v>1558</v>
      </c>
      <c r="C89" s="9" t="s">
        <v>167</v>
      </c>
      <c r="D89" s="11">
        <v>2.4</v>
      </c>
      <c r="E89" s="11">
        <v>3.1</v>
      </c>
      <c r="F89" s="11">
        <v>2.8</v>
      </c>
    </row>
    <row r="90" spans="2:6">
      <c r="B90" s="9" t="s">
        <v>74</v>
      </c>
      <c r="C90" s="9" t="s">
        <v>1541</v>
      </c>
      <c r="D90" s="11">
        <v>4.0999999999999996</v>
      </c>
      <c r="E90" s="11">
        <v>3.8</v>
      </c>
      <c r="F90" s="11">
        <v>4</v>
      </c>
    </row>
    <row r="91" spans="2:6">
      <c r="B91" s="9" t="s">
        <v>1559</v>
      </c>
      <c r="C91" s="9" t="s">
        <v>26</v>
      </c>
      <c r="D91" s="11">
        <v>2.7</v>
      </c>
      <c r="E91" s="11">
        <v>2.6</v>
      </c>
      <c r="F91" s="11">
        <v>2.7</v>
      </c>
    </row>
    <row r="92" spans="2:6">
      <c r="B92" s="9" t="s">
        <v>1560</v>
      </c>
      <c r="C92" s="9" t="s">
        <v>37</v>
      </c>
      <c r="D92" s="11">
        <v>4.4000000000000004</v>
      </c>
      <c r="E92" s="11">
        <v>4.5</v>
      </c>
      <c r="F92" s="11">
        <v>4.5</v>
      </c>
    </row>
    <row r="93" spans="2:6">
      <c r="B93" s="9" t="s">
        <v>77</v>
      </c>
      <c r="C93" s="9" t="s">
        <v>1544</v>
      </c>
      <c r="D93" s="11">
        <v>4.0999999999999996</v>
      </c>
      <c r="E93" s="11">
        <v>4</v>
      </c>
      <c r="F93" s="11">
        <v>4.0999999999999996</v>
      </c>
    </row>
    <row r="94" spans="2:6">
      <c r="B94" s="9" t="s">
        <v>79</v>
      </c>
      <c r="C94" s="9" t="s">
        <v>28</v>
      </c>
      <c r="D94" s="11">
        <v>0</v>
      </c>
      <c r="E94" s="11">
        <v>4.0999999999999996</v>
      </c>
      <c r="F94" s="11">
        <v>2.1</v>
      </c>
    </row>
    <row r="95" spans="2:6">
      <c r="B95" s="9" t="s">
        <v>1562</v>
      </c>
      <c r="C95" s="9" t="s">
        <v>44</v>
      </c>
      <c r="D95" s="11">
        <v>0</v>
      </c>
      <c r="E95" s="11">
        <v>4</v>
      </c>
      <c r="F95" s="11">
        <v>2</v>
      </c>
    </row>
    <row r="96" spans="2:6">
      <c r="B96" s="9" t="s">
        <v>84</v>
      </c>
      <c r="C96" s="9" t="s">
        <v>26</v>
      </c>
      <c r="D96" s="11">
        <v>2.6</v>
      </c>
      <c r="E96" s="11">
        <v>2.7</v>
      </c>
      <c r="F96" s="11">
        <v>2.7</v>
      </c>
    </row>
    <row r="97" spans="2:6">
      <c r="B97" s="9" t="s">
        <v>1563</v>
      </c>
      <c r="C97" s="9" t="s">
        <v>19</v>
      </c>
      <c r="D97" s="11">
        <v>2.7</v>
      </c>
      <c r="E97" s="11">
        <v>3.2</v>
      </c>
      <c r="F97" s="11">
        <v>3</v>
      </c>
    </row>
    <row r="98" spans="2:6">
      <c r="B98" s="9" t="s">
        <v>87</v>
      </c>
      <c r="C98" s="9" t="s">
        <v>19</v>
      </c>
      <c r="D98" s="11">
        <v>2.7</v>
      </c>
      <c r="E98" s="11">
        <v>3.7</v>
      </c>
      <c r="F98" s="11">
        <v>3.3</v>
      </c>
    </row>
    <row r="99" spans="2:6">
      <c r="B99" s="9" t="s">
        <v>89</v>
      </c>
      <c r="C99" s="9" t="s">
        <v>1540</v>
      </c>
      <c r="D99" s="11">
        <v>3.8</v>
      </c>
      <c r="E99" s="11">
        <v>4.0999999999999996</v>
      </c>
      <c r="F99" s="11">
        <v>4</v>
      </c>
    </row>
    <row r="100" spans="2:6">
      <c r="B100" s="9" t="s">
        <v>91</v>
      </c>
      <c r="C100" s="9" t="s">
        <v>28</v>
      </c>
      <c r="D100" s="11">
        <v>4.3</v>
      </c>
      <c r="E100" s="11">
        <v>4.3</v>
      </c>
      <c r="F100" s="11">
        <v>4.4000000000000004</v>
      </c>
    </row>
    <row r="101" spans="2:6">
      <c r="B101" s="9" t="s">
        <v>1564</v>
      </c>
      <c r="C101" s="9" t="s">
        <v>26</v>
      </c>
      <c r="D101" s="11">
        <v>2.2999999999999998</v>
      </c>
      <c r="E101" s="11">
        <v>2</v>
      </c>
      <c r="F101" s="11">
        <v>2.2000000000000002</v>
      </c>
    </row>
    <row r="102" spans="2:6">
      <c r="B102" s="9" t="s">
        <v>93</v>
      </c>
      <c r="C102" s="9" t="s">
        <v>1547</v>
      </c>
      <c r="D102" s="11">
        <v>2.5</v>
      </c>
      <c r="E102" s="11">
        <v>3.1</v>
      </c>
      <c r="F102" s="11">
        <v>2.9</v>
      </c>
    </row>
    <row r="103" spans="2:6">
      <c r="B103" s="9"/>
      <c r="C103" s="9"/>
      <c r="D103" s="9"/>
      <c r="E103" s="9"/>
      <c r="F103" s="9"/>
    </row>
    <row r="104" spans="2:6">
      <c r="B104" s="61" t="s">
        <v>1565</v>
      </c>
      <c r="C104" s="61"/>
      <c r="D104" s="61"/>
      <c r="E104" s="61"/>
      <c r="F104" s="61"/>
    </row>
    <row r="105" spans="2:6">
      <c r="B105" s="9" t="s">
        <v>1540</v>
      </c>
      <c r="C105" s="9" t="s">
        <v>24</v>
      </c>
      <c r="D105" s="11">
        <v>2.1</v>
      </c>
      <c r="E105" s="11">
        <v>3.5</v>
      </c>
      <c r="F105" s="11">
        <v>2.9</v>
      </c>
    </row>
    <row r="106" spans="2:6">
      <c r="B106" s="9" t="s">
        <v>16</v>
      </c>
      <c r="C106" s="9" t="s">
        <v>44</v>
      </c>
      <c r="D106" s="11">
        <v>1.7</v>
      </c>
      <c r="E106" s="11">
        <v>3.8</v>
      </c>
      <c r="F106" s="11">
        <v>2.8</v>
      </c>
    </row>
    <row r="107" spans="2:6">
      <c r="B107" s="9" t="s">
        <v>19</v>
      </c>
      <c r="C107" s="9" t="s">
        <v>30</v>
      </c>
      <c r="D107" s="11">
        <v>3.7</v>
      </c>
      <c r="E107" s="11">
        <v>4.3</v>
      </c>
      <c r="F107" s="11">
        <v>4.0999999999999996</v>
      </c>
    </row>
    <row r="108" spans="2:6">
      <c r="B108" s="9" t="s">
        <v>26</v>
      </c>
      <c r="C108" s="9" t="s">
        <v>1543</v>
      </c>
      <c r="D108" s="11">
        <v>3.5</v>
      </c>
      <c r="E108" s="11">
        <v>3.5</v>
      </c>
      <c r="F108" s="11">
        <v>3.6</v>
      </c>
    </row>
    <row r="109" spans="2:6">
      <c r="B109" s="9" t="s">
        <v>28</v>
      </c>
      <c r="C109" s="9" t="s">
        <v>1543</v>
      </c>
      <c r="D109" s="11">
        <v>3.3</v>
      </c>
      <c r="E109" s="11">
        <v>3.7</v>
      </c>
      <c r="F109" s="11">
        <v>3.6</v>
      </c>
    </row>
    <row r="110" spans="2:6">
      <c r="B110" s="9" t="s">
        <v>30</v>
      </c>
      <c r="C110" s="9" t="s">
        <v>24</v>
      </c>
      <c r="D110" s="11">
        <v>2.2999999999999998</v>
      </c>
      <c r="E110" s="11">
        <v>3.3</v>
      </c>
      <c r="F110" s="11">
        <v>2.9</v>
      </c>
    </row>
    <row r="111" spans="2:6">
      <c r="B111" s="9" t="s">
        <v>1541</v>
      </c>
      <c r="C111" s="9" t="s">
        <v>1543</v>
      </c>
      <c r="D111" s="11">
        <v>3.9</v>
      </c>
      <c r="E111" s="11">
        <v>4</v>
      </c>
      <c r="F111" s="11">
        <v>4</v>
      </c>
    </row>
    <row r="112" spans="2:6">
      <c r="B112" s="9" t="s">
        <v>33</v>
      </c>
      <c r="C112" s="9" t="s">
        <v>1540</v>
      </c>
      <c r="D112" s="11">
        <v>3.8</v>
      </c>
      <c r="E112" s="11">
        <v>3.9</v>
      </c>
      <c r="F112" s="11">
        <v>3.9</v>
      </c>
    </row>
    <row r="113" spans="2:6">
      <c r="B113" s="9" t="s">
        <v>36</v>
      </c>
      <c r="C113" s="9" t="s">
        <v>30</v>
      </c>
      <c r="D113" s="11">
        <v>2.5</v>
      </c>
      <c r="E113" s="11">
        <v>4</v>
      </c>
      <c r="F113" s="11">
        <v>3.3</v>
      </c>
    </row>
    <row r="114" spans="2:6">
      <c r="B114" s="9" t="s">
        <v>39</v>
      </c>
      <c r="C114" s="9" t="s">
        <v>1543</v>
      </c>
      <c r="D114" s="11">
        <v>4</v>
      </c>
      <c r="E114" s="11">
        <v>4</v>
      </c>
      <c r="F114" s="11">
        <v>4</v>
      </c>
    </row>
    <row r="115" spans="2:6">
      <c r="B115" s="9" t="s">
        <v>1542</v>
      </c>
      <c r="C115" s="9" t="s">
        <v>30</v>
      </c>
      <c r="D115" s="11">
        <v>1.6</v>
      </c>
      <c r="E115" s="11">
        <v>1.1000000000000001</v>
      </c>
      <c r="F115" s="11">
        <v>1.4</v>
      </c>
    </row>
    <row r="116" spans="2:6">
      <c r="B116" s="9" t="s">
        <v>41</v>
      </c>
      <c r="C116" s="9" t="s">
        <v>77</v>
      </c>
      <c r="D116" s="11">
        <v>2.7</v>
      </c>
      <c r="E116" s="11">
        <v>3.4</v>
      </c>
      <c r="F116" s="11">
        <v>3.1</v>
      </c>
    </row>
    <row r="117" spans="2:6">
      <c r="B117" s="9" t="s">
        <v>44</v>
      </c>
      <c r="C117" s="9" t="s">
        <v>21</v>
      </c>
      <c r="D117" s="11">
        <v>1.8</v>
      </c>
      <c r="E117" s="11">
        <v>4</v>
      </c>
      <c r="F117" s="11">
        <v>2.9</v>
      </c>
    </row>
    <row r="118" spans="2:6">
      <c r="B118" s="9" t="s">
        <v>1545</v>
      </c>
      <c r="C118" s="9" t="s">
        <v>1540</v>
      </c>
      <c r="D118" s="11">
        <v>3</v>
      </c>
      <c r="E118" s="11">
        <v>3.2</v>
      </c>
      <c r="F118" s="11">
        <v>3.1</v>
      </c>
    </row>
    <row r="119" spans="2:6">
      <c r="B119" s="9" t="s">
        <v>46</v>
      </c>
      <c r="C119" s="9" t="s">
        <v>1543</v>
      </c>
      <c r="D119" s="11">
        <v>3</v>
      </c>
      <c r="E119" s="11">
        <v>3.5</v>
      </c>
      <c r="F119" s="11">
        <v>3.3</v>
      </c>
    </row>
    <row r="120" spans="2:6">
      <c r="B120" s="9" t="s">
        <v>49</v>
      </c>
      <c r="C120" s="9" t="s">
        <v>1543</v>
      </c>
      <c r="D120" s="11">
        <v>3.7</v>
      </c>
      <c r="E120" s="11">
        <v>3.9</v>
      </c>
      <c r="F120" s="11">
        <v>3.9</v>
      </c>
    </row>
    <row r="121" spans="2:6">
      <c r="B121" s="9" t="s">
        <v>37</v>
      </c>
      <c r="C121" s="9" t="s">
        <v>1543</v>
      </c>
      <c r="D121" s="11">
        <v>3</v>
      </c>
      <c r="E121" s="11">
        <v>4</v>
      </c>
      <c r="F121" s="11">
        <v>3.5</v>
      </c>
    </row>
    <row r="122" spans="2:6">
      <c r="B122" s="9" t="s">
        <v>54</v>
      </c>
      <c r="C122" s="9" t="s">
        <v>1543</v>
      </c>
      <c r="D122" s="11">
        <v>3.2</v>
      </c>
      <c r="E122" s="11">
        <v>3.6</v>
      </c>
      <c r="F122" s="11">
        <v>3.4</v>
      </c>
    </row>
    <row r="123" spans="2:6">
      <c r="B123" s="9" t="s">
        <v>1546</v>
      </c>
      <c r="C123" s="9" t="s">
        <v>30</v>
      </c>
      <c r="D123" s="11">
        <v>3.6</v>
      </c>
      <c r="E123" s="11">
        <v>4.4000000000000004</v>
      </c>
      <c r="F123" s="11">
        <v>4</v>
      </c>
    </row>
    <row r="124" spans="2:6">
      <c r="B124" s="9" t="s">
        <v>52</v>
      </c>
      <c r="C124" s="9" t="s">
        <v>1543</v>
      </c>
      <c r="D124" s="11">
        <v>4</v>
      </c>
      <c r="E124" s="11">
        <v>4.3</v>
      </c>
      <c r="F124" s="11">
        <v>4.2</v>
      </c>
    </row>
    <row r="125" spans="2:6">
      <c r="B125" s="9" t="s">
        <v>57</v>
      </c>
      <c r="C125" s="9" t="s">
        <v>1547</v>
      </c>
      <c r="D125" s="11">
        <v>1.7</v>
      </c>
      <c r="E125" s="11">
        <v>3.7</v>
      </c>
      <c r="F125" s="11">
        <v>2.8</v>
      </c>
    </row>
    <row r="126" spans="2:6">
      <c r="B126" s="9" t="s">
        <v>1548</v>
      </c>
      <c r="C126" s="9" t="s">
        <v>30</v>
      </c>
      <c r="D126" s="11">
        <v>3.4</v>
      </c>
      <c r="E126" s="11">
        <v>3.6</v>
      </c>
      <c r="F126" s="11">
        <v>3.5</v>
      </c>
    </row>
    <row r="127" spans="2:6">
      <c r="B127" s="9" t="s">
        <v>1549</v>
      </c>
      <c r="C127" s="9" t="s">
        <v>19</v>
      </c>
      <c r="D127" s="11">
        <v>2.1</v>
      </c>
      <c r="E127" s="11">
        <v>2.8</v>
      </c>
      <c r="F127" s="11">
        <v>2.5</v>
      </c>
    </row>
    <row r="128" spans="2:6">
      <c r="B128" s="9" t="s">
        <v>1551</v>
      </c>
      <c r="C128" s="9" t="s">
        <v>21</v>
      </c>
      <c r="D128" s="11">
        <v>2.5</v>
      </c>
      <c r="E128" s="11">
        <v>4.2</v>
      </c>
      <c r="F128" s="11">
        <v>3.4</v>
      </c>
    </row>
    <row r="129" spans="2:6">
      <c r="B129" s="9" t="s">
        <v>167</v>
      </c>
      <c r="C129" s="9" t="s">
        <v>1540</v>
      </c>
      <c r="D129" s="11">
        <v>4</v>
      </c>
      <c r="E129" s="11">
        <v>3.9</v>
      </c>
      <c r="F129" s="11">
        <v>4</v>
      </c>
    </row>
    <row r="130" spans="2:6">
      <c r="B130" s="9" t="s">
        <v>149</v>
      </c>
      <c r="C130" s="9" t="s">
        <v>77</v>
      </c>
      <c r="D130" s="11">
        <v>3.5</v>
      </c>
      <c r="E130" s="11">
        <v>3.7</v>
      </c>
      <c r="F130" s="11">
        <v>3.7</v>
      </c>
    </row>
    <row r="131" spans="2:6">
      <c r="B131" s="9" t="s">
        <v>1552</v>
      </c>
      <c r="C131" s="9" t="s">
        <v>30</v>
      </c>
      <c r="D131" s="11">
        <v>2.8</v>
      </c>
      <c r="E131" s="11">
        <v>3</v>
      </c>
      <c r="F131" s="11">
        <v>2.9</v>
      </c>
    </row>
    <row r="132" spans="2:6">
      <c r="B132" s="9" t="s">
        <v>59</v>
      </c>
      <c r="C132" s="9" t="s">
        <v>60</v>
      </c>
      <c r="D132" s="11">
        <v>3.3</v>
      </c>
      <c r="E132" s="11">
        <v>3.2</v>
      </c>
      <c r="F132" s="11">
        <v>3.3</v>
      </c>
    </row>
    <row r="133" spans="2:6">
      <c r="B133" s="9" t="s">
        <v>60</v>
      </c>
      <c r="C133" s="9" t="s">
        <v>44</v>
      </c>
      <c r="D133" s="11">
        <v>2.5</v>
      </c>
      <c r="E133" s="11">
        <v>4.0999999999999996</v>
      </c>
      <c r="F133" s="11">
        <v>3.4</v>
      </c>
    </row>
    <row r="134" spans="2:6">
      <c r="B134" s="9" t="s">
        <v>63</v>
      </c>
      <c r="C134" s="9" t="s">
        <v>1553</v>
      </c>
      <c r="D134" s="11">
        <v>1.8</v>
      </c>
      <c r="E134" s="11">
        <v>2.7</v>
      </c>
      <c r="F134" s="11">
        <v>2.2999999999999998</v>
      </c>
    </row>
    <row r="135" spans="2:6">
      <c r="B135" s="9" t="s">
        <v>1554</v>
      </c>
      <c r="C135" s="9" t="s">
        <v>1566</v>
      </c>
      <c r="D135" s="11">
        <v>3.4</v>
      </c>
      <c r="E135" s="11">
        <v>4.3</v>
      </c>
      <c r="F135" s="11">
        <v>3.9</v>
      </c>
    </row>
    <row r="136" spans="2:6">
      <c r="B136" s="9" t="s">
        <v>65</v>
      </c>
      <c r="C136" s="9" t="s">
        <v>1541</v>
      </c>
      <c r="D136" s="11">
        <v>3.8</v>
      </c>
      <c r="E136" s="11">
        <v>4.2</v>
      </c>
      <c r="F136" s="11">
        <v>4</v>
      </c>
    </row>
    <row r="137" spans="2:6">
      <c r="B137" s="9" t="s">
        <v>1556</v>
      </c>
      <c r="C137" s="9" t="s">
        <v>52</v>
      </c>
      <c r="D137" s="11">
        <v>2.2999999999999998</v>
      </c>
      <c r="E137" s="11">
        <v>2.8</v>
      </c>
      <c r="F137" s="11">
        <v>2.6</v>
      </c>
    </row>
    <row r="138" spans="2:6">
      <c r="B138" s="9" t="s">
        <v>1557</v>
      </c>
      <c r="C138" s="9" t="s">
        <v>1540</v>
      </c>
      <c r="D138" s="11">
        <v>3.7</v>
      </c>
      <c r="E138" s="11">
        <v>3.3</v>
      </c>
      <c r="F138" s="11">
        <v>3.6</v>
      </c>
    </row>
    <row r="139" spans="2:6">
      <c r="B139" s="9" t="s">
        <v>67</v>
      </c>
      <c r="C139" s="9" t="s">
        <v>1566</v>
      </c>
      <c r="D139" s="11">
        <v>3</v>
      </c>
      <c r="E139" s="11">
        <v>4.2</v>
      </c>
      <c r="F139" s="11">
        <v>3.6</v>
      </c>
    </row>
    <row r="140" spans="2:6">
      <c r="B140" s="9" t="s">
        <v>69</v>
      </c>
      <c r="C140" s="9" t="s">
        <v>37</v>
      </c>
      <c r="D140" s="11">
        <v>2.5</v>
      </c>
      <c r="E140" s="11">
        <v>3.5</v>
      </c>
      <c r="F140" s="11">
        <v>3.1</v>
      </c>
    </row>
    <row r="141" spans="2:6">
      <c r="B141" s="9" t="s">
        <v>71</v>
      </c>
      <c r="C141" s="9" t="s">
        <v>1542</v>
      </c>
      <c r="D141" s="11">
        <v>4.3</v>
      </c>
      <c r="E141" s="11">
        <v>3.9</v>
      </c>
      <c r="F141" s="11">
        <v>4.2</v>
      </c>
    </row>
    <row r="142" spans="2:6">
      <c r="B142" s="9" t="s">
        <v>1558</v>
      </c>
      <c r="C142" s="9" t="s">
        <v>54</v>
      </c>
      <c r="D142" s="11">
        <v>2.2999999999999998</v>
      </c>
      <c r="E142" s="11">
        <v>3.8</v>
      </c>
      <c r="F142" s="11">
        <v>3.1</v>
      </c>
    </row>
    <row r="143" spans="2:6">
      <c r="B143" s="9" t="s">
        <v>74</v>
      </c>
      <c r="C143" s="9" t="s">
        <v>1541</v>
      </c>
      <c r="D143" s="11">
        <v>3.4</v>
      </c>
      <c r="E143" s="11">
        <v>3.6</v>
      </c>
      <c r="F143" s="11">
        <v>3.5</v>
      </c>
    </row>
    <row r="144" spans="2:6">
      <c r="B144" s="9" t="s">
        <v>1559</v>
      </c>
      <c r="C144" s="9" t="s">
        <v>39</v>
      </c>
      <c r="D144" s="11">
        <v>3.1</v>
      </c>
      <c r="E144" s="11">
        <v>3.8</v>
      </c>
      <c r="F144" s="11">
        <v>3.5</v>
      </c>
    </row>
    <row r="145" spans="2:6">
      <c r="B145" s="9" t="s">
        <v>1560</v>
      </c>
      <c r="C145" s="9" t="s">
        <v>37</v>
      </c>
      <c r="D145" s="11">
        <v>0</v>
      </c>
      <c r="E145" s="11">
        <v>3.9</v>
      </c>
      <c r="F145" s="11">
        <v>2</v>
      </c>
    </row>
    <row r="146" spans="2:6">
      <c r="B146" s="9" t="s">
        <v>77</v>
      </c>
      <c r="C146" s="9" t="s">
        <v>82</v>
      </c>
      <c r="D146" s="11">
        <v>2.7</v>
      </c>
      <c r="E146" s="11">
        <v>3.5</v>
      </c>
      <c r="F146" s="11">
        <v>3.2</v>
      </c>
    </row>
    <row r="147" spans="2:6">
      <c r="B147" s="9" t="s">
        <v>79</v>
      </c>
      <c r="C147" s="9" t="s">
        <v>28</v>
      </c>
      <c r="D147" s="11">
        <v>2.7</v>
      </c>
      <c r="E147" s="11">
        <v>3.6</v>
      </c>
      <c r="F147" s="11">
        <v>3.2</v>
      </c>
    </row>
    <row r="148" spans="2:6">
      <c r="B148" s="9" t="s">
        <v>1562</v>
      </c>
      <c r="C148" s="9" t="s">
        <v>1567</v>
      </c>
      <c r="D148" s="11">
        <v>2</v>
      </c>
      <c r="E148" s="11">
        <v>3.7</v>
      </c>
      <c r="F148" s="11">
        <v>2.9</v>
      </c>
    </row>
    <row r="149" spans="2:6">
      <c r="B149" s="9" t="s">
        <v>84</v>
      </c>
      <c r="C149" s="9" t="s">
        <v>1548</v>
      </c>
      <c r="D149" s="11">
        <v>3.1</v>
      </c>
      <c r="E149" s="11">
        <v>3.6</v>
      </c>
      <c r="F149" s="11">
        <v>3.4</v>
      </c>
    </row>
    <row r="150" spans="2:6">
      <c r="B150" s="9" t="s">
        <v>1563</v>
      </c>
      <c r="C150" s="9" t="s">
        <v>87</v>
      </c>
      <c r="D150" s="11">
        <v>2</v>
      </c>
      <c r="E150" s="11">
        <v>3.9</v>
      </c>
      <c r="F150" s="11">
        <v>3</v>
      </c>
    </row>
    <row r="151" spans="2:6">
      <c r="B151" s="9" t="s">
        <v>87</v>
      </c>
      <c r="C151" s="9" t="s">
        <v>19</v>
      </c>
      <c r="D151" s="11">
        <v>2</v>
      </c>
      <c r="E151" s="11">
        <v>3.5</v>
      </c>
      <c r="F151" s="11">
        <v>2.8</v>
      </c>
    </row>
    <row r="152" spans="2:6">
      <c r="B152" s="9" t="s">
        <v>89</v>
      </c>
      <c r="C152" s="9" t="s">
        <v>1540</v>
      </c>
      <c r="D152" s="11">
        <v>3.1</v>
      </c>
      <c r="E152" s="11">
        <v>3.6</v>
      </c>
      <c r="F152" s="11">
        <v>3.4</v>
      </c>
    </row>
    <row r="153" spans="2:6">
      <c r="B153" s="9" t="s">
        <v>91</v>
      </c>
      <c r="C153" s="9" t="s">
        <v>1550</v>
      </c>
      <c r="D153" s="11">
        <v>2.8</v>
      </c>
      <c r="E153" s="11">
        <v>3.8</v>
      </c>
      <c r="F153" s="11">
        <v>3.3</v>
      </c>
    </row>
    <row r="154" spans="2:6">
      <c r="B154" s="9" t="s">
        <v>1564</v>
      </c>
      <c r="C154" s="9" t="s">
        <v>1552</v>
      </c>
      <c r="D154" s="11">
        <v>3</v>
      </c>
      <c r="E154" s="11">
        <v>2.8</v>
      </c>
      <c r="F154" s="11">
        <v>2.9</v>
      </c>
    </row>
    <row r="155" spans="2:6">
      <c r="B155" s="9" t="s">
        <v>93</v>
      </c>
      <c r="C155" s="9" t="s">
        <v>1547</v>
      </c>
      <c r="D155" s="11">
        <v>2.7</v>
      </c>
      <c r="E155" s="11">
        <v>2.9</v>
      </c>
      <c r="F155" s="11">
        <v>2.9</v>
      </c>
    </row>
    <row r="156" spans="2:6">
      <c r="B156" s="9" t="s">
        <v>270</v>
      </c>
      <c r="C156" s="9" t="s">
        <v>1566</v>
      </c>
      <c r="D156" s="11">
        <v>2.4</v>
      </c>
      <c r="E156" s="11">
        <v>3.5</v>
      </c>
      <c r="F156" s="11">
        <v>3</v>
      </c>
    </row>
    <row r="157" spans="2:6">
      <c r="B157" s="9" t="s">
        <v>95</v>
      </c>
      <c r="C157" s="9" t="s">
        <v>1566</v>
      </c>
      <c r="D157" s="11">
        <v>0</v>
      </c>
      <c r="E157" s="11">
        <v>2.6</v>
      </c>
      <c r="F157" s="11">
        <v>1.3</v>
      </c>
    </row>
    <row r="158" spans="2:6">
      <c r="B158" s="9" t="s">
        <v>1568</v>
      </c>
      <c r="C158" s="9" t="s">
        <v>1546</v>
      </c>
      <c r="D158" s="11">
        <v>2.2000000000000002</v>
      </c>
      <c r="E158" s="11">
        <v>2.2999999999999998</v>
      </c>
      <c r="F158" s="11">
        <v>2.2999999999999998</v>
      </c>
    </row>
    <row r="159" spans="2:6">
      <c r="B159" s="9" t="s">
        <v>1569</v>
      </c>
      <c r="C159" s="9" t="s">
        <v>52</v>
      </c>
      <c r="D159" s="11">
        <v>1.5</v>
      </c>
      <c r="E159" s="11">
        <v>2.2000000000000002</v>
      </c>
      <c r="F159" s="11">
        <v>1.9</v>
      </c>
    </row>
    <row r="160" spans="2:6">
      <c r="B160" s="9" t="s">
        <v>1570</v>
      </c>
      <c r="C160" s="9" t="s">
        <v>49</v>
      </c>
      <c r="D160" s="11">
        <v>2.9</v>
      </c>
      <c r="E160" s="11">
        <v>3.4</v>
      </c>
      <c r="F160" s="11">
        <v>3.2</v>
      </c>
    </row>
    <row r="161" spans="2:6">
      <c r="B161" s="9" t="s">
        <v>1571</v>
      </c>
      <c r="C161" s="9" t="s">
        <v>1546</v>
      </c>
      <c r="D161" s="11">
        <v>2.5</v>
      </c>
      <c r="E161" s="11">
        <v>2.9</v>
      </c>
      <c r="F161" s="11">
        <v>2.8</v>
      </c>
    </row>
    <row r="162" spans="2:6">
      <c r="B162" s="9" t="s">
        <v>98</v>
      </c>
      <c r="C162" s="9" t="s">
        <v>1548</v>
      </c>
      <c r="D162" s="11">
        <v>2.8</v>
      </c>
      <c r="E162" s="11">
        <v>4</v>
      </c>
      <c r="F162" s="11">
        <v>3.4</v>
      </c>
    </row>
    <row r="163" spans="2:6">
      <c r="B163" s="9" t="s">
        <v>101</v>
      </c>
      <c r="C163" s="9" t="s">
        <v>49</v>
      </c>
      <c r="D163" s="11">
        <v>3.1</v>
      </c>
      <c r="E163" s="11">
        <v>3.5</v>
      </c>
      <c r="F163" s="11">
        <v>3.4</v>
      </c>
    </row>
    <row r="164" spans="2:6">
      <c r="B164" s="9" t="s">
        <v>1572</v>
      </c>
      <c r="C164" s="9" t="s">
        <v>87</v>
      </c>
      <c r="D164" s="11">
        <v>1.7</v>
      </c>
      <c r="E164" s="11">
        <v>3.3</v>
      </c>
      <c r="F164" s="11">
        <v>2.6</v>
      </c>
    </row>
    <row r="165" spans="2:6">
      <c r="B165" s="9" t="s">
        <v>1573</v>
      </c>
      <c r="C165" s="9" t="s">
        <v>46</v>
      </c>
      <c r="D165" s="11">
        <v>1.3</v>
      </c>
      <c r="E165" s="11">
        <v>4.4000000000000004</v>
      </c>
      <c r="F165" s="11">
        <v>2.9</v>
      </c>
    </row>
    <row r="166" spans="2:6">
      <c r="B166" s="9" t="s">
        <v>103</v>
      </c>
      <c r="C166" s="9" t="s">
        <v>1549</v>
      </c>
      <c r="D166" s="11">
        <v>2.2999999999999998</v>
      </c>
      <c r="E166" s="11">
        <v>2.8</v>
      </c>
      <c r="F166" s="11">
        <v>2.6</v>
      </c>
    </row>
    <row r="167" spans="2:6">
      <c r="B167" s="9" t="s">
        <v>1574</v>
      </c>
      <c r="C167" s="9" t="s">
        <v>49</v>
      </c>
      <c r="D167" s="11">
        <v>2</v>
      </c>
      <c r="E167" s="11">
        <v>2.5</v>
      </c>
      <c r="F167" s="11">
        <v>2.2999999999999998</v>
      </c>
    </row>
    <row r="168" spans="2:6">
      <c r="B168" s="9" t="s">
        <v>105</v>
      </c>
      <c r="C168" s="9" t="s">
        <v>39</v>
      </c>
      <c r="D168" s="11">
        <v>2.7</v>
      </c>
      <c r="E168" s="11">
        <v>3.1</v>
      </c>
      <c r="F168" s="11">
        <v>3</v>
      </c>
    </row>
    <row r="169" spans="2:6">
      <c r="B169" s="9" t="s">
        <v>1575</v>
      </c>
      <c r="C169" s="9" t="s">
        <v>54</v>
      </c>
      <c r="D169" s="11">
        <v>2.7</v>
      </c>
      <c r="E169" s="11">
        <v>2.9</v>
      </c>
      <c r="F169" s="11">
        <v>2.9</v>
      </c>
    </row>
    <row r="170" spans="2:6">
      <c r="B170" s="9" t="s">
        <v>1576</v>
      </c>
      <c r="C170" s="9" t="s">
        <v>52</v>
      </c>
      <c r="D170" s="11">
        <v>2.2000000000000002</v>
      </c>
      <c r="E170" s="11">
        <v>2</v>
      </c>
      <c r="F170" s="11">
        <v>2.1</v>
      </c>
    </row>
    <row r="171" spans="2:6">
      <c r="B171" s="9" t="s">
        <v>159</v>
      </c>
      <c r="C171" s="9" t="s">
        <v>36</v>
      </c>
      <c r="D171" s="11">
        <v>1.3</v>
      </c>
      <c r="E171" s="11">
        <v>4.4000000000000004</v>
      </c>
      <c r="F171" s="11">
        <v>2.9</v>
      </c>
    </row>
    <row r="172" spans="2:6">
      <c r="B172" s="9" t="s">
        <v>109</v>
      </c>
      <c r="C172" s="9" t="s">
        <v>46</v>
      </c>
      <c r="D172" s="11">
        <v>1.4</v>
      </c>
      <c r="E172" s="11">
        <v>4.4000000000000004</v>
      </c>
      <c r="F172" s="11">
        <v>2.9</v>
      </c>
    </row>
    <row r="173" spans="2:6">
      <c r="B173" s="9" t="s">
        <v>1577</v>
      </c>
      <c r="C173" s="9" t="s">
        <v>1549</v>
      </c>
      <c r="D173" s="11">
        <v>2.1</v>
      </c>
      <c r="E173" s="11">
        <v>2.6</v>
      </c>
      <c r="F173" s="11">
        <v>2.4</v>
      </c>
    </row>
    <row r="174" spans="2:6">
      <c r="B174" s="9" t="s">
        <v>111</v>
      </c>
      <c r="C174" s="9" t="s">
        <v>36</v>
      </c>
      <c r="D174" s="11">
        <v>1.4</v>
      </c>
      <c r="E174" s="11">
        <v>4.3</v>
      </c>
      <c r="F174" s="11">
        <v>2.9</v>
      </c>
    </row>
    <row r="175" spans="2:6">
      <c r="B175" s="9" t="s">
        <v>113</v>
      </c>
      <c r="C175" s="9" t="s">
        <v>1548</v>
      </c>
      <c r="D175" s="11">
        <v>2.9</v>
      </c>
      <c r="E175" s="11">
        <v>3.7</v>
      </c>
      <c r="F175" s="11">
        <v>3.4</v>
      </c>
    </row>
    <row r="176" spans="2:6">
      <c r="B176" s="9" t="s">
        <v>106</v>
      </c>
      <c r="C176" s="9" t="s">
        <v>46</v>
      </c>
      <c r="D176" s="11">
        <v>1.9</v>
      </c>
      <c r="E176" s="11">
        <v>3.5</v>
      </c>
      <c r="F176" s="11">
        <v>2.8</v>
      </c>
    </row>
    <row r="177" spans="2:6">
      <c r="B177" s="9" t="s">
        <v>146</v>
      </c>
      <c r="C177" s="9" t="s">
        <v>1550</v>
      </c>
      <c r="D177" s="11">
        <v>0</v>
      </c>
      <c r="E177" s="11">
        <v>3.9</v>
      </c>
      <c r="F177" s="11">
        <v>2</v>
      </c>
    </row>
    <row r="178" spans="2:6">
      <c r="B178" s="9" t="s">
        <v>1578</v>
      </c>
      <c r="C178" s="9" t="s">
        <v>1542</v>
      </c>
      <c r="D178" s="11">
        <v>3</v>
      </c>
      <c r="E178" s="11">
        <v>3.7</v>
      </c>
      <c r="F178" s="11">
        <v>3.4</v>
      </c>
    </row>
    <row r="179" spans="2:6">
      <c r="B179" s="9" t="s">
        <v>117</v>
      </c>
      <c r="C179" s="9" t="s">
        <v>1548</v>
      </c>
      <c r="D179" s="11">
        <v>2.7</v>
      </c>
      <c r="E179" s="11">
        <v>3.9</v>
      </c>
      <c r="F179" s="11">
        <v>3.4</v>
      </c>
    </row>
    <row r="180" spans="2:6">
      <c r="B180" s="9" t="s">
        <v>107</v>
      </c>
      <c r="C180" s="9" t="s">
        <v>1566</v>
      </c>
      <c r="D180" s="11">
        <v>2.2999999999999998</v>
      </c>
      <c r="E180" s="11">
        <v>3.5</v>
      </c>
      <c r="F180" s="11">
        <v>3</v>
      </c>
    </row>
    <row r="181" spans="2:6">
      <c r="B181" s="9" t="s">
        <v>81</v>
      </c>
      <c r="C181" s="9" t="s">
        <v>82</v>
      </c>
      <c r="D181" s="11">
        <v>3.9</v>
      </c>
      <c r="E181" s="11">
        <v>3.7</v>
      </c>
      <c r="F181" s="11">
        <v>3.9</v>
      </c>
    </row>
    <row r="182" spans="2:6">
      <c r="B182" s="9"/>
      <c r="C182" s="9"/>
      <c r="D182" s="9"/>
      <c r="E182" s="9"/>
      <c r="F182" s="9"/>
    </row>
    <row r="183" spans="2:6">
      <c r="B183" s="61" t="s">
        <v>1579</v>
      </c>
      <c r="C183" s="61"/>
      <c r="D183" s="61"/>
      <c r="E183" s="61"/>
      <c r="F183" s="61"/>
    </row>
    <row r="184" spans="2:6">
      <c r="B184" s="9"/>
      <c r="C184" s="9"/>
      <c r="D184" s="9"/>
      <c r="E184" s="9"/>
      <c r="F184" s="9"/>
    </row>
    <row r="185" spans="2:6">
      <c r="B185" s="9" t="s">
        <v>1540</v>
      </c>
      <c r="C185" s="9" t="s">
        <v>24</v>
      </c>
      <c r="D185" s="11">
        <v>2.5</v>
      </c>
      <c r="E185" s="11">
        <v>3.1</v>
      </c>
      <c r="F185" s="11">
        <v>2.9</v>
      </c>
    </row>
    <row r="186" spans="2:6">
      <c r="B186" s="9" t="s">
        <v>16</v>
      </c>
      <c r="C186" s="9" t="s">
        <v>44</v>
      </c>
      <c r="D186" s="11">
        <v>3</v>
      </c>
      <c r="E186" s="11">
        <v>3.7</v>
      </c>
      <c r="F186" s="11">
        <v>3.4</v>
      </c>
    </row>
    <row r="187" spans="2:6">
      <c r="B187" s="9" t="s">
        <v>19</v>
      </c>
      <c r="C187" s="9" t="s">
        <v>30</v>
      </c>
      <c r="D187" s="11">
        <v>3.7</v>
      </c>
      <c r="E187" s="11">
        <v>3.4</v>
      </c>
      <c r="F187" s="11">
        <v>3.6</v>
      </c>
    </row>
    <row r="188" spans="2:6">
      <c r="B188" s="9" t="s">
        <v>26</v>
      </c>
      <c r="C188" s="9" t="s">
        <v>30</v>
      </c>
      <c r="D188" s="11">
        <v>3.3</v>
      </c>
      <c r="E188" s="11">
        <v>3</v>
      </c>
      <c r="F188" s="11">
        <v>3.2</v>
      </c>
    </row>
    <row r="189" spans="2:6">
      <c r="B189" s="9" t="s">
        <v>28</v>
      </c>
      <c r="C189" s="9" t="s">
        <v>30</v>
      </c>
      <c r="D189" s="11">
        <v>3.1</v>
      </c>
      <c r="E189" s="11">
        <v>4.7</v>
      </c>
      <c r="F189" s="11">
        <v>4</v>
      </c>
    </row>
    <row r="190" spans="2:6">
      <c r="B190" s="9" t="s">
        <v>30</v>
      </c>
      <c r="C190" s="9" t="s">
        <v>24</v>
      </c>
      <c r="D190" s="11">
        <v>2.4</v>
      </c>
      <c r="E190" s="11">
        <v>4</v>
      </c>
      <c r="F190" s="11">
        <v>3.2</v>
      </c>
    </row>
    <row r="191" spans="2:6">
      <c r="B191" s="9" t="s">
        <v>1541</v>
      </c>
      <c r="C191" s="9" t="s">
        <v>30</v>
      </c>
      <c r="D191" s="11">
        <v>3.3</v>
      </c>
      <c r="E191" s="11">
        <v>4</v>
      </c>
      <c r="F191" s="11">
        <v>3.7</v>
      </c>
    </row>
    <row r="192" spans="2:6">
      <c r="B192" s="9" t="s">
        <v>33</v>
      </c>
      <c r="C192" s="9" t="s">
        <v>1540</v>
      </c>
      <c r="D192" s="11">
        <v>4</v>
      </c>
      <c r="E192" s="11">
        <v>4.2</v>
      </c>
      <c r="F192" s="11">
        <v>4.0999999999999996</v>
      </c>
    </row>
    <row r="193" spans="2:6">
      <c r="B193" s="9" t="s">
        <v>36</v>
      </c>
      <c r="C193" s="9" t="s">
        <v>30</v>
      </c>
      <c r="D193" s="11">
        <v>3.6</v>
      </c>
      <c r="E193" s="11">
        <v>3.7</v>
      </c>
      <c r="F193" s="11">
        <v>3.7</v>
      </c>
    </row>
    <row r="194" spans="2:6">
      <c r="B194" s="9" t="s">
        <v>39</v>
      </c>
      <c r="C194" s="9" t="s">
        <v>30</v>
      </c>
      <c r="D194" s="11">
        <v>2.9</v>
      </c>
      <c r="E194" s="11">
        <v>4</v>
      </c>
      <c r="F194" s="11">
        <v>3.5</v>
      </c>
    </row>
    <row r="195" spans="2:6">
      <c r="B195" s="9" t="s">
        <v>1542</v>
      </c>
      <c r="C195" s="9" t="s">
        <v>30</v>
      </c>
      <c r="D195" s="11">
        <v>1.6</v>
      </c>
      <c r="E195" s="11">
        <v>1.3</v>
      </c>
      <c r="F195" s="11">
        <v>1.5</v>
      </c>
    </row>
    <row r="196" spans="2:6">
      <c r="B196" s="9" t="s">
        <v>41</v>
      </c>
      <c r="C196" s="9" t="s">
        <v>77</v>
      </c>
      <c r="D196" s="11">
        <v>4</v>
      </c>
      <c r="E196" s="11">
        <v>4.0999999999999996</v>
      </c>
      <c r="F196" s="11">
        <v>4.0999999999999996</v>
      </c>
    </row>
    <row r="197" spans="2:6">
      <c r="B197" s="9" t="s">
        <v>44</v>
      </c>
      <c r="C197" s="9" t="s">
        <v>21</v>
      </c>
      <c r="D197" s="11">
        <v>2.4</v>
      </c>
      <c r="E197" s="11">
        <v>4</v>
      </c>
      <c r="F197" s="11">
        <v>3.2</v>
      </c>
    </row>
    <row r="198" spans="2:6">
      <c r="B198" s="9" t="s">
        <v>1545</v>
      </c>
      <c r="C198" s="9" t="s">
        <v>1540</v>
      </c>
      <c r="D198" s="11">
        <v>2.5</v>
      </c>
      <c r="E198" s="11">
        <v>3.2</v>
      </c>
      <c r="F198" s="11">
        <v>2.9</v>
      </c>
    </row>
    <row r="199" spans="2:6">
      <c r="B199" s="9" t="s">
        <v>46</v>
      </c>
      <c r="C199" s="9" t="s">
        <v>30</v>
      </c>
      <c r="D199" s="11">
        <v>3</v>
      </c>
      <c r="E199" s="11">
        <v>3</v>
      </c>
      <c r="F199" s="11">
        <v>3</v>
      </c>
    </row>
    <row r="200" spans="2:6">
      <c r="B200" s="9" t="s">
        <v>49</v>
      </c>
      <c r="C200" s="9" t="s">
        <v>30</v>
      </c>
      <c r="D200" s="11">
        <v>3.2</v>
      </c>
      <c r="E200" s="11">
        <v>4.2</v>
      </c>
      <c r="F200" s="11">
        <v>3.7</v>
      </c>
    </row>
    <row r="201" spans="2:6">
      <c r="B201" s="9" t="s">
        <v>37</v>
      </c>
      <c r="C201" s="9" t="s">
        <v>30</v>
      </c>
      <c r="D201" s="11">
        <v>4</v>
      </c>
      <c r="E201" s="11">
        <v>3</v>
      </c>
      <c r="F201" s="11">
        <v>3.5</v>
      </c>
    </row>
    <row r="202" spans="2:6">
      <c r="B202" s="9" t="s">
        <v>54</v>
      </c>
      <c r="C202" s="9" t="s">
        <v>30</v>
      </c>
      <c r="D202" s="11">
        <v>3.7</v>
      </c>
      <c r="E202" s="11">
        <v>3.7</v>
      </c>
      <c r="F202" s="11">
        <v>3.8</v>
      </c>
    </row>
    <row r="203" spans="2:6">
      <c r="B203" s="9" t="s">
        <v>1546</v>
      </c>
      <c r="C203" s="9" t="s">
        <v>30</v>
      </c>
      <c r="D203" s="11">
        <v>3.1</v>
      </c>
      <c r="E203" s="11">
        <v>3.9</v>
      </c>
      <c r="F203" s="11">
        <v>3.6</v>
      </c>
    </row>
    <row r="204" spans="2:6">
      <c r="B204" s="9" t="s">
        <v>52</v>
      </c>
      <c r="C204" s="9" t="s">
        <v>30</v>
      </c>
      <c r="D204" s="11">
        <v>4</v>
      </c>
      <c r="E204" s="11">
        <v>4</v>
      </c>
      <c r="F204" s="11">
        <v>4</v>
      </c>
    </row>
    <row r="205" spans="2:6">
      <c r="B205" s="9" t="s">
        <v>57</v>
      </c>
      <c r="C205" s="9" t="s">
        <v>1547</v>
      </c>
      <c r="D205" s="11">
        <v>2.1</v>
      </c>
      <c r="E205" s="11">
        <v>3.4</v>
      </c>
      <c r="F205" s="11">
        <v>2.8</v>
      </c>
    </row>
    <row r="206" spans="2:6">
      <c r="B206" s="9" t="s">
        <v>1548</v>
      </c>
      <c r="C206" s="9" t="s">
        <v>30</v>
      </c>
      <c r="D206" s="11">
        <v>4.0999999999999996</v>
      </c>
      <c r="E206" s="11">
        <v>3.3</v>
      </c>
      <c r="F206" s="11">
        <v>3.8</v>
      </c>
    </row>
    <row r="207" spans="2:6">
      <c r="B207" s="9" t="s">
        <v>1549</v>
      </c>
      <c r="C207" s="9" t="s">
        <v>19</v>
      </c>
      <c r="D207" s="11">
        <v>3.1</v>
      </c>
      <c r="E207" s="11">
        <v>2.9</v>
      </c>
      <c r="F207" s="11">
        <v>3.1</v>
      </c>
    </row>
    <row r="208" spans="2:6">
      <c r="B208" s="9" t="s">
        <v>1551</v>
      </c>
      <c r="C208" s="9" t="s">
        <v>21</v>
      </c>
      <c r="D208" s="11">
        <v>3</v>
      </c>
      <c r="E208" s="11">
        <v>4.0999999999999996</v>
      </c>
      <c r="F208" s="11">
        <v>3.6</v>
      </c>
    </row>
    <row r="209" spans="2:6">
      <c r="B209" s="9" t="s">
        <v>167</v>
      </c>
      <c r="C209" s="9" t="s">
        <v>1540</v>
      </c>
      <c r="D209" s="11">
        <v>3.7</v>
      </c>
      <c r="E209" s="11">
        <v>4.2</v>
      </c>
      <c r="F209" s="11">
        <v>4</v>
      </c>
    </row>
    <row r="210" spans="2:6">
      <c r="B210" s="9" t="s">
        <v>149</v>
      </c>
      <c r="C210" s="9" t="s">
        <v>77</v>
      </c>
      <c r="D210" s="11">
        <v>3.5</v>
      </c>
      <c r="E210" s="11">
        <v>3.7</v>
      </c>
      <c r="F210" s="11">
        <v>3.7</v>
      </c>
    </row>
    <row r="211" spans="2:6">
      <c r="B211" s="9" t="s">
        <v>1552</v>
      </c>
      <c r="C211" s="9" t="s">
        <v>30</v>
      </c>
      <c r="D211" s="11">
        <v>2.4</v>
      </c>
      <c r="E211" s="11">
        <v>1</v>
      </c>
      <c r="F211" s="11">
        <v>1.7</v>
      </c>
    </row>
    <row r="212" spans="2:6">
      <c r="B212" s="9" t="s">
        <v>59</v>
      </c>
      <c r="C212" s="9" t="s">
        <v>60</v>
      </c>
      <c r="D212" s="11">
        <v>3</v>
      </c>
      <c r="E212" s="11">
        <v>3</v>
      </c>
      <c r="F212" s="11">
        <v>3</v>
      </c>
    </row>
    <row r="213" spans="2:6">
      <c r="B213" s="9" t="s">
        <v>60</v>
      </c>
      <c r="C213" s="9" t="s">
        <v>44</v>
      </c>
      <c r="D213" s="11">
        <v>2.8</v>
      </c>
      <c r="E213" s="11">
        <v>3.8</v>
      </c>
      <c r="F213" s="11">
        <v>3.3</v>
      </c>
    </row>
    <row r="214" spans="2:6">
      <c r="B214" s="9" t="s">
        <v>63</v>
      </c>
      <c r="C214" s="9" t="s">
        <v>1553</v>
      </c>
      <c r="D214" s="11">
        <v>2.5</v>
      </c>
      <c r="E214" s="11">
        <v>3.5</v>
      </c>
      <c r="F214" s="11">
        <v>3.1</v>
      </c>
    </row>
    <row r="215" spans="2:6">
      <c r="B215" s="9" t="s">
        <v>1554</v>
      </c>
      <c r="C215" s="9" t="s">
        <v>23</v>
      </c>
      <c r="D215" s="11">
        <v>3.1</v>
      </c>
      <c r="E215" s="11">
        <v>3.9</v>
      </c>
      <c r="F215" s="11">
        <v>3.6</v>
      </c>
    </row>
    <row r="216" spans="2:6">
      <c r="B216" s="9" t="s">
        <v>65</v>
      </c>
      <c r="C216" s="9" t="s">
        <v>1541</v>
      </c>
      <c r="D216" s="11">
        <v>3.1</v>
      </c>
      <c r="E216" s="11">
        <v>3.7</v>
      </c>
      <c r="F216" s="11">
        <v>3.5</v>
      </c>
    </row>
    <row r="217" spans="2:6">
      <c r="B217" s="9" t="s">
        <v>1556</v>
      </c>
      <c r="C217" s="9" t="s">
        <v>52</v>
      </c>
      <c r="D217" s="11">
        <v>3</v>
      </c>
      <c r="E217" s="11">
        <v>3.3</v>
      </c>
      <c r="F217" s="11">
        <v>3.2</v>
      </c>
    </row>
    <row r="218" spans="2:6">
      <c r="B218" s="9" t="s">
        <v>1557</v>
      </c>
      <c r="C218" s="9" t="s">
        <v>1540</v>
      </c>
      <c r="D218" s="11">
        <v>3</v>
      </c>
      <c r="E218" s="11">
        <v>3.8</v>
      </c>
      <c r="F218" s="11">
        <v>3.4</v>
      </c>
    </row>
    <row r="219" spans="2:6">
      <c r="B219" s="9" t="s">
        <v>67</v>
      </c>
      <c r="C219" s="9" t="s">
        <v>23</v>
      </c>
      <c r="D219" s="11">
        <v>2.9</v>
      </c>
      <c r="E219" s="11">
        <v>3.4</v>
      </c>
      <c r="F219" s="11">
        <v>3.2</v>
      </c>
    </row>
    <row r="220" spans="2:6">
      <c r="B220" s="9" t="s">
        <v>69</v>
      </c>
      <c r="C220" s="9" t="s">
        <v>37</v>
      </c>
      <c r="D220" s="11">
        <v>4</v>
      </c>
      <c r="E220" s="11">
        <v>4</v>
      </c>
      <c r="F220" s="11">
        <v>4</v>
      </c>
    </row>
    <row r="221" spans="2:6">
      <c r="B221" s="9" t="s">
        <v>71</v>
      </c>
      <c r="C221" s="9" t="s">
        <v>1542</v>
      </c>
      <c r="D221" s="11">
        <v>2.6</v>
      </c>
      <c r="E221" s="11">
        <v>4.3</v>
      </c>
      <c r="F221" s="11">
        <v>3.5</v>
      </c>
    </row>
    <row r="222" spans="2:6">
      <c r="B222" s="9" t="s">
        <v>1558</v>
      </c>
      <c r="C222" s="9" t="s">
        <v>54</v>
      </c>
      <c r="D222" s="11">
        <v>3.9</v>
      </c>
      <c r="E222" s="11">
        <v>4.3</v>
      </c>
      <c r="F222" s="11">
        <v>4.2</v>
      </c>
    </row>
    <row r="223" spans="2:6">
      <c r="B223" s="9" t="s">
        <v>74</v>
      </c>
      <c r="C223" s="9" t="s">
        <v>1541</v>
      </c>
      <c r="D223" s="11">
        <v>3</v>
      </c>
      <c r="E223" s="11">
        <v>3</v>
      </c>
      <c r="F223" s="11">
        <v>3</v>
      </c>
    </row>
    <row r="224" spans="2:6">
      <c r="B224" s="9" t="s">
        <v>1559</v>
      </c>
      <c r="C224" s="9" t="s">
        <v>39</v>
      </c>
      <c r="D224" s="11">
        <v>3.1</v>
      </c>
      <c r="E224" s="11">
        <v>3.8</v>
      </c>
      <c r="F224" s="11">
        <v>3.5</v>
      </c>
    </row>
    <row r="225" spans="2:6">
      <c r="B225" s="9" t="s">
        <v>1560</v>
      </c>
      <c r="C225" s="9" t="s">
        <v>37</v>
      </c>
      <c r="D225" s="11">
        <v>4.7</v>
      </c>
      <c r="E225" s="11">
        <v>4.2</v>
      </c>
      <c r="F225" s="11">
        <v>4.5</v>
      </c>
    </row>
    <row r="226" spans="2:6">
      <c r="B226" s="9" t="s">
        <v>77</v>
      </c>
      <c r="C226" s="9" t="s">
        <v>82</v>
      </c>
      <c r="D226" s="11">
        <v>4</v>
      </c>
      <c r="E226" s="11">
        <v>3.6</v>
      </c>
      <c r="F226" s="11">
        <v>3.8</v>
      </c>
    </row>
    <row r="227" spans="2:6">
      <c r="B227" s="9" t="s">
        <v>79</v>
      </c>
      <c r="C227" s="9" t="s">
        <v>28</v>
      </c>
      <c r="D227" s="11">
        <v>3.7</v>
      </c>
      <c r="E227" s="11">
        <v>3.8</v>
      </c>
      <c r="F227" s="11">
        <v>3.8</v>
      </c>
    </row>
    <row r="228" spans="2:6">
      <c r="B228" s="9" t="s">
        <v>1562</v>
      </c>
      <c r="C228" s="9" t="s">
        <v>1567</v>
      </c>
      <c r="D228" s="11">
        <v>2.7</v>
      </c>
      <c r="E228" s="11">
        <v>4.2</v>
      </c>
      <c r="F228" s="11">
        <v>3.5</v>
      </c>
    </row>
    <row r="229" spans="2:6">
      <c r="B229" s="9" t="s">
        <v>84</v>
      </c>
      <c r="C229" s="9" t="s">
        <v>1548</v>
      </c>
      <c r="D229" s="11">
        <v>3.1</v>
      </c>
      <c r="E229" s="11">
        <v>3.8</v>
      </c>
      <c r="F229" s="11">
        <v>3.5</v>
      </c>
    </row>
    <row r="230" spans="2:6">
      <c r="B230" s="9" t="s">
        <v>1563</v>
      </c>
      <c r="C230" s="9" t="s">
        <v>87</v>
      </c>
      <c r="D230" s="11">
        <v>2.6</v>
      </c>
      <c r="E230" s="11">
        <v>4.5999999999999996</v>
      </c>
      <c r="F230" s="11">
        <v>3.6</v>
      </c>
    </row>
    <row r="231" spans="2:6">
      <c r="B231" s="9" t="s">
        <v>87</v>
      </c>
      <c r="C231" s="9" t="s">
        <v>19</v>
      </c>
      <c r="D231" s="11">
        <v>3.6</v>
      </c>
      <c r="E231" s="11">
        <v>3.6</v>
      </c>
      <c r="F231" s="11">
        <v>3.6</v>
      </c>
    </row>
    <row r="232" spans="2:6">
      <c r="B232" s="9" t="s">
        <v>89</v>
      </c>
      <c r="C232" s="9" t="s">
        <v>1540</v>
      </c>
      <c r="D232" s="11">
        <v>4</v>
      </c>
      <c r="E232" s="11">
        <v>4.3</v>
      </c>
      <c r="F232" s="11">
        <v>4.2</v>
      </c>
    </row>
    <row r="233" spans="2:6">
      <c r="B233" s="9" t="s">
        <v>91</v>
      </c>
      <c r="C233" s="9" t="s">
        <v>28</v>
      </c>
      <c r="D233" s="11">
        <v>3.8</v>
      </c>
      <c r="E233" s="11">
        <v>4.0999999999999996</v>
      </c>
      <c r="F233" s="11">
        <v>4</v>
      </c>
    </row>
    <row r="234" spans="2:6">
      <c r="B234" s="9" t="s">
        <v>1564</v>
      </c>
      <c r="C234" s="9" t="s">
        <v>1552</v>
      </c>
      <c r="D234" s="11">
        <v>3.6</v>
      </c>
      <c r="E234" s="11">
        <v>3.5</v>
      </c>
      <c r="F234" s="11">
        <v>3.6</v>
      </c>
    </row>
    <row r="235" spans="2:6">
      <c r="B235" s="9" t="s">
        <v>93</v>
      </c>
      <c r="C235" s="9" t="s">
        <v>1547</v>
      </c>
      <c r="D235" s="11">
        <v>2.8</v>
      </c>
      <c r="E235" s="11">
        <v>4.0999999999999996</v>
      </c>
      <c r="F235" s="11">
        <v>3.5</v>
      </c>
    </row>
    <row r="236" spans="2:6">
      <c r="B236" s="9" t="s">
        <v>270</v>
      </c>
      <c r="C236" s="9" t="s">
        <v>23</v>
      </c>
      <c r="D236" s="11">
        <v>2.5</v>
      </c>
      <c r="E236" s="11">
        <v>2.7</v>
      </c>
      <c r="F236" s="11">
        <v>2.7</v>
      </c>
    </row>
    <row r="237" spans="2:6">
      <c r="B237" s="9" t="s">
        <v>95</v>
      </c>
      <c r="C237" s="9" t="s">
        <v>23</v>
      </c>
      <c r="D237" s="11">
        <v>2.4</v>
      </c>
      <c r="E237" s="11">
        <v>3</v>
      </c>
      <c r="F237" s="11">
        <v>2.7</v>
      </c>
    </row>
    <row r="238" spans="2:6">
      <c r="B238" s="9" t="s">
        <v>1568</v>
      </c>
      <c r="C238" s="9" t="s">
        <v>1546</v>
      </c>
      <c r="D238" s="11">
        <v>2.2000000000000002</v>
      </c>
      <c r="E238" s="11">
        <v>2.8</v>
      </c>
      <c r="F238" s="11">
        <v>2.5</v>
      </c>
    </row>
    <row r="239" spans="2:6">
      <c r="B239" s="9" t="s">
        <v>1569</v>
      </c>
      <c r="C239" s="9" t="s">
        <v>52</v>
      </c>
      <c r="D239" s="11">
        <v>3</v>
      </c>
      <c r="E239" s="11">
        <v>3.1</v>
      </c>
      <c r="F239" s="11">
        <v>3.1</v>
      </c>
    </row>
    <row r="240" spans="2:6">
      <c r="B240" s="9" t="s">
        <v>1570</v>
      </c>
      <c r="C240" s="9" t="s">
        <v>49</v>
      </c>
      <c r="D240" s="11">
        <v>3.2</v>
      </c>
      <c r="E240" s="11">
        <v>3.7</v>
      </c>
      <c r="F240" s="11">
        <v>3.5</v>
      </c>
    </row>
    <row r="241" spans="2:6">
      <c r="B241" s="9" t="s">
        <v>1571</v>
      </c>
      <c r="C241" s="9" t="s">
        <v>1546</v>
      </c>
      <c r="D241" s="11">
        <v>2.8</v>
      </c>
      <c r="E241" s="11">
        <v>3.4</v>
      </c>
      <c r="F241" s="11">
        <v>3.1</v>
      </c>
    </row>
    <row r="242" spans="2:6">
      <c r="B242" s="9" t="s">
        <v>98</v>
      </c>
      <c r="C242" s="9" t="s">
        <v>1548</v>
      </c>
      <c r="D242" s="11">
        <v>2.7</v>
      </c>
      <c r="E242" s="11">
        <v>3.9</v>
      </c>
      <c r="F242" s="11">
        <v>3.4</v>
      </c>
    </row>
    <row r="243" spans="2:6">
      <c r="B243" s="9" t="s">
        <v>101</v>
      </c>
      <c r="C243" s="9" t="s">
        <v>49</v>
      </c>
      <c r="D243" s="11">
        <v>3.4</v>
      </c>
      <c r="E243" s="11">
        <v>3.8</v>
      </c>
      <c r="F243" s="11">
        <v>3.6</v>
      </c>
    </row>
    <row r="244" spans="2:6">
      <c r="B244" s="9" t="s">
        <v>1572</v>
      </c>
      <c r="C244" s="9" t="s">
        <v>87</v>
      </c>
      <c r="D244" s="11">
        <v>3.5</v>
      </c>
      <c r="E244" s="11">
        <v>2.2999999999999998</v>
      </c>
      <c r="F244" s="11">
        <v>3</v>
      </c>
    </row>
    <row r="245" spans="2:6">
      <c r="B245" s="9" t="s">
        <v>1573</v>
      </c>
      <c r="C245" s="9" t="s">
        <v>46</v>
      </c>
      <c r="D245" s="11">
        <v>2.4</v>
      </c>
      <c r="E245" s="11">
        <v>3.8</v>
      </c>
      <c r="F245" s="11">
        <v>3.1</v>
      </c>
    </row>
    <row r="246" spans="2:6">
      <c r="B246" s="9" t="s">
        <v>103</v>
      </c>
      <c r="C246" s="9" t="s">
        <v>1549</v>
      </c>
      <c r="D246" s="11">
        <v>3.1</v>
      </c>
      <c r="E246" s="11">
        <v>3.2</v>
      </c>
      <c r="F246" s="11">
        <v>3.2</v>
      </c>
    </row>
    <row r="247" spans="2:6">
      <c r="B247" s="9" t="s">
        <v>1574</v>
      </c>
      <c r="C247" s="9" t="s">
        <v>49</v>
      </c>
      <c r="D247" s="11">
        <v>3.1</v>
      </c>
      <c r="E247" s="11">
        <v>3.7</v>
      </c>
      <c r="F247" s="11">
        <v>3.5</v>
      </c>
    </row>
    <row r="248" spans="2:6">
      <c r="B248" s="9" t="s">
        <v>105</v>
      </c>
      <c r="C248" s="9" t="s">
        <v>39</v>
      </c>
      <c r="D248" s="11">
        <v>3.1</v>
      </c>
      <c r="E248" s="11">
        <v>3.6</v>
      </c>
      <c r="F248" s="11">
        <v>3.4</v>
      </c>
    </row>
    <row r="249" spans="2:6">
      <c r="B249" s="9" t="s">
        <v>1575</v>
      </c>
      <c r="C249" s="9" t="s">
        <v>54</v>
      </c>
      <c r="D249" s="11">
        <v>3.5</v>
      </c>
      <c r="E249" s="11">
        <v>4.3</v>
      </c>
      <c r="F249" s="11">
        <v>4</v>
      </c>
    </row>
    <row r="250" spans="2:6">
      <c r="B250" s="9" t="s">
        <v>1576</v>
      </c>
      <c r="C250" s="9" t="s">
        <v>52</v>
      </c>
      <c r="D250" s="11">
        <v>3.1</v>
      </c>
      <c r="E250" s="11">
        <v>3.2</v>
      </c>
      <c r="F250" s="11">
        <v>3.2</v>
      </c>
    </row>
    <row r="251" spans="2:6">
      <c r="B251" s="9" t="s">
        <v>159</v>
      </c>
      <c r="C251" s="9" t="s">
        <v>36</v>
      </c>
      <c r="D251" s="11">
        <v>3.6</v>
      </c>
      <c r="E251" s="11">
        <v>4.0999999999999996</v>
      </c>
      <c r="F251" s="11">
        <v>3.9</v>
      </c>
    </row>
    <row r="252" spans="2:6">
      <c r="B252" s="9" t="s">
        <v>109</v>
      </c>
      <c r="C252" s="9" t="s">
        <v>46</v>
      </c>
      <c r="D252" s="11">
        <v>1.6</v>
      </c>
      <c r="E252" s="11">
        <v>4.4000000000000004</v>
      </c>
      <c r="F252" s="11">
        <v>3</v>
      </c>
    </row>
    <row r="253" spans="2:6">
      <c r="B253" s="9" t="s">
        <v>1577</v>
      </c>
      <c r="C253" s="9" t="s">
        <v>1549</v>
      </c>
      <c r="D253" s="11">
        <v>3.1</v>
      </c>
      <c r="E253" s="11">
        <v>2.9</v>
      </c>
      <c r="F253" s="11">
        <v>3.1</v>
      </c>
    </row>
    <row r="254" spans="2:6">
      <c r="B254" s="9" t="s">
        <v>111</v>
      </c>
      <c r="C254" s="9" t="s">
        <v>36</v>
      </c>
      <c r="D254" s="11">
        <v>3.6</v>
      </c>
      <c r="E254" s="11">
        <v>4</v>
      </c>
      <c r="F254" s="11">
        <v>3.8</v>
      </c>
    </row>
    <row r="255" spans="2:6">
      <c r="B255" s="9" t="s">
        <v>113</v>
      </c>
      <c r="C255" s="9" t="s">
        <v>1548</v>
      </c>
      <c r="D255" s="11">
        <v>2.7</v>
      </c>
      <c r="E255" s="11">
        <v>4</v>
      </c>
      <c r="F255" s="11">
        <v>3.4</v>
      </c>
    </row>
    <row r="256" spans="2:6">
      <c r="B256" s="9" t="s">
        <v>106</v>
      </c>
      <c r="C256" s="9" t="s">
        <v>46</v>
      </c>
      <c r="D256" s="11">
        <v>2.5</v>
      </c>
      <c r="E256" s="11">
        <v>3.3</v>
      </c>
      <c r="F256" s="11">
        <v>3</v>
      </c>
    </row>
    <row r="257" spans="2:6">
      <c r="B257" s="9" t="s">
        <v>146</v>
      </c>
      <c r="C257" s="9" t="s">
        <v>28</v>
      </c>
      <c r="D257" s="11">
        <v>0</v>
      </c>
      <c r="E257" s="11">
        <v>3.4</v>
      </c>
      <c r="F257" s="11">
        <v>1.7</v>
      </c>
    </row>
    <row r="258" spans="2:6">
      <c r="B258" s="9" t="s">
        <v>1578</v>
      </c>
      <c r="C258" s="9" t="s">
        <v>1542</v>
      </c>
      <c r="D258" s="11">
        <v>2.2000000000000002</v>
      </c>
      <c r="E258" s="11">
        <v>3.2</v>
      </c>
      <c r="F258" s="11">
        <v>2.7</v>
      </c>
    </row>
    <row r="259" spans="2:6">
      <c r="B259" s="9" t="s">
        <v>117</v>
      </c>
      <c r="C259" s="9" t="s">
        <v>1548</v>
      </c>
      <c r="D259" s="11">
        <v>3</v>
      </c>
      <c r="E259" s="11">
        <v>4.2</v>
      </c>
      <c r="F259" s="11">
        <v>3.6</v>
      </c>
    </row>
    <row r="260" spans="2:6">
      <c r="B260" s="9" t="s">
        <v>107</v>
      </c>
      <c r="C260" s="9" t="s">
        <v>23</v>
      </c>
      <c r="D260" s="11">
        <v>3.2</v>
      </c>
      <c r="E260" s="11">
        <v>2.9</v>
      </c>
      <c r="F260" s="11">
        <v>3.1</v>
      </c>
    </row>
    <row r="261" spans="2:6">
      <c r="B261" s="9" t="s">
        <v>81</v>
      </c>
      <c r="C261" s="9" t="s">
        <v>82</v>
      </c>
      <c r="D261" s="11">
        <v>3.2</v>
      </c>
      <c r="E261" s="11">
        <v>3.2</v>
      </c>
      <c r="F261" s="11">
        <v>3.2</v>
      </c>
    </row>
    <row r="262" spans="2:6">
      <c r="B262" s="9" t="s">
        <v>120</v>
      </c>
      <c r="C262" s="9" t="s">
        <v>52</v>
      </c>
      <c r="D262" s="11">
        <v>2.5</v>
      </c>
      <c r="E262" s="11">
        <v>2.4</v>
      </c>
      <c r="F262" s="11">
        <v>2.5</v>
      </c>
    </row>
    <row r="263" spans="2:6">
      <c r="B263" s="9" t="s">
        <v>122</v>
      </c>
      <c r="C263" s="9" t="s">
        <v>1548</v>
      </c>
      <c r="D263" s="11">
        <v>2.6</v>
      </c>
      <c r="E263" s="11">
        <v>4.2</v>
      </c>
      <c r="F263" s="11">
        <v>3.4</v>
      </c>
    </row>
    <row r="264" spans="2:6">
      <c r="B264" s="9" t="s">
        <v>153</v>
      </c>
      <c r="C264" s="9" t="s">
        <v>26</v>
      </c>
      <c r="D264" s="11">
        <v>2.4</v>
      </c>
      <c r="E264" s="11">
        <v>3.4</v>
      </c>
      <c r="F264" s="11">
        <v>2.9</v>
      </c>
    </row>
    <row r="265" spans="2:6">
      <c r="B265" s="9" t="s">
        <v>1580</v>
      </c>
      <c r="C265" s="9" t="s">
        <v>1552</v>
      </c>
      <c r="D265" s="11">
        <v>2.4</v>
      </c>
      <c r="E265" s="11">
        <v>3.3</v>
      </c>
      <c r="F265" s="11">
        <v>2.9</v>
      </c>
    </row>
    <row r="266" spans="2:6">
      <c r="B266" s="9" t="s">
        <v>1581</v>
      </c>
      <c r="C266" s="9" t="s">
        <v>36</v>
      </c>
      <c r="D266" s="11">
        <v>2</v>
      </c>
      <c r="E266" s="11">
        <v>3.1</v>
      </c>
      <c r="F266" s="11">
        <v>2.6</v>
      </c>
    </row>
    <row r="267" spans="2:6">
      <c r="B267" s="9" t="s">
        <v>1582</v>
      </c>
      <c r="C267" s="9" t="s">
        <v>1546</v>
      </c>
      <c r="D267" s="11">
        <v>2.6</v>
      </c>
      <c r="E267" s="11">
        <v>3.5</v>
      </c>
      <c r="F267" s="11">
        <v>3.1</v>
      </c>
    </row>
    <row r="268" spans="2:6">
      <c r="B268" s="9" t="s">
        <v>1583</v>
      </c>
      <c r="C268" s="9" t="s">
        <v>28</v>
      </c>
      <c r="D268" s="11">
        <v>3</v>
      </c>
      <c r="E268" s="11">
        <v>3.4</v>
      </c>
      <c r="F268" s="11">
        <v>3.2</v>
      </c>
    </row>
    <row r="269" spans="2:6">
      <c r="B269" s="9" t="s">
        <v>1584</v>
      </c>
      <c r="C269" s="9" t="s">
        <v>39</v>
      </c>
      <c r="D269" s="11">
        <v>2.4</v>
      </c>
      <c r="E269" s="11">
        <v>3.1</v>
      </c>
      <c r="F269" s="11">
        <v>2.8</v>
      </c>
    </row>
    <row r="270" spans="2:6">
      <c r="B270" s="9" t="s">
        <v>1585</v>
      </c>
      <c r="C270" s="9" t="s">
        <v>89</v>
      </c>
      <c r="D270" s="11">
        <v>4</v>
      </c>
      <c r="E270" s="11">
        <v>4</v>
      </c>
      <c r="F270" s="11">
        <v>4</v>
      </c>
    </row>
    <row r="271" spans="2:6">
      <c r="B271" s="9" t="s">
        <v>1586</v>
      </c>
      <c r="C271" s="9" t="s">
        <v>21</v>
      </c>
      <c r="D271" s="11">
        <v>3.4</v>
      </c>
      <c r="E271" s="11">
        <v>4.2</v>
      </c>
      <c r="F271" s="11">
        <v>3.8</v>
      </c>
    </row>
    <row r="272" spans="2:6">
      <c r="B272" s="9" t="s">
        <v>1587</v>
      </c>
      <c r="C272" s="9" t="s">
        <v>1586</v>
      </c>
      <c r="D272" s="11">
        <v>3.9</v>
      </c>
      <c r="E272" s="11">
        <v>3.6</v>
      </c>
      <c r="F272" s="11">
        <v>3.8</v>
      </c>
    </row>
    <row r="273" spans="2:6">
      <c r="B273" s="9" t="s">
        <v>1588</v>
      </c>
      <c r="C273" s="9" t="s">
        <v>81</v>
      </c>
      <c r="D273" s="11">
        <v>3</v>
      </c>
      <c r="E273" s="11">
        <v>1.7</v>
      </c>
      <c r="F273" s="11">
        <v>2.4</v>
      </c>
    </row>
    <row r="274" spans="2:6">
      <c r="B274" s="9" t="s">
        <v>109</v>
      </c>
      <c r="C274" s="9" t="s">
        <v>1586</v>
      </c>
      <c r="D274" s="11">
        <v>3.5</v>
      </c>
      <c r="E274" s="11">
        <v>3.1</v>
      </c>
      <c r="F274" s="11">
        <v>3.4</v>
      </c>
    </row>
    <row r="275" spans="2:6">
      <c r="B275" s="9" t="s">
        <v>82</v>
      </c>
      <c r="C275" s="9" t="s">
        <v>24</v>
      </c>
      <c r="D275" s="11">
        <v>3.5</v>
      </c>
      <c r="E275" s="11">
        <v>3.2</v>
      </c>
      <c r="F275" s="11">
        <v>3.4</v>
      </c>
    </row>
    <row r="276" spans="2:6">
      <c r="B276" s="9" t="s">
        <v>125</v>
      </c>
      <c r="C276" s="9" t="s">
        <v>54</v>
      </c>
      <c r="D276" s="11">
        <v>3.8</v>
      </c>
      <c r="E276" s="11">
        <v>4.2</v>
      </c>
      <c r="F276" s="11">
        <v>4</v>
      </c>
    </row>
    <row r="277" spans="2:6">
      <c r="B277" s="9" t="s">
        <v>1589</v>
      </c>
      <c r="C277" s="9" t="s">
        <v>87</v>
      </c>
      <c r="D277" s="11">
        <v>3.1</v>
      </c>
      <c r="E277" s="11">
        <v>4.0999999999999996</v>
      </c>
      <c r="F277" s="11">
        <v>3.7</v>
      </c>
    </row>
    <row r="278" spans="2:6">
      <c r="B278" s="9" t="s">
        <v>203</v>
      </c>
      <c r="C278" s="9" t="s">
        <v>28</v>
      </c>
      <c r="D278" s="11">
        <v>2.8</v>
      </c>
      <c r="E278" s="11">
        <v>4.0999999999999996</v>
      </c>
      <c r="F278" s="11">
        <v>3.5</v>
      </c>
    </row>
    <row r="279" spans="2:6">
      <c r="B279" s="9" t="s">
        <v>1590</v>
      </c>
      <c r="C279" s="9" t="s">
        <v>21</v>
      </c>
      <c r="D279" s="11">
        <v>3.6</v>
      </c>
      <c r="E279" s="11">
        <v>3.9</v>
      </c>
      <c r="F279" s="11">
        <v>3.8</v>
      </c>
    </row>
    <row r="280" spans="2:6">
      <c r="B280" s="9" t="s">
        <v>85</v>
      </c>
      <c r="C280" s="9" t="s">
        <v>24</v>
      </c>
      <c r="D280" s="11" t="s">
        <v>1591</v>
      </c>
      <c r="E280" s="11">
        <v>4.3</v>
      </c>
      <c r="F280" s="11">
        <v>2.2000000000000002</v>
      </c>
    </row>
    <row r="281" spans="2:6">
      <c r="B281" s="9" t="s">
        <v>1592</v>
      </c>
      <c r="C281" s="9" t="s">
        <v>1551</v>
      </c>
      <c r="D281" s="11">
        <v>2.5</v>
      </c>
      <c r="E281" s="11">
        <v>3.1</v>
      </c>
      <c r="F281" s="11">
        <v>2.9</v>
      </c>
    </row>
    <row r="282" spans="2:6">
      <c r="B282" s="9" t="s">
        <v>1593</v>
      </c>
      <c r="C282" s="9" t="s">
        <v>49</v>
      </c>
      <c r="D282" s="11">
        <v>3.4</v>
      </c>
      <c r="E282" s="11">
        <v>3.4</v>
      </c>
      <c r="F282" s="11">
        <v>3.4</v>
      </c>
    </row>
    <row r="283" spans="2:6">
      <c r="B283" s="9"/>
      <c r="C283" s="9"/>
      <c r="D283" s="9"/>
      <c r="E283" s="9"/>
      <c r="F283" s="9"/>
    </row>
    <row r="284" spans="2:6">
      <c r="B284" s="61" t="s">
        <v>1594</v>
      </c>
      <c r="C284" s="61"/>
      <c r="D284" s="61"/>
      <c r="E284" s="61"/>
      <c r="F284" s="61"/>
    </row>
    <row r="285" spans="2:6">
      <c r="B285" s="1" t="s">
        <v>1540</v>
      </c>
      <c r="C285" s="1" t="s">
        <v>24</v>
      </c>
      <c r="D285" s="11">
        <v>1.9</v>
      </c>
      <c r="E285" s="11">
        <v>2.8</v>
      </c>
      <c r="F285" s="11">
        <v>2.4</v>
      </c>
    </row>
    <row r="286" spans="2:6">
      <c r="B286" s="1" t="s">
        <v>16</v>
      </c>
      <c r="C286" s="1" t="s">
        <v>44</v>
      </c>
      <c r="D286" s="11">
        <v>2.4</v>
      </c>
      <c r="E286" s="11">
        <v>4.0999999999999996</v>
      </c>
      <c r="F286" s="11">
        <v>3.3</v>
      </c>
    </row>
    <row r="287" spans="2:6">
      <c r="B287" s="1" t="s">
        <v>19</v>
      </c>
      <c r="C287" s="1" t="s">
        <v>30</v>
      </c>
      <c r="D287" s="11">
        <v>3.5</v>
      </c>
      <c r="E287" s="11">
        <v>4.9000000000000004</v>
      </c>
      <c r="F287" s="11">
        <v>4.3</v>
      </c>
    </row>
    <row r="288" spans="2:6">
      <c r="B288" s="1" t="s">
        <v>23</v>
      </c>
      <c r="C288" s="1" t="s">
        <v>24</v>
      </c>
      <c r="D288" s="11">
        <v>2.5</v>
      </c>
      <c r="E288" s="11">
        <v>3.7</v>
      </c>
      <c r="F288" s="11">
        <v>3.2</v>
      </c>
    </row>
    <row r="289" spans="2:6">
      <c r="B289" s="1" t="s">
        <v>26</v>
      </c>
      <c r="C289" s="1" t="s">
        <v>30</v>
      </c>
      <c r="D289" s="11">
        <v>4.3</v>
      </c>
      <c r="E289" s="11">
        <v>4.5999999999999996</v>
      </c>
      <c r="F289" s="11">
        <v>4.5</v>
      </c>
    </row>
    <row r="290" spans="2:6">
      <c r="B290" s="1" t="s">
        <v>28</v>
      </c>
      <c r="C290" s="1" t="s">
        <v>30</v>
      </c>
      <c r="D290" s="11">
        <v>3</v>
      </c>
      <c r="E290" s="11">
        <v>4.8</v>
      </c>
      <c r="F290" s="11">
        <v>3.9</v>
      </c>
    </row>
    <row r="291" spans="2:6">
      <c r="B291" s="1" t="s">
        <v>30</v>
      </c>
      <c r="C291" s="1" t="s">
        <v>24</v>
      </c>
      <c r="D291" s="11">
        <v>2.4</v>
      </c>
      <c r="E291" s="11">
        <v>2.9</v>
      </c>
      <c r="F291" s="11">
        <v>2.7</v>
      </c>
    </row>
    <row r="292" spans="2:6">
      <c r="B292" s="1" t="s">
        <v>33</v>
      </c>
      <c r="C292" s="1" t="s">
        <v>1540</v>
      </c>
      <c r="D292" s="11">
        <v>2</v>
      </c>
      <c r="E292" s="11">
        <v>4.8</v>
      </c>
      <c r="F292" s="11">
        <v>3.4</v>
      </c>
    </row>
    <row r="293" spans="2:6">
      <c r="B293" s="1" t="s">
        <v>36</v>
      </c>
      <c r="C293" s="1" t="s">
        <v>30</v>
      </c>
      <c r="D293" s="11">
        <v>5</v>
      </c>
      <c r="E293" s="11">
        <v>4.2</v>
      </c>
      <c r="F293" s="11">
        <v>4.5999999999999996</v>
      </c>
    </row>
    <row r="294" spans="2:6">
      <c r="B294" s="1" t="s">
        <v>39</v>
      </c>
      <c r="C294" s="1" t="s">
        <v>30</v>
      </c>
      <c r="D294" s="11">
        <v>4.0999999999999996</v>
      </c>
      <c r="E294" s="11">
        <v>3.8</v>
      </c>
      <c r="F294" s="11">
        <v>4</v>
      </c>
    </row>
    <row r="295" spans="2:6">
      <c r="B295" s="1" t="s">
        <v>41</v>
      </c>
      <c r="C295" s="1" t="s">
        <v>77</v>
      </c>
      <c r="D295" s="11">
        <v>3.7</v>
      </c>
      <c r="E295" s="11">
        <v>4.0999999999999996</v>
      </c>
      <c r="F295" s="11">
        <v>4</v>
      </c>
    </row>
    <row r="296" spans="2:6">
      <c r="B296" s="1" t="s">
        <v>44</v>
      </c>
      <c r="C296" s="1" t="s">
        <v>21</v>
      </c>
      <c r="D296" s="11">
        <v>1.8</v>
      </c>
      <c r="E296" s="11">
        <v>3.7</v>
      </c>
      <c r="F296" s="11">
        <v>2.8</v>
      </c>
    </row>
    <row r="297" spans="2:6">
      <c r="B297" s="1" t="s">
        <v>46</v>
      </c>
      <c r="C297" s="1" t="s">
        <v>30</v>
      </c>
      <c r="D297" s="11">
        <v>3.7</v>
      </c>
      <c r="E297" s="11">
        <v>3.2</v>
      </c>
      <c r="F297" s="11">
        <v>3.5</v>
      </c>
    </row>
    <row r="298" spans="2:6">
      <c r="B298" s="1" t="s">
        <v>49</v>
      </c>
      <c r="C298" s="1" t="s">
        <v>30</v>
      </c>
      <c r="D298" s="11">
        <v>2.9</v>
      </c>
      <c r="E298" s="11">
        <v>3.8</v>
      </c>
      <c r="F298" s="11">
        <v>3.4</v>
      </c>
    </row>
    <row r="299" spans="2:6">
      <c r="B299" s="1" t="s">
        <v>37</v>
      </c>
      <c r="C299" s="1" t="s">
        <v>30</v>
      </c>
      <c r="D299" s="11">
        <v>4.5999999999999996</v>
      </c>
      <c r="E299" s="11">
        <v>3.2</v>
      </c>
      <c r="F299" s="11">
        <v>3.9</v>
      </c>
    </row>
    <row r="300" spans="2:6">
      <c r="B300" s="1" t="s">
        <v>54</v>
      </c>
      <c r="C300" s="1" t="s">
        <v>30</v>
      </c>
      <c r="D300" s="11">
        <v>3.6</v>
      </c>
      <c r="E300" s="11">
        <v>4.3</v>
      </c>
      <c r="F300" s="11">
        <v>4</v>
      </c>
    </row>
    <row r="301" spans="2:6">
      <c r="B301" s="1" t="s">
        <v>1546</v>
      </c>
      <c r="C301" s="1" t="s">
        <v>30</v>
      </c>
      <c r="D301" s="11">
        <v>1</v>
      </c>
      <c r="E301" s="11">
        <v>4.3</v>
      </c>
      <c r="F301" s="11">
        <v>2.7</v>
      </c>
    </row>
    <row r="302" spans="2:6">
      <c r="B302" s="1" t="s">
        <v>52</v>
      </c>
      <c r="C302" s="1" t="s">
        <v>30</v>
      </c>
      <c r="D302" s="11">
        <v>4</v>
      </c>
      <c r="E302" s="11">
        <v>4.8</v>
      </c>
      <c r="F302" s="11">
        <v>4.4000000000000004</v>
      </c>
    </row>
    <row r="303" spans="2:6">
      <c r="B303" s="1" t="s">
        <v>57</v>
      </c>
      <c r="C303" s="1" t="s">
        <v>1547</v>
      </c>
      <c r="D303" s="11">
        <v>2.5</v>
      </c>
      <c r="E303" s="11">
        <v>3.8</v>
      </c>
      <c r="F303" s="11">
        <v>3.2</v>
      </c>
    </row>
    <row r="304" spans="2:6">
      <c r="B304" s="1" t="s">
        <v>1548</v>
      </c>
      <c r="C304" s="1" t="s">
        <v>30</v>
      </c>
      <c r="D304" s="11">
        <v>4.5</v>
      </c>
      <c r="E304" s="11">
        <v>4.2</v>
      </c>
      <c r="F304" s="11">
        <v>4.4000000000000004</v>
      </c>
    </row>
    <row r="305" spans="2:6">
      <c r="B305" s="1" t="s">
        <v>1549</v>
      </c>
      <c r="C305" s="1" t="s">
        <v>19</v>
      </c>
      <c r="D305" s="11">
        <v>3</v>
      </c>
      <c r="E305" s="11">
        <v>3.1</v>
      </c>
      <c r="F305" s="11">
        <v>3.1</v>
      </c>
    </row>
    <row r="306" spans="2:6">
      <c r="B306" s="1" t="s">
        <v>167</v>
      </c>
      <c r="C306" s="1" t="s">
        <v>1540</v>
      </c>
      <c r="D306" s="11">
        <v>2.6</v>
      </c>
      <c r="E306" s="11">
        <v>4</v>
      </c>
      <c r="F306" s="11">
        <v>3.3</v>
      </c>
    </row>
    <row r="307" spans="2:6">
      <c r="B307" s="1" t="s">
        <v>149</v>
      </c>
      <c r="C307" s="1" t="s">
        <v>77</v>
      </c>
      <c r="D307" s="11">
        <v>3.5</v>
      </c>
      <c r="E307" s="11">
        <v>3.9</v>
      </c>
      <c r="F307" s="11">
        <v>3.8</v>
      </c>
    </row>
    <row r="308" spans="2:6">
      <c r="B308" s="1" t="s">
        <v>1552</v>
      </c>
      <c r="C308" s="1" t="s">
        <v>30</v>
      </c>
      <c r="D308" s="11">
        <v>3.4</v>
      </c>
      <c r="E308" s="11">
        <v>2.8</v>
      </c>
      <c r="F308" s="11">
        <v>3.1</v>
      </c>
    </row>
    <row r="309" spans="2:6">
      <c r="B309" s="1" t="s">
        <v>59</v>
      </c>
      <c r="C309" s="1" t="s">
        <v>60</v>
      </c>
      <c r="D309" s="11">
        <v>2.8</v>
      </c>
      <c r="E309" s="11">
        <v>3</v>
      </c>
      <c r="F309" s="11">
        <v>2.9</v>
      </c>
    </row>
    <row r="310" spans="2:6">
      <c r="B310" s="1" t="s">
        <v>60</v>
      </c>
      <c r="C310" s="1" t="s">
        <v>44</v>
      </c>
      <c r="D310" s="11">
        <v>3</v>
      </c>
      <c r="E310" s="11">
        <v>4.2</v>
      </c>
      <c r="F310" s="11">
        <v>3.6</v>
      </c>
    </row>
    <row r="311" spans="2:6">
      <c r="B311" s="1" t="s">
        <v>63</v>
      </c>
      <c r="C311" s="1" t="s">
        <v>21</v>
      </c>
      <c r="D311" s="11">
        <v>2.8</v>
      </c>
      <c r="E311" s="11">
        <v>3.7</v>
      </c>
      <c r="F311" s="11">
        <v>3.3</v>
      </c>
    </row>
    <row r="312" spans="2:6">
      <c r="B312" s="1" t="s">
        <v>1554</v>
      </c>
      <c r="C312" s="1" t="s">
        <v>23</v>
      </c>
      <c r="D312" s="11">
        <v>2.1</v>
      </c>
      <c r="E312" s="11">
        <v>3</v>
      </c>
      <c r="F312" s="11">
        <v>2.6</v>
      </c>
    </row>
    <row r="313" spans="2:6">
      <c r="B313" s="1" t="s">
        <v>65</v>
      </c>
      <c r="C313" s="1" t="s">
        <v>1541</v>
      </c>
      <c r="D313" s="11">
        <v>3.7</v>
      </c>
      <c r="E313" s="11">
        <v>3.6</v>
      </c>
      <c r="F313" s="11">
        <v>3.7</v>
      </c>
    </row>
    <row r="314" spans="2:6">
      <c r="B314" s="1" t="s">
        <v>67</v>
      </c>
      <c r="C314" s="1" t="s">
        <v>1595</v>
      </c>
      <c r="D314" s="11">
        <v>3</v>
      </c>
      <c r="E314" s="11">
        <v>3.6</v>
      </c>
      <c r="F314" s="11">
        <v>3.3</v>
      </c>
    </row>
    <row r="315" spans="2:6">
      <c r="B315" s="1" t="s">
        <v>69</v>
      </c>
      <c r="C315" s="1" t="s">
        <v>28</v>
      </c>
      <c r="D315" s="11">
        <v>3</v>
      </c>
      <c r="E315" s="11">
        <v>3.3</v>
      </c>
      <c r="F315" s="11">
        <v>3.2</v>
      </c>
    </row>
    <row r="316" spans="2:6">
      <c r="B316" s="1" t="s">
        <v>71</v>
      </c>
      <c r="C316" s="1" t="s">
        <v>16</v>
      </c>
      <c r="D316" s="11">
        <v>2.6</v>
      </c>
      <c r="E316" s="11">
        <v>4</v>
      </c>
      <c r="F316" s="11">
        <v>3.3</v>
      </c>
    </row>
    <row r="317" spans="2:6">
      <c r="B317" s="1" t="s">
        <v>1558</v>
      </c>
      <c r="C317" s="1" t="s">
        <v>54</v>
      </c>
      <c r="D317" s="11">
        <v>2.4</v>
      </c>
      <c r="E317" s="11">
        <v>2.6</v>
      </c>
      <c r="F317" s="11">
        <v>2.5</v>
      </c>
    </row>
    <row r="318" spans="2:6">
      <c r="B318" s="1" t="s">
        <v>74</v>
      </c>
      <c r="C318" s="1" t="s">
        <v>1548</v>
      </c>
      <c r="D318" s="11">
        <v>2.2999999999999998</v>
      </c>
      <c r="E318" s="11">
        <v>3.4</v>
      </c>
      <c r="F318" s="11">
        <v>2.9</v>
      </c>
    </row>
    <row r="319" spans="2:6">
      <c r="B319" s="1" t="s">
        <v>1560</v>
      </c>
      <c r="C319" s="1" t="s">
        <v>28</v>
      </c>
      <c r="D319" s="11">
        <v>3.3</v>
      </c>
      <c r="E319" s="11">
        <v>3.9</v>
      </c>
      <c r="F319" s="11">
        <v>3.7</v>
      </c>
    </row>
    <row r="320" spans="2:6">
      <c r="B320" s="1" t="s">
        <v>77</v>
      </c>
      <c r="C320" s="1" t="s">
        <v>82</v>
      </c>
      <c r="D320" s="11">
        <v>3.5</v>
      </c>
      <c r="E320" s="11">
        <v>3.5</v>
      </c>
      <c r="F320" s="11">
        <v>3.6</v>
      </c>
    </row>
    <row r="321" spans="2:6">
      <c r="B321" s="1" t="s">
        <v>79</v>
      </c>
      <c r="C321" s="1" t="s">
        <v>28</v>
      </c>
      <c r="D321" s="11">
        <v>2.7</v>
      </c>
      <c r="E321" s="11">
        <v>4.4000000000000004</v>
      </c>
      <c r="F321" s="11">
        <v>3.6</v>
      </c>
    </row>
    <row r="322" spans="2:6">
      <c r="B322" s="1" t="s">
        <v>136</v>
      </c>
      <c r="C322" s="1" t="s">
        <v>82</v>
      </c>
      <c r="D322" s="11">
        <v>2.9</v>
      </c>
      <c r="E322" s="11">
        <v>3.4</v>
      </c>
      <c r="F322" s="11">
        <v>3.2</v>
      </c>
    </row>
    <row r="323" spans="2:6">
      <c r="B323" s="1" t="s">
        <v>1562</v>
      </c>
      <c r="C323" s="1" t="s">
        <v>44</v>
      </c>
      <c r="D323" s="11">
        <v>2.2999999999999998</v>
      </c>
      <c r="E323" s="11">
        <v>3.9</v>
      </c>
      <c r="F323" s="11">
        <v>3.2</v>
      </c>
    </row>
    <row r="324" spans="2:6">
      <c r="B324" s="1" t="s">
        <v>84</v>
      </c>
      <c r="C324" s="1" t="s">
        <v>1548</v>
      </c>
      <c r="D324" s="11">
        <v>3.1</v>
      </c>
      <c r="E324" s="11">
        <v>3.6</v>
      </c>
      <c r="F324" s="11">
        <v>3.4</v>
      </c>
    </row>
    <row r="325" spans="2:6">
      <c r="B325" s="1" t="s">
        <v>87</v>
      </c>
      <c r="C325" s="1" t="s">
        <v>19</v>
      </c>
      <c r="D325" s="11">
        <v>4.7</v>
      </c>
      <c r="E325" s="11">
        <v>3.6</v>
      </c>
      <c r="F325" s="11">
        <v>4.2</v>
      </c>
    </row>
    <row r="326" spans="2:6">
      <c r="B326" s="1" t="s">
        <v>89</v>
      </c>
      <c r="C326" s="1" t="s">
        <v>1540</v>
      </c>
      <c r="D326" s="11">
        <v>3</v>
      </c>
      <c r="E326" s="11">
        <v>4.5999999999999996</v>
      </c>
      <c r="F326" s="11">
        <v>3.8</v>
      </c>
    </row>
    <row r="327" spans="2:6">
      <c r="B327" s="1" t="s">
        <v>91</v>
      </c>
      <c r="C327" s="1" t="s">
        <v>85</v>
      </c>
      <c r="D327" s="11">
        <v>3.3</v>
      </c>
      <c r="E327" s="11">
        <v>4.0999999999999996</v>
      </c>
      <c r="F327" s="11">
        <v>3.8</v>
      </c>
    </row>
    <row r="328" spans="2:6">
      <c r="B328" s="1" t="s">
        <v>1564</v>
      </c>
      <c r="C328" s="1" t="s">
        <v>1552</v>
      </c>
      <c r="D328" s="11">
        <v>4.5</v>
      </c>
      <c r="E328" s="11">
        <v>4</v>
      </c>
      <c r="F328" s="11">
        <v>4.3</v>
      </c>
    </row>
    <row r="329" spans="2:6">
      <c r="B329" s="1" t="s">
        <v>93</v>
      </c>
      <c r="C329" s="1" t="s">
        <v>1547</v>
      </c>
      <c r="D329" s="11">
        <v>2.2999999999999998</v>
      </c>
      <c r="E329" s="11">
        <v>3.8</v>
      </c>
      <c r="F329" s="11">
        <v>3.1</v>
      </c>
    </row>
    <row r="330" spans="2:6">
      <c r="B330" s="1" t="s">
        <v>270</v>
      </c>
      <c r="C330" s="1" t="s">
        <v>23</v>
      </c>
      <c r="D330" s="11">
        <v>2.1</v>
      </c>
      <c r="E330" s="11">
        <v>2.9</v>
      </c>
      <c r="F330" s="11">
        <v>2.6</v>
      </c>
    </row>
    <row r="331" spans="2:6">
      <c r="B331" s="1" t="s">
        <v>95</v>
      </c>
      <c r="C331" s="1" t="s">
        <v>1554</v>
      </c>
      <c r="D331" s="11">
        <v>2.5</v>
      </c>
      <c r="E331" s="11">
        <v>2.8</v>
      </c>
      <c r="F331" s="11">
        <v>2.7</v>
      </c>
    </row>
    <row r="332" spans="2:6">
      <c r="B332" s="1" t="s">
        <v>1569</v>
      </c>
      <c r="C332" s="1" t="s">
        <v>1541</v>
      </c>
      <c r="D332" s="11">
        <v>3</v>
      </c>
      <c r="E332" s="11">
        <v>2.9</v>
      </c>
      <c r="F332" s="11">
        <v>3</v>
      </c>
    </row>
    <row r="333" spans="2:6">
      <c r="B333" s="1" t="s">
        <v>1571</v>
      </c>
      <c r="C333" s="1" t="s">
        <v>52</v>
      </c>
      <c r="D333" s="11">
        <v>4.3</v>
      </c>
      <c r="E333" s="11">
        <v>3.7</v>
      </c>
      <c r="F333" s="11">
        <v>4.0999999999999996</v>
      </c>
    </row>
    <row r="334" spans="2:6">
      <c r="B334" s="1" t="s">
        <v>98</v>
      </c>
      <c r="C334" s="1" t="s">
        <v>79</v>
      </c>
      <c r="D334" s="11">
        <v>2.6</v>
      </c>
      <c r="E334" s="11">
        <v>4</v>
      </c>
      <c r="F334" s="11">
        <v>3.3</v>
      </c>
    </row>
    <row r="335" spans="2:6">
      <c r="B335" s="1" t="s">
        <v>101</v>
      </c>
      <c r="C335" s="1" t="s">
        <v>26</v>
      </c>
      <c r="D335" s="11">
        <v>3.8</v>
      </c>
      <c r="E335" s="11">
        <v>3.9</v>
      </c>
      <c r="F335" s="11">
        <v>3.9</v>
      </c>
    </row>
    <row r="336" spans="2:6">
      <c r="B336" s="1" t="s">
        <v>1573</v>
      </c>
      <c r="C336" s="1" t="s">
        <v>46</v>
      </c>
      <c r="D336" s="11">
        <v>1.8</v>
      </c>
      <c r="E336" s="11">
        <v>3.6</v>
      </c>
      <c r="F336" s="11">
        <v>2.7</v>
      </c>
    </row>
    <row r="337" spans="2:6">
      <c r="B337" s="1" t="s">
        <v>103</v>
      </c>
      <c r="C337" s="1" t="s">
        <v>1549</v>
      </c>
      <c r="D337" s="11">
        <v>3.2</v>
      </c>
      <c r="E337" s="11">
        <v>3</v>
      </c>
      <c r="F337" s="11">
        <v>3.1</v>
      </c>
    </row>
    <row r="338" spans="2:6">
      <c r="B338" s="1" t="s">
        <v>105</v>
      </c>
      <c r="C338" s="1" t="s">
        <v>39</v>
      </c>
      <c r="D338" s="11">
        <v>3.2</v>
      </c>
      <c r="E338" s="11">
        <v>3.3</v>
      </c>
      <c r="F338" s="11">
        <v>3.3</v>
      </c>
    </row>
    <row r="339" spans="2:6">
      <c r="B339" s="1" t="s">
        <v>159</v>
      </c>
      <c r="C339" s="1" t="s">
        <v>36</v>
      </c>
      <c r="D339" s="11">
        <v>3.5</v>
      </c>
      <c r="E339" s="11">
        <v>4</v>
      </c>
      <c r="F339" s="11">
        <v>3.8</v>
      </c>
    </row>
    <row r="340" spans="2:6">
      <c r="B340" s="1" t="s">
        <v>109</v>
      </c>
      <c r="C340" s="1" t="s">
        <v>46</v>
      </c>
      <c r="D340" s="11">
        <v>3.1</v>
      </c>
      <c r="E340" s="11">
        <v>4.2</v>
      </c>
      <c r="F340" s="11">
        <v>3.7</v>
      </c>
    </row>
    <row r="341" spans="2:6">
      <c r="B341" s="1" t="s">
        <v>111</v>
      </c>
      <c r="C341" s="1" t="s">
        <v>36</v>
      </c>
      <c r="D341" s="11">
        <v>3.3</v>
      </c>
      <c r="E341" s="11">
        <v>4</v>
      </c>
      <c r="F341" s="11">
        <v>3.7</v>
      </c>
    </row>
    <row r="342" spans="2:6">
      <c r="B342" s="1" t="s">
        <v>113</v>
      </c>
      <c r="C342" s="1" t="s">
        <v>65</v>
      </c>
      <c r="D342" s="11">
        <v>3.1</v>
      </c>
      <c r="E342" s="11">
        <v>4</v>
      </c>
      <c r="F342" s="11">
        <v>3.6</v>
      </c>
    </row>
    <row r="343" spans="2:6">
      <c r="B343" s="1" t="s">
        <v>106</v>
      </c>
      <c r="C343" s="1" t="s">
        <v>39</v>
      </c>
      <c r="D343" s="11">
        <v>2.8</v>
      </c>
      <c r="E343" s="11">
        <v>3.5</v>
      </c>
      <c r="F343" s="11">
        <v>3.2</v>
      </c>
    </row>
    <row r="344" spans="2:6">
      <c r="B344" s="1" t="s">
        <v>146</v>
      </c>
      <c r="C344" s="1" t="s">
        <v>16</v>
      </c>
      <c r="D344" s="11">
        <v>3</v>
      </c>
      <c r="E344" s="11">
        <v>4</v>
      </c>
      <c r="F344" s="11">
        <v>3.5</v>
      </c>
    </row>
    <row r="345" spans="2:6">
      <c r="B345" s="1" t="s">
        <v>117</v>
      </c>
      <c r="C345" s="1" t="s">
        <v>1548</v>
      </c>
      <c r="D345" s="11">
        <v>3.2</v>
      </c>
      <c r="E345" s="11">
        <v>4.4000000000000004</v>
      </c>
      <c r="F345" s="11">
        <v>3.8</v>
      </c>
    </row>
    <row r="346" spans="2:6">
      <c r="B346" s="1" t="s">
        <v>107</v>
      </c>
      <c r="C346" s="1" t="s">
        <v>1595</v>
      </c>
      <c r="D346" s="11">
        <v>3.1</v>
      </c>
      <c r="E346" s="11">
        <v>3</v>
      </c>
      <c r="F346" s="11">
        <v>3.1</v>
      </c>
    </row>
    <row r="347" spans="2:6">
      <c r="B347" s="1" t="s">
        <v>120</v>
      </c>
      <c r="C347" s="1" t="s">
        <v>1541</v>
      </c>
      <c r="D347" s="11">
        <v>2.7</v>
      </c>
      <c r="E347" s="11">
        <v>3.9</v>
      </c>
      <c r="F347" s="11">
        <v>3.4</v>
      </c>
    </row>
    <row r="348" spans="2:6">
      <c r="B348" s="1" t="s">
        <v>122</v>
      </c>
      <c r="C348" s="1" t="s">
        <v>1548</v>
      </c>
      <c r="D348" s="11">
        <v>2.2000000000000002</v>
      </c>
      <c r="E348" s="11">
        <v>3.4</v>
      </c>
      <c r="F348" s="11">
        <v>2.8</v>
      </c>
    </row>
    <row r="349" spans="2:6">
      <c r="B349" s="1" t="s">
        <v>153</v>
      </c>
      <c r="C349" s="1" t="s">
        <v>26</v>
      </c>
      <c r="D349" s="11">
        <v>3</v>
      </c>
      <c r="E349" s="11">
        <v>3.5</v>
      </c>
      <c r="F349" s="11">
        <v>3.3</v>
      </c>
    </row>
    <row r="350" spans="2:6">
      <c r="B350" s="1" t="s">
        <v>1580</v>
      </c>
      <c r="C350" s="1" t="s">
        <v>1552</v>
      </c>
      <c r="D350" s="11">
        <v>3.9</v>
      </c>
      <c r="E350" s="11">
        <v>3.9</v>
      </c>
      <c r="F350" s="11">
        <v>4</v>
      </c>
    </row>
    <row r="351" spans="2:6">
      <c r="B351" s="1" t="s">
        <v>1581</v>
      </c>
      <c r="C351" s="1" t="s">
        <v>1560</v>
      </c>
      <c r="D351" s="11">
        <v>2.2999999999999998</v>
      </c>
      <c r="E351" s="11">
        <v>3.7</v>
      </c>
      <c r="F351" s="11">
        <v>3.1</v>
      </c>
    </row>
    <row r="352" spans="2:6">
      <c r="B352" s="1" t="s">
        <v>1582</v>
      </c>
      <c r="C352" s="1" t="s">
        <v>52</v>
      </c>
      <c r="D352" s="11">
        <v>3.1</v>
      </c>
      <c r="E352" s="11">
        <v>4.3</v>
      </c>
      <c r="F352" s="11">
        <v>3.8</v>
      </c>
    </row>
    <row r="353" spans="2:7">
      <c r="B353" s="1" t="s">
        <v>1585</v>
      </c>
      <c r="C353" s="1" t="s">
        <v>89</v>
      </c>
      <c r="D353" s="11">
        <v>3.5</v>
      </c>
      <c r="E353" s="11">
        <v>3.3</v>
      </c>
      <c r="F353" s="11">
        <v>3.5</v>
      </c>
    </row>
    <row r="354" spans="2:7">
      <c r="B354" s="1" t="s">
        <v>1586</v>
      </c>
      <c r="C354" s="1" t="s">
        <v>21</v>
      </c>
      <c r="D354" s="11">
        <v>2.2000000000000002</v>
      </c>
      <c r="E354" s="11">
        <v>3.8</v>
      </c>
      <c r="F354" s="11">
        <v>3</v>
      </c>
    </row>
    <row r="355" spans="2:7">
      <c r="B355" s="1" t="s">
        <v>1588</v>
      </c>
      <c r="C355" s="1" t="s">
        <v>136</v>
      </c>
      <c r="D355" s="11">
        <v>2.6</v>
      </c>
      <c r="E355" s="11">
        <v>2.5</v>
      </c>
      <c r="F355" s="11">
        <v>2.6</v>
      </c>
    </row>
    <row r="356" spans="2:7">
      <c r="B356" s="1" t="s">
        <v>109</v>
      </c>
      <c r="C356" s="1" t="s">
        <v>1586</v>
      </c>
      <c r="D356" s="11">
        <v>3</v>
      </c>
      <c r="E356" s="11">
        <v>3.4</v>
      </c>
      <c r="F356" s="11">
        <v>3.2</v>
      </c>
    </row>
    <row r="357" spans="2:7">
      <c r="B357" s="1" t="s">
        <v>82</v>
      </c>
      <c r="C357" s="1" t="s">
        <v>24</v>
      </c>
      <c r="D357" s="11">
        <v>2.1</v>
      </c>
      <c r="E357" s="11">
        <v>3.3</v>
      </c>
      <c r="F357" s="11">
        <v>2.8</v>
      </c>
    </row>
    <row r="358" spans="2:7">
      <c r="B358" s="1" t="s">
        <v>125</v>
      </c>
      <c r="C358" s="1" t="s">
        <v>54</v>
      </c>
      <c r="D358" s="11">
        <v>3</v>
      </c>
      <c r="E358" s="11">
        <v>2.9</v>
      </c>
      <c r="F358" s="11">
        <v>3</v>
      </c>
      <c r="G358" s="28"/>
    </row>
    <row r="359" spans="2:7">
      <c r="B359" s="1" t="s">
        <v>1590</v>
      </c>
      <c r="C359" s="1" t="s">
        <v>21</v>
      </c>
      <c r="D359" s="11">
        <v>2.7</v>
      </c>
      <c r="E359" s="11">
        <v>4.0999999999999996</v>
      </c>
      <c r="F359" s="11">
        <v>3.5</v>
      </c>
    </row>
    <row r="360" spans="2:7">
      <c r="B360" s="1" t="s">
        <v>85</v>
      </c>
      <c r="C360" s="1" t="s">
        <v>24</v>
      </c>
      <c r="D360" s="11">
        <v>3.3</v>
      </c>
      <c r="E360" s="11">
        <v>4.2</v>
      </c>
      <c r="F360" s="11">
        <v>3.8</v>
      </c>
    </row>
    <row r="361" spans="2:7">
      <c r="B361" s="1" t="s">
        <v>1593</v>
      </c>
      <c r="C361" s="1" t="s">
        <v>49</v>
      </c>
      <c r="D361" s="11">
        <v>3</v>
      </c>
      <c r="E361" s="11">
        <v>3.9</v>
      </c>
      <c r="F361" s="11">
        <v>3.5</v>
      </c>
    </row>
    <row r="362" spans="2:7">
      <c r="B362" s="1" t="s">
        <v>128</v>
      </c>
      <c r="C362" s="1" t="s">
        <v>1551</v>
      </c>
      <c r="D362" s="11">
        <v>2.4</v>
      </c>
      <c r="E362" s="11">
        <v>2.7</v>
      </c>
      <c r="F362" s="11">
        <v>2.6</v>
      </c>
    </row>
    <row r="363" spans="2:7">
      <c r="B363" s="1" t="s">
        <v>1596</v>
      </c>
      <c r="C363" s="1" t="s">
        <v>1595</v>
      </c>
      <c r="D363" s="11">
        <v>3.7</v>
      </c>
      <c r="E363" s="11">
        <v>3</v>
      </c>
      <c r="F363" s="11">
        <v>3.4</v>
      </c>
    </row>
    <row r="364" spans="2:7">
      <c r="B364" s="1" t="s">
        <v>131</v>
      </c>
      <c r="C364" s="1" t="s">
        <v>16</v>
      </c>
      <c r="D364" s="11">
        <v>2.8</v>
      </c>
      <c r="E364" s="11">
        <v>3.2</v>
      </c>
      <c r="F364" s="11">
        <v>3</v>
      </c>
    </row>
    <row r="365" spans="2:7">
      <c r="B365" s="1" t="s">
        <v>253</v>
      </c>
      <c r="C365" s="1" t="s">
        <v>1586</v>
      </c>
      <c r="D365" s="11">
        <v>2</v>
      </c>
      <c r="E365" s="11">
        <v>3.6</v>
      </c>
      <c r="F365" s="11">
        <v>2.8</v>
      </c>
    </row>
    <row r="366" spans="2:7">
      <c r="B366" s="1" t="s">
        <v>1595</v>
      </c>
      <c r="C366" s="1" t="s">
        <v>23</v>
      </c>
      <c r="D366" s="11">
        <v>2.7</v>
      </c>
      <c r="E366" s="11">
        <v>3.2</v>
      </c>
      <c r="F366" s="11">
        <v>3</v>
      </c>
    </row>
    <row r="367" spans="2:7">
      <c r="B367" s="1" t="s">
        <v>174</v>
      </c>
      <c r="C367" s="1" t="s">
        <v>23</v>
      </c>
      <c r="D367" s="11">
        <v>2</v>
      </c>
      <c r="E367" s="11">
        <v>2.9</v>
      </c>
      <c r="F367" s="11">
        <v>2.5</v>
      </c>
    </row>
    <row r="368" spans="2:7">
      <c r="B368" s="1" t="s">
        <v>133</v>
      </c>
      <c r="C368" s="1" t="s">
        <v>1554</v>
      </c>
      <c r="D368" s="11">
        <v>2.1</v>
      </c>
      <c r="E368" s="11">
        <v>2.8</v>
      </c>
      <c r="F368" s="11">
        <v>2.5</v>
      </c>
    </row>
    <row r="369" spans="2:6">
      <c r="B369" s="1" t="s">
        <v>1597</v>
      </c>
      <c r="C369" s="1" t="s">
        <v>1554</v>
      </c>
      <c r="D369" s="11">
        <v>2.2999999999999998</v>
      </c>
      <c r="E369" s="11">
        <v>3.1</v>
      </c>
      <c r="F369" s="11">
        <v>2.8</v>
      </c>
    </row>
    <row r="370" spans="2:6">
      <c r="B370" s="1" t="s">
        <v>135</v>
      </c>
      <c r="C370" s="1" t="s">
        <v>136</v>
      </c>
      <c r="D370" s="11">
        <v>4</v>
      </c>
      <c r="E370" s="11">
        <v>3</v>
      </c>
      <c r="F370" s="11">
        <v>3.5</v>
      </c>
    </row>
    <row r="371" spans="2:6">
      <c r="B371" s="1" t="s">
        <v>1598</v>
      </c>
      <c r="C371" s="1" t="s">
        <v>1586</v>
      </c>
      <c r="D371" s="11">
        <v>3.2</v>
      </c>
      <c r="E371" s="11">
        <v>3.8</v>
      </c>
      <c r="F371" s="11">
        <v>3.5</v>
      </c>
    </row>
    <row r="372" spans="2:6">
      <c r="B372" s="1" t="s">
        <v>1599</v>
      </c>
      <c r="C372" s="1" t="s">
        <v>1586</v>
      </c>
      <c r="D372" s="11">
        <v>3.5</v>
      </c>
      <c r="E372" s="11">
        <v>3</v>
      </c>
      <c r="F372" s="11">
        <v>3.3</v>
      </c>
    </row>
    <row r="373" spans="2:6">
      <c r="B373" s="9"/>
      <c r="C373" s="11"/>
      <c r="D373" s="11"/>
      <c r="E373" s="11"/>
      <c r="F373" s="11"/>
    </row>
    <row r="374" spans="2:6">
      <c r="B374" s="61" t="s">
        <v>1600</v>
      </c>
      <c r="C374" s="61"/>
      <c r="D374" s="61"/>
      <c r="E374" s="61"/>
      <c r="F374" s="61"/>
    </row>
    <row r="375" spans="2:6">
      <c r="B375" s="9" t="s">
        <v>1540</v>
      </c>
      <c r="C375" s="11" t="s">
        <v>24</v>
      </c>
      <c r="D375" s="11">
        <v>2.1</v>
      </c>
      <c r="E375" s="11">
        <v>3.1</v>
      </c>
      <c r="F375" s="11">
        <v>2.6</v>
      </c>
    </row>
    <row r="376" spans="2:6">
      <c r="B376" s="9" t="s">
        <v>16</v>
      </c>
      <c r="C376" s="9" t="s">
        <v>44</v>
      </c>
      <c r="D376" s="11">
        <v>3</v>
      </c>
      <c r="E376" s="11">
        <v>4.5</v>
      </c>
      <c r="F376" s="11">
        <v>3.75</v>
      </c>
    </row>
    <row r="377" spans="2:6">
      <c r="B377" s="9" t="s">
        <v>19</v>
      </c>
      <c r="C377" s="11" t="s">
        <v>30</v>
      </c>
      <c r="D377" s="11">
        <v>3.4</v>
      </c>
      <c r="E377" s="11">
        <v>3.3</v>
      </c>
      <c r="F377" s="11">
        <v>3.35</v>
      </c>
    </row>
    <row r="378" spans="2:6">
      <c r="B378" s="9" t="s">
        <v>23</v>
      </c>
      <c r="C378" s="11" t="s">
        <v>24</v>
      </c>
      <c r="D378" s="11">
        <v>3.13</v>
      </c>
      <c r="E378" s="11">
        <v>2.9</v>
      </c>
      <c r="F378" s="11">
        <v>3.02</v>
      </c>
    </row>
    <row r="379" spans="2:6">
      <c r="B379" s="9" t="s">
        <v>26</v>
      </c>
      <c r="C379" s="11" t="s">
        <v>30</v>
      </c>
      <c r="D379" s="11">
        <v>3.36</v>
      </c>
      <c r="E379" s="11">
        <v>4.2</v>
      </c>
      <c r="F379" s="11">
        <v>3.78</v>
      </c>
    </row>
    <row r="380" spans="2:6">
      <c r="B380" s="9" t="s">
        <v>28</v>
      </c>
      <c r="C380" s="11" t="s">
        <v>30</v>
      </c>
      <c r="D380" s="11">
        <v>4.2300000000000004</v>
      </c>
      <c r="E380" s="11">
        <v>4.0999999999999996</v>
      </c>
      <c r="F380" s="11">
        <v>4.17</v>
      </c>
    </row>
    <row r="381" spans="2:6">
      <c r="B381" s="9" t="s">
        <v>30</v>
      </c>
      <c r="C381" s="11" t="s">
        <v>24</v>
      </c>
      <c r="D381" s="11">
        <v>2.97</v>
      </c>
      <c r="E381" s="11">
        <v>3.2</v>
      </c>
      <c r="F381" s="11">
        <v>3.09</v>
      </c>
    </row>
    <row r="382" spans="2:6">
      <c r="B382" s="9" t="s">
        <v>33</v>
      </c>
      <c r="C382" s="11" t="s">
        <v>1540</v>
      </c>
      <c r="D382" s="11">
        <v>2.6</v>
      </c>
      <c r="E382" s="11">
        <v>4.5999999999999996</v>
      </c>
      <c r="F382" s="11">
        <v>3.6</v>
      </c>
    </row>
    <row r="383" spans="2:6">
      <c r="B383" s="9" t="s">
        <v>36</v>
      </c>
      <c r="C383" s="11" t="s">
        <v>30</v>
      </c>
      <c r="D383" s="11">
        <v>3.33</v>
      </c>
      <c r="E383" s="11">
        <v>3.7</v>
      </c>
      <c r="F383" s="11">
        <v>3.52</v>
      </c>
    </row>
    <row r="384" spans="2:6">
      <c r="B384" s="9" t="s">
        <v>39</v>
      </c>
      <c r="C384" s="11" t="s">
        <v>30</v>
      </c>
      <c r="D384" s="11">
        <v>4.17</v>
      </c>
      <c r="E384" s="11">
        <v>4.0999999999999996</v>
      </c>
      <c r="F384" s="11">
        <v>4.1399999999999997</v>
      </c>
    </row>
    <row r="385" spans="2:6">
      <c r="B385" s="9" t="s">
        <v>41</v>
      </c>
      <c r="C385" s="11" t="s">
        <v>77</v>
      </c>
      <c r="D385" s="11">
        <v>4.08</v>
      </c>
      <c r="E385" s="11">
        <v>4.4000000000000004</v>
      </c>
      <c r="F385" s="11">
        <v>4.24</v>
      </c>
    </row>
    <row r="386" spans="2:6">
      <c r="B386" s="9" t="s">
        <v>44</v>
      </c>
      <c r="C386" s="11" t="s">
        <v>21</v>
      </c>
      <c r="D386" s="11">
        <v>1.58</v>
      </c>
      <c r="E386" s="11">
        <v>3.7</v>
      </c>
      <c r="F386" s="11">
        <v>2.64</v>
      </c>
    </row>
    <row r="387" spans="2:6">
      <c r="B387" s="9" t="s">
        <v>46</v>
      </c>
      <c r="C387" s="11" t="s">
        <v>30</v>
      </c>
      <c r="D387" s="11">
        <v>3.56</v>
      </c>
      <c r="E387" s="11">
        <v>3.3</v>
      </c>
      <c r="F387" s="11">
        <v>3.43</v>
      </c>
    </row>
    <row r="388" spans="2:6">
      <c r="B388" s="9" t="s">
        <v>49</v>
      </c>
      <c r="C388" s="11" t="s">
        <v>30</v>
      </c>
      <c r="D388" s="11">
        <v>3.44</v>
      </c>
      <c r="E388" s="11">
        <v>3.6</v>
      </c>
      <c r="F388" s="11">
        <v>3.52</v>
      </c>
    </row>
    <row r="389" spans="2:6">
      <c r="B389" s="9" t="s">
        <v>37</v>
      </c>
      <c r="C389" s="11" t="s">
        <v>30</v>
      </c>
      <c r="D389" s="11">
        <v>3.77</v>
      </c>
      <c r="E389" s="11">
        <v>3.7</v>
      </c>
      <c r="F389" s="11">
        <v>3.74</v>
      </c>
    </row>
    <row r="390" spans="2:6">
      <c r="B390" s="9" t="s">
        <v>54</v>
      </c>
      <c r="C390" s="11" t="s">
        <v>30</v>
      </c>
      <c r="D390" s="11">
        <v>3.22</v>
      </c>
      <c r="E390" s="11">
        <v>3.7</v>
      </c>
      <c r="F390" s="11">
        <v>3.46</v>
      </c>
    </row>
    <row r="391" spans="2:6">
      <c r="B391" s="9" t="s">
        <v>1546</v>
      </c>
      <c r="C391" s="11" t="s">
        <v>30</v>
      </c>
      <c r="D391" s="11">
        <v>2.38</v>
      </c>
      <c r="E391" s="11">
        <v>2.7</v>
      </c>
      <c r="F391" s="11">
        <v>2.54</v>
      </c>
    </row>
    <row r="392" spans="2:6">
      <c r="B392" s="9" t="s">
        <v>52</v>
      </c>
      <c r="C392" s="11" t="s">
        <v>30</v>
      </c>
      <c r="D392" s="11">
        <v>4.2</v>
      </c>
      <c r="E392" s="11">
        <v>4.2</v>
      </c>
      <c r="F392" s="11">
        <v>4.2</v>
      </c>
    </row>
    <row r="393" spans="2:6">
      <c r="B393" s="9" t="s">
        <v>57</v>
      </c>
      <c r="C393" s="11" t="s">
        <v>21</v>
      </c>
      <c r="D393" s="11">
        <v>3.33</v>
      </c>
      <c r="E393" s="11">
        <v>3.5</v>
      </c>
      <c r="F393" s="11">
        <v>3.42</v>
      </c>
    </row>
    <row r="394" spans="2:6">
      <c r="B394" s="9" t="s">
        <v>1548</v>
      </c>
      <c r="C394" s="11" t="s">
        <v>30</v>
      </c>
      <c r="D394" s="11">
        <v>3.53</v>
      </c>
      <c r="E394" s="11">
        <v>3.7</v>
      </c>
      <c r="F394" s="11">
        <v>3.62</v>
      </c>
    </row>
    <row r="395" spans="2:6">
      <c r="B395" s="9" t="s">
        <v>1549</v>
      </c>
      <c r="C395" s="11" t="s">
        <v>19</v>
      </c>
      <c r="D395" s="11">
        <v>3.32</v>
      </c>
      <c r="E395" s="11">
        <v>3.7</v>
      </c>
      <c r="F395" s="11">
        <v>3.51</v>
      </c>
    </row>
    <row r="396" spans="2:6">
      <c r="B396" s="9" t="s">
        <v>167</v>
      </c>
      <c r="C396" s="11" t="s">
        <v>1540</v>
      </c>
      <c r="D396" s="11">
        <v>3.37</v>
      </c>
      <c r="E396" s="11">
        <v>4.2</v>
      </c>
      <c r="F396" s="11">
        <v>3.79</v>
      </c>
    </row>
    <row r="397" spans="2:6">
      <c r="B397" s="9" t="s">
        <v>149</v>
      </c>
      <c r="C397" s="11" t="s">
        <v>77</v>
      </c>
      <c r="D397" s="11">
        <v>3.97</v>
      </c>
      <c r="E397" s="11">
        <v>4</v>
      </c>
      <c r="F397" s="11">
        <v>3.99</v>
      </c>
    </row>
    <row r="398" spans="2:6">
      <c r="B398" s="9" t="s">
        <v>1552</v>
      </c>
      <c r="C398" s="11" t="s">
        <v>30</v>
      </c>
      <c r="D398" s="11">
        <v>2.4300000000000002</v>
      </c>
      <c r="E398" s="11">
        <v>2.7</v>
      </c>
      <c r="F398" s="11">
        <v>2.57</v>
      </c>
    </row>
    <row r="399" spans="2:6">
      <c r="B399" s="9" t="s">
        <v>59</v>
      </c>
      <c r="C399" s="11" t="s">
        <v>60</v>
      </c>
      <c r="D399" s="11">
        <v>3.5</v>
      </c>
      <c r="E399" s="11">
        <v>3.4</v>
      </c>
      <c r="F399" s="11">
        <v>3.45</v>
      </c>
    </row>
    <row r="400" spans="2:6">
      <c r="B400" s="9" t="s">
        <v>60</v>
      </c>
      <c r="C400" s="11" t="s">
        <v>44</v>
      </c>
      <c r="D400" s="11">
        <v>3.4</v>
      </c>
      <c r="E400" s="11">
        <v>4.5</v>
      </c>
      <c r="F400" s="11">
        <v>3.95</v>
      </c>
    </row>
    <row r="401" spans="2:6">
      <c r="B401" s="9" t="s">
        <v>63</v>
      </c>
      <c r="C401" s="11" t="s">
        <v>21</v>
      </c>
      <c r="D401" s="11">
        <v>3.3</v>
      </c>
      <c r="E401" s="11">
        <v>3.6</v>
      </c>
      <c r="F401" s="11">
        <v>3.45</v>
      </c>
    </row>
    <row r="402" spans="2:6">
      <c r="B402" s="9" t="s">
        <v>1554</v>
      </c>
      <c r="C402" s="11" t="s">
        <v>23</v>
      </c>
      <c r="D402" s="11">
        <v>4.04</v>
      </c>
      <c r="E402" s="11">
        <v>4</v>
      </c>
      <c r="F402" s="11">
        <v>4.0199999999999996</v>
      </c>
    </row>
    <row r="403" spans="2:6">
      <c r="B403" s="9" t="s">
        <v>65</v>
      </c>
      <c r="C403" s="11" t="s">
        <v>1541</v>
      </c>
      <c r="D403" s="11">
        <v>3.25</v>
      </c>
      <c r="E403" s="11">
        <v>4</v>
      </c>
      <c r="F403" s="11">
        <v>3.63</v>
      </c>
    </row>
    <row r="404" spans="2:6">
      <c r="B404" s="9" t="s">
        <v>67</v>
      </c>
      <c r="C404" s="11" t="s">
        <v>1595</v>
      </c>
      <c r="D404" s="11">
        <v>4.42</v>
      </c>
      <c r="E404" s="11">
        <v>4.4000000000000004</v>
      </c>
      <c r="F404" s="11">
        <v>4.41</v>
      </c>
    </row>
    <row r="405" spans="2:6">
      <c r="B405" s="9" t="s">
        <v>69</v>
      </c>
      <c r="C405" s="11" t="s">
        <v>28</v>
      </c>
      <c r="D405" s="11">
        <v>3.9</v>
      </c>
      <c r="E405" s="11">
        <v>4.0999999999999996</v>
      </c>
      <c r="F405" s="11">
        <v>4</v>
      </c>
    </row>
    <row r="406" spans="2:6">
      <c r="B406" s="9" t="s">
        <v>71</v>
      </c>
      <c r="C406" s="11" t="s">
        <v>16</v>
      </c>
      <c r="D406" s="11">
        <v>4.75</v>
      </c>
      <c r="E406" s="11">
        <v>4.5</v>
      </c>
      <c r="F406" s="11">
        <v>4.63</v>
      </c>
    </row>
    <row r="407" spans="2:6">
      <c r="B407" s="9" t="s">
        <v>1558</v>
      </c>
      <c r="C407" s="11" t="s">
        <v>54</v>
      </c>
      <c r="D407" s="11">
        <v>2.5</v>
      </c>
      <c r="E407" s="11">
        <v>3</v>
      </c>
      <c r="F407" s="11">
        <v>2.75</v>
      </c>
    </row>
    <row r="408" spans="2:6">
      <c r="B408" s="9" t="s">
        <v>74</v>
      </c>
      <c r="C408" s="11" t="s">
        <v>1548</v>
      </c>
      <c r="D408" s="11">
        <v>3.83</v>
      </c>
      <c r="E408" s="11">
        <v>3.7</v>
      </c>
      <c r="F408" s="11">
        <v>3.77</v>
      </c>
    </row>
    <row r="409" spans="2:6">
      <c r="B409" s="9" t="s">
        <v>1560</v>
      </c>
      <c r="C409" s="11" t="s">
        <v>28</v>
      </c>
      <c r="D409" s="11">
        <v>3.8</v>
      </c>
      <c r="E409" s="11">
        <v>4.2</v>
      </c>
      <c r="F409" s="11">
        <v>4</v>
      </c>
    </row>
    <row r="410" spans="2:6">
      <c r="B410" s="9" t="s">
        <v>77</v>
      </c>
      <c r="C410" s="11" t="s">
        <v>82</v>
      </c>
      <c r="D410" s="11">
        <v>4</v>
      </c>
      <c r="E410" s="11">
        <v>4.2</v>
      </c>
      <c r="F410" s="11">
        <v>4.0999999999999996</v>
      </c>
    </row>
    <row r="411" spans="2:6">
      <c r="B411" s="9" t="s">
        <v>79</v>
      </c>
      <c r="C411" s="11" t="s">
        <v>28</v>
      </c>
      <c r="D411" s="11">
        <v>4.29</v>
      </c>
      <c r="E411" s="11">
        <v>4.2</v>
      </c>
      <c r="F411" s="11">
        <v>4.25</v>
      </c>
    </row>
    <row r="412" spans="2:6">
      <c r="B412" s="9" t="s">
        <v>136</v>
      </c>
      <c r="C412" s="11" t="s">
        <v>82</v>
      </c>
      <c r="D412" s="11">
        <v>3.75</v>
      </c>
      <c r="E412" s="11">
        <v>4</v>
      </c>
      <c r="F412" s="11">
        <v>3.88</v>
      </c>
    </row>
    <row r="413" spans="2:6">
      <c r="B413" s="9" t="s">
        <v>1562</v>
      </c>
      <c r="C413" s="11" t="s">
        <v>44</v>
      </c>
      <c r="D413" s="11">
        <v>3.25</v>
      </c>
      <c r="E413" s="11">
        <v>4</v>
      </c>
      <c r="F413" s="11">
        <v>3.63</v>
      </c>
    </row>
    <row r="414" spans="2:6">
      <c r="B414" s="9" t="s">
        <v>84</v>
      </c>
      <c r="C414" s="11" t="s">
        <v>1548</v>
      </c>
      <c r="D414" s="11">
        <v>3.01</v>
      </c>
      <c r="E414" s="11">
        <v>3.8</v>
      </c>
      <c r="F414" s="11">
        <v>3.41</v>
      </c>
    </row>
    <row r="415" spans="2:6">
      <c r="B415" s="9" t="s">
        <v>87</v>
      </c>
      <c r="C415" s="11" t="s">
        <v>19</v>
      </c>
      <c r="D415" s="11">
        <v>3.7</v>
      </c>
      <c r="E415" s="11">
        <v>4.3</v>
      </c>
      <c r="F415" s="11">
        <v>4</v>
      </c>
    </row>
    <row r="416" spans="2:6">
      <c r="B416" s="9" t="s">
        <v>89</v>
      </c>
      <c r="C416" s="11" t="s">
        <v>1540</v>
      </c>
      <c r="D416" s="11">
        <v>3.42</v>
      </c>
      <c r="E416" s="11">
        <v>4.7</v>
      </c>
      <c r="F416" s="11">
        <v>4.0599999999999996</v>
      </c>
    </row>
    <row r="417" spans="2:6">
      <c r="B417" s="9" t="s">
        <v>91</v>
      </c>
      <c r="C417" s="11" t="s">
        <v>85</v>
      </c>
      <c r="D417" s="11">
        <v>4.17</v>
      </c>
      <c r="E417" s="11">
        <v>4.5999999999999996</v>
      </c>
      <c r="F417" s="11">
        <v>4.3899999999999997</v>
      </c>
    </row>
    <row r="418" spans="2:6">
      <c r="B418" s="9" t="s">
        <v>1564</v>
      </c>
      <c r="C418" s="11" t="s">
        <v>1552</v>
      </c>
      <c r="D418" s="11">
        <v>4.5</v>
      </c>
      <c r="E418" s="11">
        <v>3.6</v>
      </c>
      <c r="F418" s="11">
        <v>4.05</v>
      </c>
    </row>
    <row r="419" spans="2:6">
      <c r="B419" s="9" t="s">
        <v>93</v>
      </c>
      <c r="C419" s="11" t="s">
        <v>57</v>
      </c>
      <c r="D419" s="11">
        <v>2</v>
      </c>
      <c r="E419" s="11">
        <v>4</v>
      </c>
      <c r="F419" s="11">
        <v>3</v>
      </c>
    </row>
    <row r="420" spans="2:6">
      <c r="B420" s="9" t="s">
        <v>270</v>
      </c>
      <c r="C420" s="11" t="s">
        <v>23</v>
      </c>
      <c r="D420" s="11">
        <v>3.38</v>
      </c>
      <c r="E420" s="11">
        <v>3.3</v>
      </c>
      <c r="F420" s="11">
        <v>3.34</v>
      </c>
    </row>
    <row r="421" spans="2:6">
      <c r="B421" s="9" t="s">
        <v>95</v>
      </c>
      <c r="C421" s="11" t="s">
        <v>1554</v>
      </c>
      <c r="D421" s="11">
        <v>1.29</v>
      </c>
      <c r="E421" s="11">
        <v>3.4</v>
      </c>
      <c r="F421" s="11">
        <v>2.35</v>
      </c>
    </row>
    <row r="422" spans="2:6">
      <c r="B422" s="9" t="s">
        <v>1569</v>
      </c>
      <c r="C422" s="11" t="s">
        <v>1541</v>
      </c>
      <c r="D422" s="11">
        <v>1.83</v>
      </c>
      <c r="E422" s="11">
        <v>2.2000000000000002</v>
      </c>
      <c r="F422" s="11">
        <v>2.02</v>
      </c>
    </row>
    <row r="423" spans="2:6">
      <c r="B423" s="9" t="s">
        <v>1571</v>
      </c>
      <c r="C423" s="11" t="s">
        <v>52</v>
      </c>
      <c r="D423" s="11">
        <v>3.42</v>
      </c>
      <c r="E423" s="11">
        <v>3</v>
      </c>
      <c r="F423" s="11">
        <v>3.21</v>
      </c>
    </row>
    <row r="424" spans="2:6">
      <c r="B424" s="9" t="s">
        <v>98</v>
      </c>
      <c r="C424" s="11" t="s">
        <v>79</v>
      </c>
      <c r="D424" s="11">
        <v>3.94</v>
      </c>
      <c r="E424" s="11">
        <v>4.9000000000000004</v>
      </c>
      <c r="F424" s="11">
        <v>4.42</v>
      </c>
    </row>
    <row r="425" spans="2:6">
      <c r="B425" s="9" t="s">
        <v>101</v>
      </c>
      <c r="C425" s="11" t="s">
        <v>26</v>
      </c>
      <c r="D425" s="11">
        <v>1.05</v>
      </c>
      <c r="E425" s="11">
        <v>3.9</v>
      </c>
      <c r="F425" s="11">
        <v>2.48</v>
      </c>
    </row>
    <row r="426" spans="2:6">
      <c r="B426" s="9" t="s">
        <v>1573</v>
      </c>
      <c r="C426" s="11" t="s">
        <v>46</v>
      </c>
      <c r="D426" s="11">
        <v>4.45</v>
      </c>
      <c r="E426" s="11">
        <v>4.0999999999999996</v>
      </c>
      <c r="F426" s="11">
        <v>4.28</v>
      </c>
    </row>
    <row r="427" spans="2:6">
      <c r="B427" s="9" t="s">
        <v>103</v>
      </c>
      <c r="C427" s="11" t="s">
        <v>1549</v>
      </c>
      <c r="D427" s="11">
        <v>2.8</v>
      </c>
      <c r="E427" s="11">
        <v>3.5</v>
      </c>
      <c r="F427" s="11">
        <v>3.15</v>
      </c>
    </row>
    <row r="428" spans="2:6">
      <c r="B428" s="9" t="s">
        <v>105</v>
      </c>
      <c r="C428" s="11" t="s">
        <v>39</v>
      </c>
      <c r="D428" s="11">
        <v>3.57</v>
      </c>
      <c r="E428" s="11">
        <v>3.3</v>
      </c>
      <c r="F428" s="11">
        <v>3.44</v>
      </c>
    </row>
    <row r="429" spans="2:6">
      <c r="B429" s="9" t="s">
        <v>159</v>
      </c>
      <c r="C429" s="11" t="s">
        <v>36</v>
      </c>
      <c r="D429" s="11">
        <v>2.83</v>
      </c>
      <c r="E429" s="11">
        <v>4.0999999999999996</v>
      </c>
      <c r="F429" s="11">
        <v>3.47</v>
      </c>
    </row>
    <row r="430" spans="2:6">
      <c r="B430" s="9" t="s">
        <v>109</v>
      </c>
      <c r="C430" s="11" t="s">
        <v>46</v>
      </c>
      <c r="D430" s="11">
        <v>4.5</v>
      </c>
      <c r="E430" s="11">
        <v>4.3</v>
      </c>
      <c r="F430" s="11">
        <v>4.4000000000000004</v>
      </c>
    </row>
    <row r="431" spans="2:6">
      <c r="B431" s="9" t="s">
        <v>111</v>
      </c>
      <c r="C431" s="11" t="s">
        <v>36</v>
      </c>
      <c r="D431" s="11">
        <v>2.83</v>
      </c>
      <c r="E431" s="11">
        <v>4.0999999999999996</v>
      </c>
      <c r="F431" s="11">
        <v>3.47</v>
      </c>
    </row>
    <row r="432" spans="2:6">
      <c r="B432" s="9" t="s">
        <v>113</v>
      </c>
      <c r="C432" s="11" t="s">
        <v>65</v>
      </c>
      <c r="D432" s="11">
        <v>3.08</v>
      </c>
      <c r="E432" s="11">
        <v>4</v>
      </c>
      <c r="F432" s="11">
        <v>3.29</v>
      </c>
    </row>
    <row r="433" spans="2:6">
      <c r="B433" s="9" t="s">
        <v>106</v>
      </c>
      <c r="C433" s="11" t="s">
        <v>39</v>
      </c>
      <c r="D433" s="11">
        <v>3.9</v>
      </c>
      <c r="E433" s="11">
        <v>4.0999999999999996</v>
      </c>
      <c r="F433" s="11">
        <v>4</v>
      </c>
    </row>
    <row r="434" spans="2:6">
      <c r="B434" s="9" t="s">
        <v>146</v>
      </c>
      <c r="C434" s="11" t="s">
        <v>16</v>
      </c>
      <c r="D434" s="11">
        <v>4.13</v>
      </c>
      <c r="E434" s="11">
        <v>4</v>
      </c>
      <c r="F434" s="11">
        <v>4.07</v>
      </c>
    </row>
    <row r="435" spans="2:6">
      <c r="B435" s="9" t="s">
        <v>117</v>
      </c>
      <c r="C435" s="11" t="s">
        <v>1548</v>
      </c>
      <c r="D435" s="11">
        <v>3.06</v>
      </c>
      <c r="E435" s="11">
        <v>4.7</v>
      </c>
      <c r="F435" s="11">
        <v>3.88</v>
      </c>
    </row>
    <row r="436" spans="2:6">
      <c r="B436" s="9" t="s">
        <v>107</v>
      </c>
      <c r="C436" s="11" t="s">
        <v>1595</v>
      </c>
      <c r="D436" s="11">
        <v>3.63</v>
      </c>
      <c r="E436" s="11">
        <v>4.0999999999999996</v>
      </c>
      <c r="F436" s="11">
        <v>3.87</v>
      </c>
    </row>
    <row r="437" spans="2:6">
      <c r="B437" s="9" t="s">
        <v>120</v>
      </c>
      <c r="C437" s="11" t="s">
        <v>1541</v>
      </c>
      <c r="D437" s="11">
        <v>2.17</v>
      </c>
      <c r="E437" s="11">
        <v>2.8</v>
      </c>
      <c r="F437" s="11">
        <v>2.4900000000000002</v>
      </c>
    </row>
    <row r="438" spans="2:6">
      <c r="B438" s="9" t="s">
        <v>122</v>
      </c>
      <c r="C438" s="11" t="s">
        <v>1548</v>
      </c>
      <c r="D438" s="11">
        <v>2.94</v>
      </c>
      <c r="E438" s="11">
        <v>4.0999999999999996</v>
      </c>
      <c r="F438" s="11">
        <v>3.52</v>
      </c>
    </row>
    <row r="439" spans="2:6">
      <c r="B439" s="9" t="s">
        <v>153</v>
      </c>
      <c r="C439" s="11" t="s">
        <v>26</v>
      </c>
      <c r="D439" s="11">
        <v>1.87</v>
      </c>
      <c r="E439" s="11">
        <v>3</v>
      </c>
      <c r="F439" s="11">
        <v>2.44</v>
      </c>
    </row>
    <row r="440" spans="2:6">
      <c r="B440" s="9" t="s">
        <v>1580</v>
      </c>
      <c r="C440" s="11" t="s">
        <v>1552</v>
      </c>
      <c r="D440" s="11">
        <v>3.71</v>
      </c>
      <c r="E440" s="11">
        <v>3.9</v>
      </c>
      <c r="F440" s="11">
        <v>3.81</v>
      </c>
    </row>
    <row r="441" spans="2:6">
      <c r="B441" s="9" t="s">
        <v>1581</v>
      </c>
      <c r="C441" s="11" t="s">
        <v>1560</v>
      </c>
      <c r="D441" s="11">
        <v>2.75</v>
      </c>
      <c r="E441" s="11">
        <v>4</v>
      </c>
      <c r="F441" s="11">
        <v>3.38</v>
      </c>
    </row>
    <row r="442" spans="2:6">
      <c r="B442" s="9" t="s">
        <v>1582</v>
      </c>
      <c r="C442" s="11" t="s">
        <v>52</v>
      </c>
      <c r="D442" s="11">
        <v>3.11</v>
      </c>
      <c r="E442" s="11">
        <v>3.5</v>
      </c>
      <c r="F442" s="11">
        <v>3.31</v>
      </c>
    </row>
    <row r="443" spans="2:6">
      <c r="B443" s="9" t="s">
        <v>1585</v>
      </c>
      <c r="C443" s="11" t="s">
        <v>89</v>
      </c>
      <c r="D443" s="11">
        <v>2.83</v>
      </c>
      <c r="E443" s="11">
        <v>3.8</v>
      </c>
      <c r="F443" s="11">
        <v>3.32</v>
      </c>
    </row>
    <row r="444" spans="2:6">
      <c r="B444" s="9" t="s">
        <v>1586</v>
      </c>
      <c r="C444" s="11" t="s">
        <v>21</v>
      </c>
      <c r="D444" s="11">
        <v>2.63</v>
      </c>
      <c r="E444" s="11">
        <v>3.5</v>
      </c>
      <c r="F444" s="11">
        <v>3.07</v>
      </c>
    </row>
    <row r="445" spans="2:6">
      <c r="B445" s="9" t="s">
        <v>1588</v>
      </c>
      <c r="C445" s="11" t="s">
        <v>136</v>
      </c>
      <c r="D445" s="11">
        <v>3.5</v>
      </c>
      <c r="E445" s="11">
        <v>2.11</v>
      </c>
      <c r="F445" s="11">
        <v>2.81</v>
      </c>
    </row>
    <row r="446" spans="2:6">
      <c r="B446" s="9" t="s">
        <v>109</v>
      </c>
      <c r="C446" s="11" t="s">
        <v>1586</v>
      </c>
      <c r="D446" s="11">
        <v>2.6</v>
      </c>
      <c r="E446" s="11">
        <v>3.44</v>
      </c>
      <c r="F446" s="11">
        <v>3.02</v>
      </c>
    </row>
    <row r="447" spans="2:6">
      <c r="B447" s="9" t="s">
        <v>82</v>
      </c>
      <c r="C447" s="11" t="s">
        <v>24</v>
      </c>
      <c r="D447" s="11">
        <v>3.55</v>
      </c>
      <c r="E447" s="11">
        <v>2.9</v>
      </c>
      <c r="F447" s="11">
        <v>3.23</v>
      </c>
    </row>
    <row r="448" spans="2:6">
      <c r="B448" s="9" t="s">
        <v>125</v>
      </c>
      <c r="C448" s="11" t="s">
        <v>54</v>
      </c>
      <c r="D448" s="11">
        <v>2.72</v>
      </c>
      <c r="E448" s="11">
        <v>3.4</v>
      </c>
      <c r="F448" s="11">
        <v>3.06</v>
      </c>
    </row>
    <row r="449" spans="2:6">
      <c r="B449" s="9" t="s">
        <v>1590</v>
      </c>
      <c r="C449" s="11" t="s">
        <v>21</v>
      </c>
      <c r="D449" s="11">
        <v>2.67</v>
      </c>
      <c r="E449" s="11">
        <v>4.0999999999999996</v>
      </c>
      <c r="F449" s="11">
        <v>3.39</v>
      </c>
    </row>
    <row r="450" spans="2:6">
      <c r="B450" s="9" t="s">
        <v>85</v>
      </c>
      <c r="C450" s="11" t="s">
        <v>24</v>
      </c>
      <c r="D450" s="11">
        <v>3.85</v>
      </c>
      <c r="E450" s="11">
        <v>4.3</v>
      </c>
      <c r="F450" s="11">
        <v>4.08</v>
      </c>
    </row>
    <row r="451" spans="2:6">
      <c r="B451" s="9" t="s">
        <v>1593</v>
      </c>
      <c r="C451" s="11" t="s">
        <v>49</v>
      </c>
      <c r="D451" s="11">
        <v>2.92</v>
      </c>
      <c r="E451" s="11">
        <v>3.6</v>
      </c>
      <c r="F451" s="11">
        <v>3.26</v>
      </c>
    </row>
    <row r="452" spans="2:6">
      <c r="B452" s="9" t="s">
        <v>128</v>
      </c>
      <c r="C452" s="11" t="s">
        <v>21</v>
      </c>
      <c r="D452" s="11">
        <v>2.0299999999999998</v>
      </c>
      <c r="E452" s="11">
        <v>3.5</v>
      </c>
      <c r="F452" s="11">
        <v>2.77</v>
      </c>
    </row>
    <row r="453" spans="2:6">
      <c r="B453" s="9" t="s">
        <v>1596</v>
      </c>
      <c r="C453" s="11" t="s">
        <v>1595</v>
      </c>
      <c r="D453" s="11">
        <v>4</v>
      </c>
      <c r="E453" s="11">
        <v>4</v>
      </c>
      <c r="F453" s="11">
        <v>4</v>
      </c>
    </row>
    <row r="454" spans="2:6">
      <c r="B454" s="9" t="s">
        <v>131</v>
      </c>
      <c r="C454" s="11" t="s">
        <v>16</v>
      </c>
      <c r="D454" s="11">
        <v>3.4</v>
      </c>
      <c r="E454" s="11">
        <v>2.8</v>
      </c>
      <c r="F454" s="11">
        <v>3.1</v>
      </c>
    </row>
    <row r="455" spans="2:6">
      <c r="B455" s="9" t="s">
        <v>253</v>
      </c>
      <c r="C455" s="11" t="s">
        <v>1586</v>
      </c>
      <c r="D455" s="11">
        <v>1.79</v>
      </c>
      <c r="E455" s="11">
        <v>3.1</v>
      </c>
      <c r="F455" s="11">
        <v>2.4500000000000002</v>
      </c>
    </row>
    <row r="456" spans="2:6">
      <c r="B456" s="9" t="s">
        <v>1595</v>
      </c>
      <c r="C456" s="11" t="s">
        <v>23</v>
      </c>
      <c r="D456" s="11">
        <v>4</v>
      </c>
      <c r="E456" s="11">
        <v>4.0999999999999996</v>
      </c>
      <c r="F456" s="11">
        <v>4.05</v>
      </c>
    </row>
    <row r="457" spans="2:6">
      <c r="B457" s="9" t="s">
        <v>174</v>
      </c>
      <c r="C457" s="11" t="s">
        <v>23</v>
      </c>
      <c r="D457" s="11">
        <v>3.17</v>
      </c>
      <c r="E457" s="11">
        <v>3.7</v>
      </c>
      <c r="F457" s="11">
        <v>3.44</v>
      </c>
    </row>
    <row r="458" spans="2:6">
      <c r="B458" s="9" t="s">
        <v>133</v>
      </c>
      <c r="C458" s="11" t="s">
        <v>1554</v>
      </c>
      <c r="D458" s="11">
        <v>2.5</v>
      </c>
      <c r="E458" s="11">
        <v>3.4</v>
      </c>
      <c r="F458" s="11">
        <v>2.95</v>
      </c>
    </row>
    <row r="459" spans="2:6">
      <c r="B459" s="9" t="s">
        <v>1597</v>
      </c>
      <c r="C459" s="11" t="s">
        <v>1554</v>
      </c>
      <c r="D459" s="11">
        <v>3.17</v>
      </c>
      <c r="E459" s="11">
        <v>3.5</v>
      </c>
      <c r="F459" s="11">
        <v>3.34</v>
      </c>
    </row>
    <row r="460" spans="2:6">
      <c r="B460" s="9" t="s">
        <v>135</v>
      </c>
      <c r="C460" s="11" t="s">
        <v>136</v>
      </c>
      <c r="D460" s="11">
        <v>4</v>
      </c>
      <c r="E460" s="11">
        <v>0</v>
      </c>
      <c r="F460" s="11">
        <v>2</v>
      </c>
    </row>
    <row r="461" spans="2:6">
      <c r="B461" s="9" t="s">
        <v>1598</v>
      </c>
      <c r="C461" s="11" t="s">
        <v>1586</v>
      </c>
      <c r="D461" s="11">
        <v>2.8</v>
      </c>
      <c r="E461" s="11">
        <v>3.8</v>
      </c>
      <c r="F461" s="11">
        <v>3.3</v>
      </c>
    </row>
    <row r="462" spans="2:6">
      <c r="B462" s="9" t="s">
        <v>1599</v>
      </c>
      <c r="C462" s="11" t="s">
        <v>1586</v>
      </c>
      <c r="D462" s="11">
        <v>3.25</v>
      </c>
      <c r="E462" s="11">
        <v>3.4</v>
      </c>
      <c r="F462" s="11">
        <v>3.33</v>
      </c>
    </row>
    <row r="463" spans="2:6">
      <c r="B463" s="9" t="s">
        <v>138</v>
      </c>
      <c r="C463" s="11" t="s">
        <v>44</v>
      </c>
      <c r="D463" s="11">
        <v>2.5</v>
      </c>
      <c r="E463" s="11">
        <v>3.2</v>
      </c>
      <c r="F463" s="11">
        <v>2.85</v>
      </c>
    </row>
    <row r="464" spans="2:6">
      <c r="B464" s="9" t="s">
        <v>141</v>
      </c>
      <c r="C464" s="11" t="s">
        <v>24</v>
      </c>
      <c r="D464" s="11"/>
      <c r="E464" s="11"/>
      <c r="F464" s="11"/>
    </row>
    <row r="465" spans="2:11">
      <c r="B465" s="9" t="s">
        <v>143</v>
      </c>
      <c r="C465" s="11" t="s">
        <v>60</v>
      </c>
      <c r="D465" s="11">
        <v>2.86</v>
      </c>
      <c r="E465" s="11">
        <v>3.8</v>
      </c>
      <c r="F465" s="11">
        <v>3.33</v>
      </c>
    </row>
    <row r="466" spans="2:11">
      <c r="B466" s="9" t="s">
        <v>1601</v>
      </c>
      <c r="C466" s="11" t="s">
        <v>1586</v>
      </c>
      <c r="D466" s="11">
        <v>4.17</v>
      </c>
      <c r="E466" s="11">
        <v>4.3</v>
      </c>
      <c r="F466" s="11">
        <v>4.24</v>
      </c>
    </row>
    <row r="467" spans="2:11">
      <c r="B467" s="9" t="s">
        <v>1602</v>
      </c>
      <c r="C467" s="11" t="s">
        <v>1586</v>
      </c>
      <c r="D467" s="11">
        <v>2.9</v>
      </c>
      <c r="E467" s="11">
        <v>4</v>
      </c>
      <c r="F467" s="11">
        <v>3.45</v>
      </c>
    </row>
    <row r="468" spans="2:11">
      <c r="B468" s="9" t="s">
        <v>1603</v>
      </c>
      <c r="C468" s="11" t="s">
        <v>57</v>
      </c>
      <c r="D468" s="11">
        <v>2.5</v>
      </c>
      <c r="E468" s="11">
        <v>3.2</v>
      </c>
      <c r="F468" s="11">
        <v>2.85</v>
      </c>
    </row>
    <row r="469" spans="2:11">
      <c r="B469" s="9" t="s">
        <v>266</v>
      </c>
      <c r="C469" s="11" t="s">
        <v>1586</v>
      </c>
      <c r="D469" s="11">
        <v>1.91</v>
      </c>
      <c r="E469" s="11">
        <v>3.2</v>
      </c>
      <c r="F469" s="11">
        <v>2.56</v>
      </c>
    </row>
    <row r="470" spans="2:11">
      <c r="B470" s="9" t="s">
        <v>1604</v>
      </c>
      <c r="C470" s="11" t="s">
        <v>1586</v>
      </c>
      <c r="D470" s="11">
        <v>3</v>
      </c>
      <c r="E470" s="11">
        <v>3.5</v>
      </c>
      <c r="F470" s="11">
        <v>3.25</v>
      </c>
    </row>
    <row r="471" spans="2:11">
      <c r="B471" s="9" t="s">
        <v>1605</v>
      </c>
      <c r="C471" s="11" t="s">
        <v>63</v>
      </c>
      <c r="D471" s="11">
        <v>3.25</v>
      </c>
      <c r="E471" s="11">
        <v>2.8</v>
      </c>
      <c r="F471" s="11">
        <v>3.03</v>
      </c>
      <c r="G471" s="29"/>
      <c r="H471" s="29"/>
      <c r="I471" s="11"/>
      <c r="J471" s="29"/>
      <c r="K471" s="29"/>
    </row>
    <row r="472" spans="2:11">
      <c r="B472" s="9" t="s">
        <v>218</v>
      </c>
      <c r="C472" s="12" t="s">
        <v>57</v>
      </c>
      <c r="D472" s="11">
        <v>2</v>
      </c>
      <c r="E472" s="11">
        <v>3.6</v>
      </c>
      <c r="F472" s="11">
        <v>2.8</v>
      </c>
      <c r="I472" s="11"/>
    </row>
    <row r="473" spans="2:11">
      <c r="I473" s="29"/>
    </row>
    <row r="474" spans="2:11">
      <c r="B474" s="61" t="s">
        <v>1606</v>
      </c>
      <c r="C474" s="61"/>
      <c r="D474" s="61"/>
      <c r="E474" s="61"/>
      <c r="F474" s="61"/>
    </row>
    <row r="475" spans="2:11">
      <c r="B475" s="9" t="s">
        <v>16</v>
      </c>
      <c r="C475" s="11" t="s">
        <v>44</v>
      </c>
      <c r="D475" s="11">
        <v>2.7</v>
      </c>
      <c r="E475" s="11">
        <v>4.5</v>
      </c>
      <c r="F475" s="11">
        <v>3.7</v>
      </c>
    </row>
    <row r="476" spans="2:11">
      <c r="B476" s="9" t="s">
        <v>19</v>
      </c>
      <c r="C476" s="11" t="s">
        <v>30</v>
      </c>
      <c r="D476" s="11">
        <v>2.1</v>
      </c>
      <c r="E476" s="11">
        <v>3.8</v>
      </c>
      <c r="F476" s="11">
        <v>3</v>
      </c>
    </row>
    <row r="477" spans="2:11">
      <c r="B477" s="9" t="s">
        <v>23</v>
      </c>
      <c r="C477" s="11" t="s">
        <v>24</v>
      </c>
      <c r="D477" s="11">
        <v>2.5</v>
      </c>
      <c r="E477" s="11">
        <v>3.6</v>
      </c>
      <c r="F477" s="11">
        <v>3.1</v>
      </c>
    </row>
    <row r="478" spans="2:11">
      <c r="B478" s="9" t="s">
        <v>26</v>
      </c>
      <c r="C478" s="11" t="s">
        <v>30</v>
      </c>
      <c r="D478" s="11">
        <v>3</v>
      </c>
      <c r="E478" s="11">
        <v>4</v>
      </c>
      <c r="F478" s="11">
        <v>3.5</v>
      </c>
    </row>
    <row r="479" spans="2:11">
      <c r="B479" s="9" t="s">
        <v>28</v>
      </c>
      <c r="C479" s="11" t="s">
        <v>30</v>
      </c>
      <c r="D479" s="11">
        <v>3</v>
      </c>
      <c r="E479" s="11">
        <v>3.2</v>
      </c>
      <c r="F479" s="11">
        <v>3.1</v>
      </c>
    </row>
    <row r="480" spans="2:11">
      <c r="B480" s="9" t="s">
        <v>30</v>
      </c>
      <c r="C480" s="11" t="s">
        <v>24</v>
      </c>
      <c r="D480" s="11">
        <v>2.7</v>
      </c>
      <c r="E480" s="11">
        <v>4</v>
      </c>
      <c r="F480" s="11">
        <v>3.4</v>
      </c>
    </row>
    <row r="481" spans="2:6">
      <c r="B481" s="9" t="s">
        <v>33</v>
      </c>
      <c r="C481" s="11" t="s">
        <v>1540</v>
      </c>
      <c r="D481" s="11">
        <v>2.2999999999999998</v>
      </c>
      <c r="E481" s="11">
        <v>2.7</v>
      </c>
      <c r="F481" s="11">
        <v>2.6</v>
      </c>
    </row>
    <row r="482" spans="2:6">
      <c r="B482" s="9" t="s">
        <v>36</v>
      </c>
      <c r="C482" s="11" t="s">
        <v>28</v>
      </c>
      <c r="D482" s="11">
        <v>2.6</v>
      </c>
      <c r="E482" s="11">
        <v>3.5</v>
      </c>
      <c r="F482" s="11">
        <v>3.1</v>
      </c>
    </row>
    <row r="483" spans="2:6">
      <c r="B483" s="9" t="s">
        <v>39</v>
      </c>
      <c r="C483" s="11" t="s">
        <v>30</v>
      </c>
      <c r="D483" s="11">
        <v>3</v>
      </c>
      <c r="E483" s="11">
        <v>3.5</v>
      </c>
      <c r="F483" s="11">
        <v>3.3</v>
      </c>
    </row>
    <row r="484" spans="2:6">
      <c r="B484" s="9" t="s">
        <v>41</v>
      </c>
      <c r="C484" s="11" t="s">
        <v>77</v>
      </c>
      <c r="D484" s="11">
        <v>4.3</v>
      </c>
      <c r="E484" s="11">
        <v>4.0999999999999996</v>
      </c>
      <c r="F484" s="11">
        <v>4.3</v>
      </c>
    </row>
    <row r="485" spans="2:6">
      <c r="B485" s="9" t="s">
        <v>44</v>
      </c>
      <c r="C485" s="11" t="s">
        <v>21</v>
      </c>
      <c r="D485" s="11">
        <v>2.4</v>
      </c>
      <c r="E485" s="11">
        <v>4</v>
      </c>
      <c r="F485" s="11">
        <v>3.2</v>
      </c>
    </row>
    <row r="486" spans="2:6">
      <c r="B486" s="9" t="s">
        <v>46</v>
      </c>
      <c r="C486" s="11" t="s">
        <v>30</v>
      </c>
      <c r="D486" s="11">
        <v>3.4</v>
      </c>
      <c r="E486" s="11">
        <v>4</v>
      </c>
      <c r="F486" s="11">
        <v>3.7</v>
      </c>
    </row>
    <row r="487" spans="2:6">
      <c r="B487" s="9" t="s">
        <v>49</v>
      </c>
      <c r="C487" s="11" t="s">
        <v>30</v>
      </c>
      <c r="D487" s="11">
        <v>1.5</v>
      </c>
      <c r="E487" s="11">
        <v>3.3</v>
      </c>
      <c r="F487" s="11">
        <v>2.5</v>
      </c>
    </row>
    <row r="488" spans="2:6">
      <c r="B488" s="9" t="s">
        <v>37</v>
      </c>
      <c r="C488" s="11" t="s">
        <v>52</v>
      </c>
      <c r="D488" s="11">
        <v>3.1</v>
      </c>
      <c r="E488" s="11">
        <v>3.8</v>
      </c>
      <c r="F488" s="11">
        <v>3.5</v>
      </c>
    </row>
    <row r="489" spans="2:6">
      <c r="B489" s="9" t="s">
        <v>54</v>
      </c>
      <c r="C489" s="11" t="s">
        <v>30</v>
      </c>
      <c r="D489" s="11">
        <v>3</v>
      </c>
      <c r="E489" s="11">
        <v>3.6</v>
      </c>
      <c r="F489" s="11">
        <v>3.3</v>
      </c>
    </row>
    <row r="490" spans="2:6">
      <c r="B490" s="9" t="s">
        <v>52</v>
      </c>
      <c r="C490" s="11" t="s">
        <v>30</v>
      </c>
      <c r="D490" s="11">
        <v>2.5</v>
      </c>
      <c r="E490" s="11">
        <v>3.1</v>
      </c>
      <c r="F490" s="11">
        <v>2.9</v>
      </c>
    </row>
    <row r="491" spans="2:6">
      <c r="B491" s="9" t="s">
        <v>57</v>
      </c>
      <c r="C491" s="11" t="s">
        <v>21</v>
      </c>
      <c r="D491" s="11">
        <v>2.7</v>
      </c>
      <c r="E491" s="11">
        <v>4</v>
      </c>
      <c r="F491" s="11">
        <v>3.4</v>
      </c>
    </row>
    <row r="492" spans="2:6">
      <c r="B492" s="9" t="s">
        <v>167</v>
      </c>
      <c r="C492" s="11" t="s">
        <v>1540</v>
      </c>
      <c r="D492" s="11">
        <v>2.8</v>
      </c>
      <c r="E492" s="11">
        <v>3.6</v>
      </c>
      <c r="F492" s="11">
        <v>3.2</v>
      </c>
    </row>
    <row r="493" spans="2:6">
      <c r="B493" s="9" t="s">
        <v>149</v>
      </c>
      <c r="C493" s="11" t="s">
        <v>77</v>
      </c>
      <c r="D493" s="11">
        <v>3.8</v>
      </c>
      <c r="E493" s="11">
        <v>4.5999999999999996</v>
      </c>
      <c r="F493" s="11">
        <v>4.2</v>
      </c>
    </row>
    <row r="494" spans="2:6">
      <c r="B494" s="9" t="s">
        <v>1552</v>
      </c>
      <c r="C494" s="11" t="s">
        <v>218</v>
      </c>
      <c r="D494" s="11">
        <v>3.8</v>
      </c>
      <c r="E494" s="11">
        <v>4.2</v>
      </c>
      <c r="F494" s="11">
        <v>4</v>
      </c>
    </row>
    <row r="495" spans="2:6">
      <c r="B495" s="9" t="s">
        <v>59</v>
      </c>
      <c r="C495" s="11" t="s">
        <v>60</v>
      </c>
      <c r="D495" s="11">
        <v>3.8</v>
      </c>
      <c r="E495" s="11">
        <v>3.6</v>
      </c>
      <c r="F495" s="11">
        <v>3.7</v>
      </c>
    </row>
    <row r="496" spans="2:6">
      <c r="B496" s="9" t="s">
        <v>60</v>
      </c>
      <c r="C496" s="11" t="s">
        <v>44</v>
      </c>
      <c r="D496" s="11">
        <v>3.3</v>
      </c>
      <c r="E496" s="11">
        <v>4.5</v>
      </c>
      <c r="F496" s="11">
        <v>4</v>
      </c>
    </row>
    <row r="497" spans="2:6">
      <c r="B497" s="9" t="s">
        <v>63</v>
      </c>
      <c r="C497" s="11" t="s">
        <v>21</v>
      </c>
      <c r="D497" s="11">
        <v>2.5</v>
      </c>
      <c r="E497" s="11">
        <v>3.7</v>
      </c>
      <c r="F497" s="11">
        <v>3.2</v>
      </c>
    </row>
    <row r="498" spans="2:6">
      <c r="B498" s="9" t="s">
        <v>65</v>
      </c>
      <c r="C498" s="11" t="s">
        <v>30</v>
      </c>
      <c r="D498" s="11">
        <v>2.7</v>
      </c>
      <c r="E498" s="11">
        <v>3.6</v>
      </c>
      <c r="F498" s="11">
        <v>3.2</v>
      </c>
    </row>
    <row r="499" spans="2:6">
      <c r="B499" s="9" t="s">
        <v>67</v>
      </c>
      <c r="C499" s="11" t="s">
        <v>23</v>
      </c>
      <c r="D499" s="11">
        <v>2.5</v>
      </c>
      <c r="E499" s="11">
        <v>3.8</v>
      </c>
      <c r="F499" s="11">
        <v>3.2</v>
      </c>
    </row>
    <row r="500" spans="2:6">
      <c r="B500" s="9" t="s">
        <v>69</v>
      </c>
      <c r="C500" s="11" t="s">
        <v>28</v>
      </c>
      <c r="D500" s="11">
        <v>2.8</v>
      </c>
      <c r="E500" s="11">
        <v>3.8</v>
      </c>
      <c r="F500" s="11">
        <v>3.3</v>
      </c>
    </row>
    <row r="501" spans="2:6">
      <c r="B501" s="9" t="s">
        <v>71</v>
      </c>
      <c r="C501" s="11" t="s">
        <v>16</v>
      </c>
      <c r="D501" s="11">
        <v>3</v>
      </c>
      <c r="E501" s="11">
        <v>4.7</v>
      </c>
      <c r="F501" s="11">
        <v>3.9</v>
      </c>
    </row>
    <row r="502" spans="2:6">
      <c r="B502" s="9" t="s">
        <v>74</v>
      </c>
      <c r="C502" s="11" t="s">
        <v>117</v>
      </c>
      <c r="D502" s="11">
        <v>2.1</v>
      </c>
      <c r="E502" s="11">
        <v>3.8</v>
      </c>
      <c r="F502" s="11">
        <v>3</v>
      </c>
    </row>
    <row r="503" spans="2:6">
      <c r="B503" s="9" t="s">
        <v>77</v>
      </c>
      <c r="C503" s="11" t="s">
        <v>42</v>
      </c>
      <c r="D503" s="11">
        <v>4.5</v>
      </c>
      <c r="E503" s="11">
        <v>4</v>
      </c>
      <c r="F503" s="11">
        <v>4.3</v>
      </c>
    </row>
    <row r="504" spans="2:6">
      <c r="B504" s="9" t="s">
        <v>79</v>
      </c>
      <c r="C504" s="11" t="s">
        <v>28</v>
      </c>
      <c r="D504" s="11">
        <v>2.8</v>
      </c>
      <c r="E504" s="11">
        <v>4</v>
      </c>
      <c r="F504" s="11">
        <v>3.4</v>
      </c>
    </row>
    <row r="505" spans="2:6">
      <c r="B505" s="9" t="s">
        <v>81</v>
      </c>
      <c r="C505" s="11" t="s">
        <v>82</v>
      </c>
      <c r="D505" s="11">
        <v>3.8</v>
      </c>
      <c r="E505" s="11">
        <v>4.3</v>
      </c>
      <c r="F505" s="11">
        <v>4.0999999999999996</v>
      </c>
    </row>
    <row r="506" spans="2:6">
      <c r="B506" s="9" t="s">
        <v>84</v>
      </c>
      <c r="C506" s="11" t="s">
        <v>117</v>
      </c>
      <c r="D506" s="11">
        <v>3.4</v>
      </c>
      <c r="E506" s="11">
        <v>4.5</v>
      </c>
      <c r="F506" s="11">
        <v>4</v>
      </c>
    </row>
    <row r="507" spans="2:6">
      <c r="B507" s="9" t="s">
        <v>87</v>
      </c>
      <c r="C507" s="11" t="s">
        <v>19</v>
      </c>
      <c r="D507" s="11">
        <v>3.1</v>
      </c>
      <c r="E507" s="11">
        <v>3.8</v>
      </c>
      <c r="F507" s="11">
        <v>3.5</v>
      </c>
    </row>
    <row r="508" spans="2:6">
      <c r="B508" s="9" t="s">
        <v>89</v>
      </c>
      <c r="C508" s="11" t="s">
        <v>1540</v>
      </c>
      <c r="D508" s="11">
        <v>2.8</v>
      </c>
      <c r="E508" s="11">
        <v>3.1</v>
      </c>
      <c r="F508" s="11">
        <v>3</v>
      </c>
    </row>
    <row r="509" spans="2:6">
      <c r="B509" s="9" t="s">
        <v>91</v>
      </c>
      <c r="C509" s="11" t="s">
        <v>85</v>
      </c>
      <c r="D509" s="11">
        <v>3.3</v>
      </c>
      <c r="E509" s="11">
        <v>3.9</v>
      </c>
      <c r="F509" s="11">
        <v>3.7</v>
      </c>
    </row>
    <row r="510" spans="2:6">
      <c r="B510" s="9" t="s">
        <v>93</v>
      </c>
      <c r="C510" s="11" t="s">
        <v>57</v>
      </c>
      <c r="D510" s="11">
        <v>2</v>
      </c>
      <c r="E510" s="11">
        <v>4</v>
      </c>
      <c r="F510" s="11">
        <v>3</v>
      </c>
    </row>
    <row r="511" spans="2:6">
      <c r="B511" s="9" t="s">
        <v>270</v>
      </c>
      <c r="C511" s="11" t="s">
        <v>23</v>
      </c>
      <c r="D511" s="11">
        <v>1.7</v>
      </c>
      <c r="E511" s="11">
        <v>2.2000000000000002</v>
      </c>
      <c r="F511" s="11">
        <v>2</v>
      </c>
    </row>
    <row r="512" spans="2:6">
      <c r="B512" s="9" t="s">
        <v>95</v>
      </c>
      <c r="C512" s="11" t="s">
        <v>1554</v>
      </c>
      <c r="D512" s="11">
        <v>2.4</v>
      </c>
      <c r="E512" s="11">
        <v>3.2</v>
      </c>
      <c r="F512" s="11">
        <v>2.8</v>
      </c>
    </row>
    <row r="513" spans="2:6">
      <c r="B513" s="9" t="s">
        <v>98</v>
      </c>
      <c r="C513" s="11" t="s">
        <v>79</v>
      </c>
      <c r="D513" s="11">
        <v>2.2999999999999998</v>
      </c>
      <c r="E513" s="11">
        <v>3.7</v>
      </c>
      <c r="F513" s="11">
        <v>3.1</v>
      </c>
    </row>
    <row r="514" spans="2:6">
      <c r="B514" s="9" t="s">
        <v>101</v>
      </c>
      <c r="C514" s="11" t="s">
        <v>26</v>
      </c>
      <c r="D514" s="11">
        <v>3.3</v>
      </c>
      <c r="E514" s="11">
        <v>4</v>
      </c>
      <c r="F514" s="11">
        <v>3.7</v>
      </c>
    </row>
    <row r="515" spans="2:6">
      <c r="B515" s="9" t="s">
        <v>103</v>
      </c>
      <c r="C515" s="11" t="s">
        <v>1563</v>
      </c>
      <c r="D515" s="11">
        <v>2</v>
      </c>
      <c r="E515" s="11">
        <v>4</v>
      </c>
      <c r="F515" s="11">
        <v>3</v>
      </c>
    </row>
    <row r="516" spans="2:6">
      <c r="B516" s="9" t="s">
        <v>105</v>
      </c>
      <c r="C516" s="11" t="s">
        <v>39</v>
      </c>
      <c r="D516" s="11">
        <v>2.7</v>
      </c>
      <c r="E516" s="11">
        <v>2.2000000000000002</v>
      </c>
      <c r="F516" s="11">
        <v>2.5</v>
      </c>
    </row>
    <row r="517" spans="2:6">
      <c r="B517" s="9" t="s">
        <v>159</v>
      </c>
      <c r="C517" s="11" t="s">
        <v>30</v>
      </c>
      <c r="D517" s="11">
        <v>2.2000000000000002</v>
      </c>
      <c r="E517" s="11">
        <v>2.4</v>
      </c>
      <c r="F517" s="11">
        <v>2.2999999999999998</v>
      </c>
    </row>
    <row r="518" spans="2:6">
      <c r="B518" s="9" t="s">
        <v>109</v>
      </c>
      <c r="C518" s="11" t="s">
        <v>46</v>
      </c>
      <c r="D518" s="11">
        <v>2.5</v>
      </c>
      <c r="E518" s="11">
        <v>4</v>
      </c>
      <c r="F518" s="11">
        <v>3.3</v>
      </c>
    </row>
    <row r="519" spans="2:6">
      <c r="B519" s="9" t="s">
        <v>111</v>
      </c>
      <c r="C519" s="11" t="s">
        <v>36</v>
      </c>
      <c r="D519" s="11">
        <v>2.9</v>
      </c>
      <c r="E519" s="11">
        <v>4.0999999999999996</v>
      </c>
      <c r="F519" s="11">
        <v>3.6</v>
      </c>
    </row>
    <row r="520" spans="2:6">
      <c r="B520" s="9" t="s">
        <v>113</v>
      </c>
      <c r="C520" s="11" t="s">
        <v>65</v>
      </c>
      <c r="D520" s="11">
        <v>2.1</v>
      </c>
      <c r="E520" s="11">
        <v>3.9</v>
      </c>
      <c r="F520" s="11">
        <v>3.1</v>
      </c>
    </row>
    <row r="521" spans="2:6">
      <c r="B521" s="9" t="s">
        <v>106</v>
      </c>
      <c r="C521" s="11" t="s">
        <v>39</v>
      </c>
      <c r="D521" s="11">
        <v>2.8</v>
      </c>
      <c r="E521" s="11">
        <v>3.7</v>
      </c>
      <c r="F521" s="11">
        <v>3.3</v>
      </c>
    </row>
    <row r="522" spans="2:6">
      <c r="B522" s="9" t="s">
        <v>146</v>
      </c>
      <c r="C522" s="11" t="s">
        <v>16</v>
      </c>
      <c r="D522" s="11">
        <v>4</v>
      </c>
      <c r="E522" s="11">
        <v>4.3</v>
      </c>
      <c r="F522" s="11">
        <v>4.2</v>
      </c>
    </row>
    <row r="523" spans="2:6">
      <c r="B523" s="9" t="s">
        <v>117</v>
      </c>
      <c r="C523" s="11" t="s">
        <v>30</v>
      </c>
      <c r="D523" s="11">
        <v>2.5</v>
      </c>
      <c r="E523" s="11">
        <v>2.6</v>
      </c>
      <c r="F523" s="11">
        <v>2.6</v>
      </c>
    </row>
    <row r="524" spans="2:6">
      <c r="B524" s="9" t="s">
        <v>107</v>
      </c>
      <c r="C524" s="11" t="s">
        <v>1595</v>
      </c>
      <c r="D524" s="11">
        <v>4</v>
      </c>
      <c r="E524" s="11">
        <v>4.0999999999999996</v>
      </c>
      <c r="F524" s="11">
        <v>4.0999999999999996</v>
      </c>
    </row>
    <row r="525" spans="2:6">
      <c r="B525" s="9" t="s">
        <v>120</v>
      </c>
      <c r="C525" s="11" t="s">
        <v>36</v>
      </c>
      <c r="D525" s="11">
        <v>2.5</v>
      </c>
      <c r="E525" s="11">
        <v>3.3</v>
      </c>
      <c r="F525" s="11">
        <v>3</v>
      </c>
    </row>
    <row r="526" spans="2:6">
      <c r="B526" s="9" t="s">
        <v>122</v>
      </c>
      <c r="C526" s="11" t="s">
        <v>117</v>
      </c>
      <c r="D526" s="11">
        <v>1.7</v>
      </c>
      <c r="E526" s="11">
        <v>3.9</v>
      </c>
      <c r="F526" s="11">
        <v>2.9</v>
      </c>
    </row>
    <row r="527" spans="2:6">
      <c r="B527" s="9" t="s">
        <v>153</v>
      </c>
      <c r="C527" s="11" t="s">
        <v>26</v>
      </c>
      <c r="D527" s="11">
        <v>2.4</v>
      </c>
      <c r="E527" s="11">
        <v>4.4000000000000004</v>
      </c>
      <c r="F527" s="11">
        <v>3.4</v>
      </c>
    </row>
    <row r="528" spans="2:6">
      <c r="B528" s="9" t="s">
        <v>1581</v>
      </c>
      <c r="C528" s="11" t="s">
        <v>1564</v>
      </c>
      <c r="D528" s="11">
        <v>1.9</v>
      </c>
      <c r="E528" s="11">
        <v>3.1</v>
      </c>
      <c r="F528" s="11">
        <v>2.6</v>
      </c>
    </row>
    <row r="529" spans="2:6">
      <c r="B529" s="9" t="s">
        <v>1582</v>
      </c>
      <c r="C529" s="11" t="s">
        <v>167</v>
      </c>
      <c r="D529" s="11">
        <v>2.8</v>
      </c>
      <c r="E529" s="11">
        <v>2.6</v>
      </c>
      <c r="F529" s="11">
        <v>2.7</v>
      </c>
    </row>
    <row r="530" spans="2:6">
      <c r="B530" s="9" t="s">
        <v>1585</v>
      </c>
      <c r="C530" s="11" t="s">
        <v>89</v>
      </c>
      <c r="D530" s="11">
        <v>4.3</v>
      </c>
      <c r="E530" s="11">
        <v>3.5</v>
      </c>
      <c r="F530" s="11">
        <v>4</v>
      </c>
    </row>
    <row r="531" spans="2:6">
      <c r="B531" s="9" t="s">
        <v>1586</v>
      </c>
      <c r="C531" s="11" t="s">
        <v>21</v>
      </c>
      <c r="D531" s="11">
        <v>1.8</v>
      </c>
      <c r="E531" s="11">
        <v>3.9</v>
      </c>
      <c r="F531" s="11">
        <v>2.9</v>
      </c>
    </row>
    <row r="532" spans="2:6">
      <c r="B532" s="9" t="s">
        <v>109</v>
      </c>
      <c r="C532" s="11" t="s">
        <v>1586</v>
      </c>
      <c r="D532" s="11">
        <v>2.8</v>
      </c>
      <c r="E532" s="11">
        <v>3.1</v>
      </c>
      <c r="F532" s="11">
        <v>3</v>
      </c>
    </row>
    <row r="533" spans="2:6">
      <c r="B533" s="9" t="s">
        <v>82</v>
      </c>
      <c r="C533" s="11" t="s">
        <v>24</v>
      </c>
      <c r="D533" s="11">
        <v>2.9</v>
      </c>
      <c r="E533" s="11">
        <v>4</v>
      </c>
      <c r="F533" s="11">
        <v>3.5</v>
      </c>
    </row>
    <row r="534" spans="2:6">
      <c r="B534" s="9" t="s">
        <v>125</v>
      </c>
      <c r="C534" s="11" t="s">
        <v>54</v>
      </c>
      <c r="D534" s="11">
        <v>3.2</v>
      </c>
      <c r="E534" s="11">
        <v>4</v>
      </c>
      <c r="F534" s="11">
        <v>3.6</v>
      </c>
    </row>
    <row r="535" spans="2:6">
      <c r="B535" s="9" t="s">
        <v>85</v>
      </c>
      <c r="C535" s="11" t="s">
        <v>24</v>
      </c>
      <c r="D535" s="11">
        <v>2.6</v>
      </c>
      <c r="E535" s="11">
        <v>3.6</v>
      </c>
      <c r="F535" s="11">
        <v>3.1</v>
      </c>
    </row>
    <row r="536" spans="2:6">
      <c r="B536" s="9" t="s">
        <v>128</v>
      </c>
      <c r="C536" s="11" t="s">
        <v>21</v>
      </c>
      <c r="D536" s="11">
        <v>2.2999999999999998</v>
      </c>
      <c r="E536" s="11">
        <v>4.2</v>
      </c>
      <c r="F536" s="11">
        <v>3.3</v>
      </c>
    </row>
    <row r="537" spans="2:6">
      <c r="B537" s="9" t="s">
        <v>1596</v>
      </c>
      <c r="C537" s="11" t="s">
        <v>23</v>
      </c>
      <c r="D537" s="11">
        <v>2.4</v>
      </c>
      <c r="E537" s="11">
        <v>3.5</v>
      </c>
      <c r="F537" s="11">
        <v>3</v>
      </c>
    </row>
    <row r="538" spans="2:6">
      <c r="B538" s="9" t="s">
        <v>131</v>
      </c>
      <c r="C538" s="11" t="s">
        <v>16</v>
      </c>
      <c r="D538" s="11">
        <v>2</v>
      </c>
      <c r="E538" s="11">
        <v>3.4</v>
      </c>
      <c r="F538" s="11">
        <v>2.7</v>
      </c>
    </row>
    <row r="539" spans="2:6">
      <c r="B539" s="9" t="s">
        <v>253</v>
      </c>
      <c r="C539" s="11" t="s">
        <v>1586</v>
      </c>
      <c r="D539" s="11">
        <v>3</v>
      </c>
      <c r="E539" s="11">
        <v>2.8</v>
      </c>
      <c r="F539" s="11">
        <v>2.9</v>
      </c>
    </row>
    <row r="540" spans="2:6">
      <c r="B540" s="9" t="s">
        <v>174</v>
      </c>
      <c r="C540" s="11" t="s">
        <v>23</v>
      </c>
      <c r="D540" s="11">
        <v>2.6</v>
      </c>
      <c r="E540" s="11">
        <v>3.3</v>
      </c>
      <c r="F540" s="11">
        <v>3</v>
      </c>
    </row>
    <row r="541" spans="2:6">
      <c r="B541" s="9" t="s">
        <v>133</v>
      </c>
      <c r="C541" s="11" t="s">
        <v>1554</v>
      </c>
      <c r="D541" s="11">
        <v>1.9</v>
      </c>
      <c r="E541" s="11">
        <v>3.4</v>
      </c>
      <c r="F541" s="11">
        <v>2.7</v>
      </c>
    </row>
    <row r="542" spans="2:6">
      <c r="B542" s="9" t="s">
        <v>135</v>
      </c>
      <c r="C542" s="11" t="s">
        <v>81</v>
      </c>
      <c r="D542" s="11">
        <v>4</v>
      </c>
      <c r="E542" s="11">
        <v>0</v>
      </c>
      <c r="F542" s="11">
        <v>2</v>
      </c>
    </row>
    <row r="543" spans="2:6">
      <c r="B543" s="9" t="s">
        <v>138</v>
      </c>
      <c r="C543" s="11" t="s">
        <v>44</v>
      </c>
      <c r="D543" s="11">
        <v>3.3</v>
      </c>
      <c r="E543" s="11">
        <v>4.2</v>
      </c>
      <c r="F543" s="11">
        <v>3.8</v>
      </c>
    </row>
    <row r="544" spans="2:6">
      <c r="B544" s="9" t="s">
        <v>141</v>
      </c>
      <c r="C544" s="11" t="s">
        <v>24</v>
      </c>
      <c r="D544" s="11">
        <v>1.3</v>
      </c>
      <c r="E544" s="11">
        <v>3.9</v>
      </c>
      <c r="F544" s="11">
        <v>2.7</v>
      </c>
    </row>
    <row r="545" spans="2:6">
      <c r="B545" s="9" t="s">
        <v>143</v>
      </c>
      <c r="C545" s="11" t="s">
        <v>60</v>
      </c>
      <c r="D545" s="11">
        <v>3.4</v>
      </c>
      <c r="E545" s="11">
        <v>3.3</v>
      </c>
      <c r="F545" s="11">
        <v>3.4</v>
      </c>
    </row>
    <row r="546" spans="2:6">
      <c r="B546" s="9" t="s">
        <v>1603</v>
      </c>
      <c r="C546" s="11" t="s">
        <v>57</v>
      </c>
      <c r="D546" s="11">
        <v>3</v>
      </c>
      <c r="E546" s="11">
        <v>3.1</v>
      </c>
      <c r="F546" s="11">
        <v>3.1</v>
      </c>
    </row>
    <row r="547" spans="2:6">
      <c r="B547" s="9" t="s">
        <v>266</v>
      </c>
      <c r="C547" s="11" t="s">
        <v>1602</v>
      </c>
      <c r="D547" s="11">
        <v>4.0999999999999996</v>
      </c>
      <c r="E547" s="11">
        <v>4.2</v>
      </c>
      <c r="F547" s="11">
        <v>4.2</v>
      </c>
    </row>
    <row r="548" spans="2:6">
      <c r="B548" s="9" t="s">
        <v>1605</v>
      </c>
      <c r="C548" s="11" t="s">
        <v>63</v>
      </c>
      <c r="D548" s="11">
        <v>4.4000000000000004</v>
      </c>
      <c r="E548" s="11">
        <v>3.4</v>
      </c>
      <c r="F548" s="11">
        <v>3.9</v>
      </c>
    </row>
    <row r="549" spans="2:6">
      <c r="B549" s="9" t="s">
        <v>218</v>
      </c>
      <c r="C549" s="11" t="s">
        <v>57</v>
      </c>
      <c r="D549" s="11">
        <v>3.4</v>
      </c>
      <c r="E549" s="11">
        <v>4.0999999999999996</v>
      </c>
      <c r="F549" s="11">
        <v>3.8</v>
      </c>
    </row>
    <row r="550" spans="2:6">
      <c r="B550" s="9" t="s">
        <v>145</v>
      </c>
      <c r="C550" s="11" t="s">
        <v>28</v>
      </c>
      <c r="D550" s="11">
        <v>3.7</v>
      </c>
      <c r="E550" s="11">
        <v>3</v>
      </c>
      <c r="F550" s="11">
        <v>3.4</v>
      </c>
    </row>
    <row r="551" spans="2:6">
      <c r="B551" s="9" t="s">
        <v>148</v>
      </c>
      <c r="C551" s="11" t="s">
        <v>149</v>
      </c>
      <c r="D551" s="11">
        <v>4</v>
      </c>
      <c r="E551" s="11">
        <v>3.9</v>
      </c>
      <c r="F551" s="11">
        <v>3.9</v>
      </c>
    </row>
    <row r="552" spans="2:6">
      <c r="B552" s="9" t="s">
        <v>42</v>
      </c>
      <c r="C552" s="11" t="s">
        <v>24</v>
      </c>
      <c r="D552" s="11">
        <v>2.9</v>
      </c>
      <c r="E552" s="11">
        <v>3.9</v>
      </c>
      <c r="F552" s="11">
        <v>3.5</v>
      </c>
    </row>
    <row r="553" spans="2:6">
      <c r="B553" s="9" t="s">
        <v>1607</v>
      </c>
      <c r="C553" s="11" t="s">
        <v>54</v>
      </c>
      <c r="D553" s="11">
        <v>3.3</v>
      </c>
      <c r="E553" s="11">
        <v>4</v>
      </c>
      <c r="F553" s="11">
        <v>3.7</v>
      </c>
    </row>
    <row r="555" spans="2:6">
      <c r="B555" s="61" t="s">
        <v>1608</v>
      </c>
      <c r="C555" s="61"/>
      <c r="D555" s="61"/>
      <c r="E555" s="61"/>
      <c r="F555" s="61"/>
    </row>
    <row r="556" spans="2:6">
      <c r="B556" s="9" t="s">
        <v>16</v>
      </c>
      <c r="C556" s="9" t="s">
        <v>44</v>
      </c>
      <c r="D556" s="11">
        <v>3</v>
      </c>
      <c r="E556" s="11">
        <v>4.4000000000000004</v>
      </c>
      <c r="F556" s="11">
        <v>3.7</v>
      </c>
    </row>
    <row r="557" spans="2:6">
      <c r="B557" s="9" t="s">
        <v>19</v>
      </c>
      <c r="C557" s="9" t="s">
        <v>30</v>
      </c>
      <c r="D557" s="11">
        <v>3.3</v>
      </c>
      <c r="E557" s="11">
        <v>3.8</v>
      </c>
      <c r="F557" s="11">
        <v>3.6</v>
      </c>
    </row>
    <row r="558" spans="2:6">
      <c r="B558" s="9" t="s">
        <v>23</v>
      </c>
      <c r="C558" s="9" t="s">
        <v>24</v>
      </c>
      <c r="D558" s="11">
        <v>3.4</v>
      </c>
      <c r="E558" s="11">
        <v>3.7</v>
      </c>
      <c r="F558" s="11">
        <v>3.6</v>
      </c>
    </row>
    <row r="559" spans="2:6">
      <c r="B559" s="9" t="s">
        <v>26</v>
      </c>
      <c r="C559" s="9" t="s">
        <v>30</v>
      </c>
      <c r="D559" s="11">
        <v>3.8</v>
      </c>
      <c r="E559" s="11">
        <v>5</v>
      </c>
      <c r="F559" s="11">
        <v>4.4000000000000004</v>
      </c>
    </row>
    <row r="560" spans="2:6">
      <c r="B560" s="9" t="s">
        <v>28</v>
      </c>
      <c r="C560" s="9" t="s">
        <v>30</v>
      </c>
      <c r="D560" s="11">
        <v>3.8</v>
      </c>
      <c r="E560" s="11">
        <v>3.4</v>
      </c>
      <c r="F560" s="11">
        <v>3.6</v>
      </c>
    </row>
    <row r="561" spans="2:6">
      <c r="B561" s="9" t="s">
        <v>30</v>
      </c>
      <c r="C561" s="9" t="s">
        <v>24</v>
      </c>
      <c r="D561" s="11">
        <v>3.2</v>
      </c>
      <c r="E561" s="11">
        <v>3.9</v>
      </c>
      <c r="F561" s="11">
        <v>3.6</v>
      </c>
    </row>
    <row r="562" spans="2:6">
      <c r="B562" s="9" t="s">
        <v>33</v>
      </c>
      <c r="C562" s="9" t="s">
        <v>1540</v>
      </c>
      <c r="D562" s="11">
        <v>3.3</v>
      </c>
      <c r="E562" s="11">
        <v>4.5999999999999996</v>
      </c>
      <c r="F562" s="11">
        <v>4</v>
      </c>
    </row>
    <row r="563" spans="2:6">
      <c r="B563" s="9" t="s">
        <v>36</v>
      </c>
      <c r="C563" s="9" t="s">
        <v>28</v>
      </c>
      <c r="D563" s="11">
        <v>3.4</v>
      </c>
      <c r="E563" s="11">
        <v>3.7</v>
      </c>
      <c r="F563" s="11">
        <v>3.6</v>
      </c>
    </row>
    <row r="564" spans="2:6">
      <c r="B564" s="9" t="s">
        <v>39</v>
      </c>
      <c r="C564" s="9" t="s">
        <v>30</v>
      </c>
      <c r="D564" s="11">
        <v>3.9</v>
      </c>
      <c r="E564" s="11">
        <v>3.8</v>
      </c>
      <c r="F564" s="11">
        <v>3.9</v>
      </c>
    </row>
    <row r="565" spans="2:6">
      <c r="B565" s="9" t="s">
        <v>41</v>
      </c>
      <c r="C565" s="9" t="s">
        <v>77</v>
      </c>
      <c r="D565" s="11">
        <v>4.4000000000000004</v>
      </c>
      <c r="E565" s="11">
        <v>4.3</v>
      </c>
      <c r="F565" s="11">
        <v>4.4000000000000004</v>
      </c>
    </row>
    <row r="566" spans="2:6">
      <c r="B566" s="9" t="s">
        <v>44</v>
      </c>
      <c r="C566" s="9" t="s">
        <v>21</v>
      </c>
      <c r="D566" s="11">
        <v>3.1</v>
      </c>
      <c r="E566" s="11">
        <v>4.5</v>
      </c>
      <c r="F566" s="11">
        <v>3.9</v>
      </c>
    </row>
    <row r="567" spans="2:6">
      <c r="B567" s="9" t="s">
        <v>46</v>
      </c>
      <c r="C567" s="9" t="s">
        <v>30</v>
      </c>
      <c r="D567" s="11">
        <v>4</v>
      </c>
      <c r="E567" s="11">
        <v>4.2</v>
      </c>
      <c r="F567" s="11">
        <v>4.0999999999999996</v>
      </c>
    </row>
    <row r="568" spans="2:6">
      <c r="B568" s="9" t="s">
        <v>49</v>
      </c>
      <c r="C568" s="9" t="s">
        <v>30</v>
      </c>
      <c r="D568" s="11">
        <v>3</v>
      </c>
      <c r="E568" s="11">
        <v>3.4</v>
      </c>
      <c r="F568" s="11">
        <v>3.2</v>
      </c>
    </row>
    <row r="569" spans="2:6">
      <c r="B569" s="9" t="s">
        <v>37</v>
      </c>
      <c r="C569" s="9" t="s">
        <v>52</v>
      </c>
      <c r="D569" s="11">
        <v>3.5</v>
      </c>
      <c r="E569" s="11">
        <v>4.3</v>
      </c>
      <c r="F569" s="11">
        <v>4</v>
      </c>
    </row>
    <row r="570" spans="2:6">
      <c r="B570" s="9" t="s">
        <v>54</v>
      </c>
      <c r="C570" s="9" t="s">
        <v>30</v>
      </c>
      <c r="D570" s="11">
        <v>4.4000000000000004</v>
      </c>
      <c r="E570" s="11">
        <v>4.2</v>
      </c>
      <c r="F570" s="11">
        <v>4.3</v>
      </c>
    </row>
    <row r="571" spans="2:6">
      <c r="B571" s="9" t="s">
        <v>1546</v>
      </c>
      <c r="C571" s="9" t="s">
        <v>167</v>
      </c>
      <c r="D571" s="11">
        <v>3</v>
      </c>
      <c r="E571" s="11">
        <v>3.1</v>
      </c>
      <c r="F571" s="11">
        <v>3.1</v>
      </c>
    </row>
    <row r="572" spans="2:6">
      <c r="B572" s="9" t="s">
        <v>52</v>
      </c>
      <c r="C572" s="9" t="s">
        <v>30</v>
      </c>
      <c r="D572" s="11">
        <v>3.4</v>
      </c>
      <c r="E572" s="11">
        <v>4.2</v>
      </c>
      <c r="F572" s="11">
        <v>3.8</v>
      </c>
    </row>
    <row r="573" spans="2:6">
      <c r="B573" s="9" t="s">
        <v>57</v>
      </c>
      <c r="C573" s="9" t="s">
        <v>21</v>
      </c>
      <c r="D573" s="11">
        <v>3</v>
      </c>
      <c r="E573" s="11">
        <v>4.0999999999999996</v>
      </c>
      <c r="F573" s="11">
        <v>3.6</v>
      </c>
    </row>
    <row r="574" spans="2:6">
      <c r="B574" s="9" t="s">
        <v>1548</v>
      </c>
      <c r="C574" s="9" t="s">
        <v>52</v>
      </c>
      <c r="D574" s="11">
        <v>3.4</v>
      </c>
      <c r="E574" s="11">
        <v>3.6</v>
      </c>
      <c r="F574" s="11">
        <v>3.5</v>
      </c>
    </row>
    <row r="575" spans="2:6">
      <c r="B575" s="9" t="s">
        <v>167</v>
      </c>
      <c r="C575" s="9" t="s">
        <v>1540</v>
      </c>
      <c r="D575" s="11">
        <v>3.3</v>
      </c>
      <c r="E575" s="11">
        <v>4.4000000000000004</v>
      </c>
      <c r="F575" s="11">
        <v>3.9</v>
      </c>
    </row>
    <row r="576" spans="2:6">
      <c r="B576" s="9" t="s">
        <v>149</v>
      </c>
      <c r="C576" s="9" t="s">
        <v>77</v>
      </c>
      <c r="D576" s="11">
        <v>4.3</v>
      </c>
      <c r="E576" s="11">
        <v>4.5999999999999996</v>
      </c>
      <c r="F576" s="11">
        <v>4.5</v>
      </c>
    </row>
    <row r="577" spans="2:6">
      <c r="B577" s="9" t="s">
        <v>1552</v>
      </c>
      <c r="C577" s="9" t="s">
        <v>57</v>
      </c>
      <c r="D577" s="11">
        <v>3.1</v>
      </c>
      <c r="E577" s="11">
        <v>3.7</v>
      </c>
      <c r="F577" s="11">
        <v>3.5</v>
      </c>
    </row>
    <row r="578" spans="2:6">
      <c r="B578" s="9" t="s">
        <v>59</v>
      </c>
      <c r="C578" s="9" t="s">
        <v>60</v>
      </c>
      <c r="D578" s="11">
        <v>2.8</v>
      </c>
      <c r="E578" s="11">
        <v>3.3</v>
      </c>
      <c r="F578" s="11">
        <v>3.1</v>
      </c>
    </row>
    <row r="579" spans="2:6">
      <c r="B579" s="9" t="s">
        <v>60</v>
      </c>
      <c r="C579" s="9" t="s">
        <v>44</v>
      </c>
      <c r="D579" s="11">
        <v>3.5</v>
      </c>
      <c r="E579" s="11">
        <v>4.2</v>
      </c>
      <c r="F579" s="11">
        <v>3.9</v>
      </c>
    </row>
    <row r="580" spans="2:6">
      <c r="B580" s="9" t="s">
        <v>63</v>
      </c>
      <c r="C580" s="9" t="s">
        <v>21</v>
      </c>
      <c r="D580" s="11">
        <v>3</v>
      </c>
      <c r="E580" s="11">
        <v>4.0999999999999996</v>
      </c>
      <c r="F580" s="11">
        <v>3.6</v>
      </c>
    </row>
    <row r="581" spans="2:6">
      <c r="B581" s="9" t="s">
        <v>1554</v>
      </c>
      <c r="C581" s="9" t="s">
        <v>23</v>
      </c>
      <c r="D581" s="11">
        <v>3.3</v>
      </c>
      <c r="E581" s="11">
        <v>3.5</v>
      </c>
      <c r="F581" s="11">
        <v>3.5</v>
      </c>
    </row>
    <row r="582" spans="2:6">
      <c r="B582" s="9" t="s">
        <v>65</v>
      </c>
      <c r="C582" s="9" t="s">
        <v>30</v>
      </c>
      <c r="D582" s="11">
        <v>3.4</v>
      </c>
      <c r="E582" s="11">
        <v>3.8</v>
      </c>
      <c r="F582" s="11">
        <v>3.6</v>
      </c>
    </row>
    <row r="583" spans="2:6">
      <c r="B583" s="9" t="s">
        <v>67</v>
      </c>
      <c r="C583" s="9" t="s">
        <v>23</v>
      </c>
      <c r="D583" s="11">
        <v>4.3</v>
      </c>
      <c r="E583" s="11">
        <v>3.2</v>
      </c>
      <c r="F583" s="11">
        <v>3.8</v>
      </c>
    </row>
    <row r="584" spans="2:6">
      <c r="B584" s="9" t="s">
        <v>69</v>
      </c>
      <c r="C584" s="9" t="s">
        <v>28</v>
      </c>
      <c r="D584" s="11">
        <v>3.6</v>
      </c>
      <c r="E584" s="11">
        <v>3.8</v>
      </c>
      <c r="F584" s="11">
        <v>3.7</v>
      </c>
    </row>
    <row r="585" spans="2:6">
      <c r="B585" s="9" t="s">
        <v>71</v>
      </c>
      <c r="C585" s="9" t="s">
        <v>16</v>
      </c>
      <c r="D585" s="11">
        <v>3.7</v>
      </c>
      <c r="E585" s="11">
        <v>4.3</v>
      </c>
      <c r="F585" s="11">
        <v>4.0999999999999996</v>
      </c>
    </row>
    <row r="586" spans="2:6">
      <c r="B586" s="9" t="s">
        <v>1558</v>
      </c>
      <c r="C586" s="9" t="s">
        <v>159</v>
      </c>
      <c r="D586" s="11">
        <v>2</v>
      </c>
      <c r="E586" s="11">
        <v>2.4</v>
      </c>
      <c r="F586" s="11">
        <v>2.2000000000000002</v>
      </c>
    </row>
    <row r="587" spans="2:6">
      <c r="B587" s="9" t="s">
        <v>74</v>
      </c>
      <c r="C587" s="9" t="s">
        <v>117</v>
      </c>
      <c r="D587" s="11">
        <v>2.2999999999999998</v>
      </c>
      <c r="E587" s="11">
        <v>3.6</v>
      </c>
      <c r="F587" s="11">
        <v>3</v>
      </c>
    </row>
    <row r="588" spans="2:6">
      <c r="B588" s="9" t="s">
        <v>77</v>
      </c>
      <c r="C588" s="9" t="s">
        <v>42</v>
      </c>
      <c r="D588" s="11">
        <v>4.2</v>
      </c>
      <c r="E588" s="11">
        <v>4.0999999999999996</v>
      </c>
      <c r="F588" s="11">
        <v>4.2</v>
      </c>
    </row>
    <row r="589" spans="2:6">
      <c r="B589" s="9" t="s">
        <v>79</v>
      </c>
      <c r="C589" s="9" t="s">
        <v>28</v>
      </c>
      <c r="D589" s="11">
        <v>3.4</v>
      </c>
      <c r="E589" s="11">
        <v>3.9</v>
      </c>
      <c r="F589" s="11">
        <v>3.7</v>
      </c>
    </row>
    <row r="590" spans="2:6">
      <c r="B590" s="9" t="s">
        <v>136</v>
      </c>
      <c r="C590" s="9" t="s">
        <v>82</v>
      </c>
      <c r="D590" s="11">
        <v>3</v>
      </c>
      <c r="E590" s="11">
        <v>3.9</v>
      </c>
      <c r="F590" s="11">
        <v>3.5</v>
      </c>
    </row>
    <row r="591" spans="2:6">
      <c r="B591" s="9" t="s">
        <v>1562</v>
      </c>
      <c r="C591" s="9" t="s">
        <v>44</v>
      </c>
      <c r="D591" s="11">
        <v>3</v>
      </c>
      <c r="E591" s="11">
        <v>4.7</v>
      </c>
      <c r="F591" s="11">
        <v>3.9</v>
      </c>
    </row>
    <row r="592" spans="2:6">
      <c r="B592" s="9" t="s">
        <v>84</v>
      </c>
      <c r="C592" s="9" t="s">
        <v>117</v>
      </c>
      <c r="D592" s="11">
        <v>3.1</v>
      </c>
      <c r="E592" s="11">
        <v>4.3</v>
      </c>
      <c r="F592" s="11">
        <v>3.8</v>
      </c>
    </row>
    <row r="593" spans="2:6">
      <c r="B593" s="9" t="s">
        <v>87</v>
      </c>
      <c r="C593" s="9" t="s">
        <v>19</v>
      </c>
      <c r="D593" s="11">
        <v>3.2</v>
      </c>
      <c r="E593" s="11">
        <v>3.7</v>
      </c>
      <c r="F593" s="11">
        <v>3.5</v>
      </c>
    </row>
    <row r="594" spans="2:6">
      <c r="B594" s="9" t="s">
        <v>89</v>
      </c>
      <c r="C594" s="9" t="s">
        <v>1540</v>
      </c>
      <c r="D594" s="11">
        <v>3.2</v>
      </c>
      <c r="E594" s="11">
        <v>4.5</v>
      </c>
      <c r="F594" s="11">
        <v>3.9</v>
      </c>
    </row>
    <row r="595" spans="2:6">
      <c r="B595" s="9" t="s">
        <v>91</v>
      </c>
      <c r="C595" s="9" t="s">
        <v>85</v>
      </c>
      <c r="D595" s="11">
        <v>4.7</v>
      </c>
      <c r="E595" s="11">
        <v>4.2</v>
      </c>
      <c r="F595" s="11">
        <v>4.5</v>
      </c>
    </row>
    <row r="596" spans="2:6">
      <c r="B596" s="9" t="s">
        <v>1564</v>
      </c>
      <c r="C596" s="9" t="s">
        <v>28</v>
      </c>
      <c r="D596" s="11">
        <v>3.2</v>
      </c>
      <c r="E596" s="11">
        <v>3.1</v>
      </c>
      <c r="F596" s="11">
        <v>3.2</v>
      </c>
    </row>
    <row r="597" spans="2:6">
      <c r="B597" s="9" t="s">
        <v>93</v>
      </c>
      <c r="C597" s="9" t="s">
        <v>57</v>
      </c>
      <c r="D597" s="11">
        <v>2.5</v>
      </c>
      <c r="E597" s="11">
        <v>4</v>
      </c>
      <c r="F597" s="11">
        <v>3.3</v>
      </c>
    </row>
    <row r="598" spans="2:6">
      <c r="B598" s="9" t="s">
        <v>270</v>
      </c>
      <c r="C598" s="9" t="s">
        <v>165</v>
      </c>
      <c r="D598" s="11">
        <v>2.6</v>
      </c>
      <c r="E598" s="11">
        <v>2.9</v>
      </c>
      <c r="F598" s="11">
        <v>2.8</v>
      </c>
    </row>
    <row r="599" spans="2:6">
      <c r="B599" s="9" t="s">
        <v>95</v>
      </c>
      <c r="C599" s="9" t="s">
        <v>165</v>
      </c>
      <c r="D599" s="11">
        <v>4.5999999999999996</v>
      </c>
      <c r="E599" s="11">
        <v>4.0999999999999996</v>
      </c>
      <c r="F599" s="11">
        <v>4.4000000000000004</v>
      </c>
    </row>
    <row r="600" spans="2:6">
      <c r="B600" s="9" t="s">
        <v>98</v>
      </c>
      <c r="C600" s="9" t="s">
        <v>79</v>
      </c>
      <c r="D600" s="11">
        <v>3</v>
      </c>
      <c r="E600" s="11">
        <v>4.7</v>
      </c>
      <c r="F600" s="11">
        <v>3.9</v>
      </c>
    </row>
    <row r="601" spans="2:6">
      <c r="B601" s="9" t="s">
        <v>101</v>
      </c>
      <c r="C601" s="9" t="s">
        <v>26</v>
      </c>
      <c r="D601" s="11">
        <v>2.2000000000000002</v>
      </c>
      <c r="E601" s="11">
        <v>3.9</v>
      </c>
      <c r="F601" s="11">
        <v>3.1</v>
      </c>
    </row>
    <row r="602" spans="2:6">
      <c r="B602" s="9" t="s">
        <v>1573</v>
      </c>
      <c r="C602" s="9" t="s">
        <v>46</v>
      </c>
      <c r="D602" s="11">
        <v>3.9</v>
      </c>
      <c r="E602" s="11">
        <v>3.3</v>
      </c>
      <c r="F602" s="11">
        <v>3.7</v>
      </c>
    </row>
    <row r="603" spans="2:6">
      <c r="B603" s="9" t="s">
        <v>103</v>
      </c>
      <c r="C603" s="9" t="s">
        <v>87</v>
      </c>
      <c r="D603" s="11">
        <v>3.7</v>
      </c>
      <c r="E603" s="11">
        <v>4.5</v>
      </c>
      <c r="F603" s="11">
        <v>4.2</v>
      </c>
    </row>
    <row r="604" spans="2:6">
      <c r="B604" s="9" t="s">
        <v>105</v>
      </c>
      <c r="C604" s="9" t="s">
        <v>39</v>
      </c>
      <c r="D604" s="11">
        <v>3.7</v>
      </c>
      <c r="E604" s="11">
        <v>2.7</v>
      </c>
      <c r="F604" s="11">
        <v>3.3</v>
      </c>
    </row>
    <row r="605" spans="2:6">
      <c r="B605" s="9" t="s">
        <v>159</v>
      </c>
      <c r="C605" s="9" t="s">
        <v>30</v>
      </c>
      <c r="D605" s="11">
        <v>3</v>
      </c>
      <c r="E605" s="11">
        <v>3.3</v>
      </c>
      <c r="F605" s="11">
        <v>3.2</v>
      </c>
    </row>
    <row r="606" spans="2:6">
      <c r="B606" s="9" t="s">
        <v>109</v>
      </c>
      <c r="C606" s="9" t="s">
        <v>30</v>
      </c>
      <c r="D606" s="11">
        <v>3.7</v>
      </c>
      <c r="E606" s="11">
        <v>4.5999999999999996</v>
      </c>
      <c r="F606" s="11">
        <v>4.2</v>
      </c>
    </row>
    <row r="607" spans="2:6">
      <c r="B607" s="9" t="s">
        <v>111</v>
      </c>
      <c r="C607" s="9" t="s">
        <v>69</v>
      </c>
      <c r="D607" s="11">
        <v>3.9</v>
      </c>
      <c r="E607" s="11">
        <v>4.3</v>
      </c>
      <c r="F607" s="11">
        <v>4.2</v>
      </c>
    </row>
    <row r="608" spans="2:6">
      <c r="B608" s="9" t="s">
        <v>113</v>
      </c>
      <c r="C608" s="9" t="s">
        <v>65</v>
      </c>
      <c r="D608" s="11">
        <v>2.9</v>
      </c>
      <c r="E608" s="11">
        <v>4.3</v>
      </c>
      <c r="F608" s="11">
        <v>3.7</v>
      </c>
    </row>
    <row r="609" spans="2:6">
      <c r="B609" s="9" t="s">
        <v>106</v>
      </c>
      <c r="C609" s="9" t="s">
        <v>39</v>
      </c>
      <c r="D609" s="11">
        <v>4</v>
      </c>
      <c r="E609" s="11">
        <v>4.5</v>
      </c>
      <c r="F609" s="11">
        <v>4.3</v>
      </c>
    </row>
    <row r="610" spans="2:6">
      <c r="B610" s="9" t="s">
        <v>146</v>
      </c>
      <c r="C610" s="9" t="s">
        <v>28</v>
      </c>
      <c r="D610" s="11">
        <v>3.5</v>
      </c>
      <c r="E610" s="11">
        <v>4.8</v>
      </c>
      <c r="F610" s="11">
        <v>4.2</v>
      </c>
    </row>
    <row r="611" spans="2:6">
      <c r="B611" s="9" t="s">
        <v>117</v>
      </c>
      <c r="C611" s="9" t="s">
        <v>30</v>
      </c>
      <c r="D611" s="11">
        <v>2.9</v>
      </c>
      <c r="E611" s="11">
        <v>3.4</v>
      </c>
      <c r="F611" s="11">
        <v>3.2</v>
      </c>
    </row>
    <row r="612" spans="2:6">
      <c r="B612" s="9" t="s">
        <v>120</v>
      </c>
      <c r="C612" s="9" t="s">
        <v>69</v>
      </c>
      <c r="D612" s="11">
        <v>2.4</v>
      </c>
      <c r="E612" s="11">
        <v>4</v>
      </c>
      <c r="F612" s="11">
        <v>3.2</v>
      </c>
    </row>
    <row r="613" spans="2:6">
      <c r="B613" s="9" t="s">
        <v>122</v>
      </c>
      <c r="C613" s="9" t="s">
        <v>117</v>
      </c>
      <c r="D613" s="11">
        <v>2.1</v>
      </c>
      <c r="E613" s="11">
        <v>3.8</v>
      </c>
      <c r="F613" s="11">
        <v>3</v>
      </c>
    </row>
    <row r="614" spans="2:6">
      <c r="B614" s="9" t="s">
        <v>153</v>
      </c>
      <c r="C614" s="9" t="s">
        <v>26</v>
      </c>
      <c r="D614" s="11">
        <v>2.6</v>
      </c>
      <c r="E614" s="11">
        <v>3.6</v>
      </c>
      <c r="F614" s="11">
        <v>3.1</v>
      </c>
    </row>
    <row r="615" spans="2:6">
      <c r="B615" s="9" t="s">
        <v>1580</v>
      </c>
      <c r="C615" s="9" t="s">
        <v>1564</v>
      </c>
      <c r="D615" s="11">
        <v>3.3</v>
      </c>
      <c r="E615" s="11">
        <v>4.2</v>
      </c>
      <c r="F615" s="11">
        <v>3.8</v>
      </c>
    </row>
    <row r="616" spans="2:6">
      <c r="B616" s="9" t="s">
        <v>1581</v>
      </c>
      <c r="C616" s="9" t="s">
        <v>1564</v>
      </c>
      <c r="D616" s="11">
        <v>3.6</v>
      </c>
      <c r="E616" s="11">
        <v>4</v>
      </c>
      <c r="F616" s="11">
        <v>3.8</v>
      </c>
    </row>
    <row r="617" spans="2:6">
      <c r="B617" s="9" t="s">
        <v>1582</v>
      </c>
      <c r="C617" s="9" t="s">
        <v>167</v>
      </c>
      <c r="D617" s="11">
        <v>3.5</v>
      </c>
      <c r="E617" s="11">
        <v>3.4</v>
      </c>
      <c r="F617" s="11">
        <v>3.5</v>
      </c>
    </row>
    <row r="618" spans="2:6">
      <c r="B618" s="9" t="s">
        <v>1585</v>
      </c>
      <c r="C618" s="9" t="s">
        <v>89</v>
      </c>
      <c r="D618" s="11">
        <v>3.7</v>
      </c>
      <c r="E618" s="11">
        <v>4.0999999999999996</v>
      </c>
      <c r="F618" s="11">
        <v>4</v>
      </c>
    </row>
    <row r="619" spans="2:6">
      <c r="B619" s="9" t="s">
        <v>1586</v>
      </c>
      <c r="C619" s="9" t="s">
        <v>21</v>
      </c>
      <c r="D619" s="11">
        <v>3</v>
      </c>
      <c r="E619" s="11">
        <v>4.0999999999999996</v>
      </c>
      <c r="F619" s="11">
        <v>3.6</v>
      </c>
    </row>
    <row r="620" spans="2:6">
      <c r="B620" s="9" t="s">
        <v>1588</v>
      </c>
      <c r="C620" s="9" t="s">
        <v>136</v>
      </c>
      <c r="D620" s="11">
        <v>4</v>
      </c>
      <c r="E620" s="11">
        <v>3.1</v>
      </c>
      <c r="F620" s="11">
        <v>3.6</v>
      </c>
    </row>
    <row r="621" spans="2:6">
      <c r="B621" s="9" t="s">
        <v>109</v>
      </c>
      <c r="C621" s="9" t="s">
        <v>1586</v>
      </c>
      <c r="D621" s="11">
        <v>4.5999999999999996</v>
      </c>
      <c r="E621" s="11">
        <v>4.3</v>
      </c>
      <c r="F621" s="11">
        <v>4.5</v>
      </c>
    </row>
    <row r="622" spans="2:6">
      <c r="B622" s="9" t="s">
        <v>82</v>
      </c>
      <c r="C622" s="9" t="s">
        <v>24</v>
      </c>
      <c r="D622" s="11">
        <v>3.6</v>
      </c>
      <c r="E622" s="11">
        <v>4</v>
      </c>
      <c r="F622" s="11">
        <v>3.8</v>
      </c>
    </row>
    <row r="623" spans="2:6">
      <c r="B623" s="9" t="s">
        <v>125</v>
      </c>
      <c r="C623" s="9" t="s">
        <v>54</v>
      </c>
      <c r="D623" s="11">
        <v>3.9</v>
      </c>
      <c r="E623" s="11">
        <v>4.0999999999999996</v>
      </c>
      <c r="F623" s="11">
        <v>4.0999999999999996</v>
      </c>
    </row>
    <row r="624" spans="2:6">
      <c r="B624" s="9" t="s">
        <v>85</v>
      </c>
      <c r="C624" s="9" t="s">
        <v>24</v>
      </c>
      <c r="D624" s="11">
        <v>3.7</v>
      </c>
      <c r="E624" s="11">
        <v>4.2</v>
      </c>
      <c r="F624" s="11">
        <v>4</v>
      </c>
    </row>
    <row r="625" spans="2:6">
      <c r="B625" s="9" t="s">
        <v>128</v>
      </c>
      <c r="C625" s="9" t="s">
        <v>21</v>
      </c>
      <c r="D625" s="11">
        <v>2.4</v>
      </c>
      <c r="E625" s="11">
        <v>3.7</v>
      </c>
      <c r="F625" s="11">
        <v>3.1</v>
      </c>
    </row>
    <row r="626" spans="2:6">
      <c r="B626" s="9" t="s">
        <v>1596</v>
      </c>
      <c r="C626" s="9" t="s">
        <v>23</v>
      </c>
      <c r="D626" s="11">
        <v>3.7</v>
      </c>
      <c r="E626" s="11">
        <v>3.8</v>
      </c>
      <c r="F626" s="11">
        <v>3.8</v>
      </c>
    </row>
    <row r="627" spans="2:6">
      <c r="B627" s="9" t="s">
        <v>131</v>
      </c>
      <c r="C627" s="9" t="s">
        <v>16</v>
      </c>
      <c r="D627" s="11">
        <v>3</v>
      </c>
      <c r="E627" s="11">
        <v>3.4</v>
      </c>
      <c r="F627" s="11">
        <v>3.2</v>
      </c>
    </row>
    <row r="628" spans="2:6">
      <c r="B628" s="9" t="s">
        <v>253</v>
      </c>
      <c r="C628" s="9" t="s">
        <v>1586</v>
      </c>
      <c r="D628" s="11">
        <v>4.5999999999999996</v>
      </c>
      <c r="E628" s="11">
        <v>3.8</v>
      </c>
      <c r="F628" s="11">
        <v>4.2</v>
      </c>
    </row>
    <row r="629" spans="2:6">
      <c r="B629" s="9" t="s">
        <v>174</v>
      </c>
      <c r="C629" s="9" t="s">
        <v>23</v>
      </c>
      <c r="D629" s="11">
        <v>3.4</v>
      </c>
      <c r="E629" s="11">
        <v>4</v>
      </c>
      <c r="F629" s="11">
        <v>3.7</v>
      </c>
    </row>
    <row r="630" spans="2:6">
      <c r="B630" s="9" t="s">
        <v>133</v>
      </c>
      <c r="C630" s="9" t="s">
        <v>165</v>
      </c>
      <c r="D630" s="11">
        <v>3.7</v>
      </c>
      <c r="E630" s="11">
        <v>3.7</v>
      </c>
      <c r="F630" s="11">
        <v>3.8</v>
      </c>
    </row>
    <row r="631" spans="2:6">
      <c r="B631" s="9" t="s">
        <v>1597</v>
      </c>
      <c r="C631" s="9" t="s">
        <v>165</v>
      </c>
      <c r="D631" s="11">
        <v>2.8</v>
      </c>
      <c r="E631" s="11">
        <v>3</v>
      </c>
      <c r="F631" s="11">
        <v>2.9</v>
      </c>
    </row>
    <row r="632" spans="2:6">
      <c r="B632" s="9" t="s">
        <v>135</v>
      </c>
      <c r="C632" s="9" t="s">
        <v>136</v>
      </c>
      <c r="D632" s="11">
        <v>4</v>
      </c>
      <c r="E632" s="11">
        <v>2</v>
      </c>
      <c r="F632" s="11">
        <v>3</v>
      </c>
    </row>
    <row r="633" spans="2:6">
      <c r="B633" s="9" t="s">
        <v>1598</v>
      </c>
      <c r="C633" s="9" t="s">
        <v>1586</v>
      </c>
      <c r="D633" s="11">
        <v>3.7</v>
      </c>
      <c r="E633" s="11">
        <v>4.0999999999999996</v>
      </c>
      <c r="F633" s="11">
        <v>4</v>
      </c>
    </row>
    <row r="634" spans="2:6">
      <c r="B634" s="9" t="s">
        <v>138</v>
      </c>
      <c r="C634" s="9" t="s">
        <v>44</v>
      </c>
      <c r="D634" s="11">
        <v>3.3</v>
      </c>
      <c r="E634" s="11">
        <v>4.3</v>
      </c>
      <c r="F634" s="11">
        <v>3.9</v>
      </c>
    </row>
    <row r="635" spans="2:6">
      <c r="B635" s="9" t="s">
        <v>141</v>
      </c>
      <c r="C635" s="9" t="s">
        <v>24</v>
      </c>
      <c r="D635" s="11">
        <v>4</v>
      </c>
      <c r="E635" s="11">
        <v>3.9</v>
      </c>
      <c r="F635" s="11">
        <v>4</v>
      </c>
    </row>
    <row r="636" spans="2:6">
      <c r="B636" s="9" t="s">
        <v>143</v>
      </c>
      <c r="C636" s="9" t="s">
        <v>60</v>
      </c>
      <c r="D636" s="11">
        <v>2.9</v>
      </c>
      <c r="E636" s="11">
        <v>2.8</v>
      </c>
      <c r="F636" s="11">
        <v>2.9</v>
      </c>
    </row>
    <row r="637" spans="2:6">
      <c r="B637" s="9" t="s">
        <v>1603</v>
      </c>
      <c r="C637" s="9" t="s">
        <v>57</v>
      </c>
      <c r="D637" s="11">
        <v>3.2</v>
      </c>
      <c r="E637" s="11">
        <v>3.1</v>
      </c>
      <c r="F637" s="11">
        <v>3.2</v>
      </c>
    </row>
    <row r="638" spans="2:6">
      <c r="B638" s="9" t="s">
        <v>266</v>
      </c>
      <c r="C638" s="9" t="s">
        <v>1586</v>
      </c>
      <c r="D638" s="11">
        <v>5</v>
      </c>
      <c r="E638" s="11">
        <v>4.7</v>
      </c>
      <c r="F638" s="11">
        <v>4.9000000000000004</v>
      </c>
    </row>
    <row r="639" spans="2:6">
      <c r="B639" s="9" t="s">
        <v>1605</v>
      </c>
      <c r="C639" s="9" t="s">
        <v>63</v>
      </c>
      <c r="D639" s="11">
        <v>4.0999999999999996</v>
      </c>
      <c r="E639" s="11">
        <v>4.0999999999999996</v>
      </c>
      <c r="F639" s="11">
        <v>4.2</v>
      </c>
    </row>
    <row r="640" spans="2:6">
      <c r="B640" s="9" t="s">
        <v>218</v>
      </c>
      <c r="C640" s="9" t="s">
        <v>57</v>
      </c>
      <c r="D640" s="11">
        <v>3.7</v>
      </c>
      <c r="E640" s="11">
        <v>4</v>
      </c>
      <c r="F640" s="11">
        <v>3.9</v>
      </c>
    </row>
    <row r="641" spans="2:6">
      <c r="B641" s="9" t="s">
        <v>145</v>
      </c>
      <c r="C641" s="9" t="s">
        <v>146</v>
      </c>
      <c r="D641" s="11">
        <v>3.7</v>
      </c>
      <c r="E641" s="11">
        <v>4.0999999999999996</v>
      </c>
      <c r="F641" s="11">
        <v>4</v>
      </c>
    </row>
    <row r="642" spans="2:6">
      <c r="B642" s="9" t="s">
        <v>148</v>
      </c>
      <c r="C642" s="9" t="s">
        <v>149</v>
      </c>
      <c r="D642" s="11">
        <v>3.9</v>
      </c>
      <c r="E642" s="11">
        <v>3.9</v>
      </c>
      <c r="F642" s="11">
        <v>4.0999999999999996</v>
      </c>
    </row>
    <row r="643" spans="2:6">
      <c r="B643" s="9" t="s">
        <v>42</v>
      </c>
      <c r="C643" s="9" t="s">
        <v>24</v>
      </c>
      <c r="D643" s="11">
        <v>3.1</v>
      </c>
      <c r="E643" s="11">
        <v>4.0999999999999996</v>
      </c>
      <c r="F643" s="11">
        <v>3.7</v>
      </c>
    </row>
    <row r="644" spans="2:6">
      <c r="B644" s="9" t="s">
        <v>1609</v>
      </c>
      <c r="C644" s="9" t="s">
        <v>218</v>
      </c>
      <c r="D644" s="11">
        <v>3</v>
      </c>
      <c r="E644" s="11">
        <v>3</v>
      </c>
      <c r="F644" s="11">
        <v>3</v>
      </c>
    </row>
    <row r="645" spans="2:6">
      <c r="B645" s="9" t="s">
        <v>1607</v>
      </c>
      <c r="C645" s="9" t="s">
        <v>54</v>
      </c>
      <c r="D645" s="11">
        <v>3.9</v>
      </c>
      <c r="E645" s="11">
        <v>4.2</v>
      </c>
      <c r="F645" s="11">
        <v>4.0999999999999996</v>
      </c>
    </row>
    <row r="646" spans="2:6">
      <c r="B646" s="9" t="s">
        <v>1610</v>
      </c>
      <c r="C646" s="9" t="s">
        <v>1564</v>
      </c>
      <c r="D646" s="11">
        <v>1.2</v>
      </c>
      <c r="E646" s="11">
        <v>1.6</v>
      </c>
      <c r="F646" s="11">
        <v>1.4</v>
      </c>
    </row>
    <row r="647" spans="2:6">
      <c r="B647" s="9" t="s">
        <v>1611</v>
      </c>
      <c r="C647" s="9" t="s">
        <v>69</v>
      </c>
      <c r="D647" s="11">
        <v>3.9</v>
      </c>
      <c r="E647" s="11">
        <v>4.2</v>
      </c>
      <c r="F647" s="11">
        <v>4.0999999999999996</v>
      </c>
    </row>
    <row r="648" spans="2:6">
      <c r="B648" s="9" t="s">
        <v>1612</v>
      </c>
      <c r="C648" s="9" t="s">
        <v>79</v>
      </c>
      <c r="D648" s="11">
        <v>3.9</v>
      </c>
      <c r="E648" s="11">
        <v>3.7</v>
      </c>
      <c r="F648" s="11">
        <v>3.9</v>
      </c>
    </row>
    <row r="649" spans="2:6">
      <c r="B649" s="9" t="s">
        <v>1613</v>
      </c>
      <c r="C649" s="9" t="s">
        <v>46</v>
      </c>
      <c r="D649" s="11">
        <v>4</v>
      </c>
      <c r="E649" s="11">
        <v>4.3</v>
      </c>
      <c r="F649" s="11">
        <v>4.2</v>
      </c>
    </row>
  </sheetData>
  <mergeCells count="8">
    <mergeCell ref="B3:F3"/>
    <mergeCell ref="B104:F104"/>
    <mergeCell ref="B284:F284"/>
    <mergeCell ref="B555:F555"/>
    <mergeCell ref="B374:F374"/>
    <mergeCell ref="B474:F474"/>
    <mergeCell ref="B183:F183"/>
    <mergeCell ref="B50:F50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0733-EF19-1440-A9BE-B80BE23A2900}">
  <dimension ref="C2:N110"/>
  <sheetViews>
    <sheetView showGridLines="0" topLeftCell="C29" workbookViewId="0">
      <selection activeCell="H18" sqref="H18"/>
    </sheetView>
  </sheetViews>
  <sheetFormatPr defaultColWidth="10.625" defaultRowHeight="15.95"/>
  <cols>
    <col min="9" max="9" width="20.375" bestFit="1" customWidth="1"/>
    <col min="12" max="14" width="13.375" bestFit="1" customWidth="1"/>
  </cols>
  <sheetData>
    <row r="2" spans="3:14">
      <c r="E2" t="s">
        <v>1614</v>
      </c>
      <c r="F2" t="s">
        <v>1615</v>
      </c>
      <c r="G2" t="s">
        <v>1616</v>
      </c>
      <c r="I2" t="s">
        <v>1617</v>
      </c>
      <c r="J2" t="s">
        <v>1618</v>
      </c>
      <c r="L2" t="s">
        <v>1619</v>
      </c>
      <c r="M2" t="s">
        <v>1620</v>
      </c>
      <c r="N2" t="s">
        <v>1621</v>
      </c>
    </row>
    <row r="3" spans="3:14">
      <c r="C3" s="5">
        <v>3.4286057142857138E-2</v>
      </c>
      <c r="E3" s="6">
        <f>AVERAGE(C3:C110)</f>
        <v>7.2175883068783031E-2</v>
      </c>
      <c r="F3">
        <f>_xlfn.STDEV.P(C3:C110)</f>
        <v>1.4893618264677781E-2</v>
      </c>
      <c r="G3">
        <v>-3</v>
      </c>
      <c r="I3" s="7">
        <f>E3-F3*3</f>
        <v>2.7495028274749686E-2</v>
      </c>
      <c r="J3">
        <f>_xlfn.NORM.DIST(I3,$E$3,$F$3,FALSE)</f>
        <v>0.29756693995902422</v>
      </c>
      <c r="L3" s="8">
        <f>_xlfn.PERCENTILE.INC($C$3:$C$110,0.9)</f>
        <v>8.825486666666664E-2</v>
      </c>
      <c r="M3" s="8">
        <f>_xlfn.PERCENTILE.INC($C$3:$C$110,0.8)</f>
        <v>8.666753333333331E-2</v>
      </c>
      <c r="N3" s="8">
        <f>_xlfn.PERCENTILE.INC($C$3:$C$110,0.5)</f>
        <v>7.4762628571428541E-2</v>
      </c>
    </row>
    <row r="4" spans="3:14">
      <c r="C4" s="5">
        <v>3.9048057142857133E-2</v>
      </c>
      <c r="G4">
        <f>G3+0.1</f>
        <v>-2.9</v>
      </c>
      <c r="I4" s="7">
        <f>I3+$F$3/10</f>
        <v>2.8984390101217464E-2</v>
      </c>
      <c r="J4">
        <f t="shared" ref="J4:J63" si="0">_xlfn.NORM.DIST(I4,$E$3,$F$3,FALSE)</f>
        <v>0.3996700005325825</v>
      </c>
    </row>
    <row r="5" spans="3:14">
      <c r="C5" s="5">
        <v>4.2222676190476177E-2</v>
      </c>
      <c r="G5">
        <f t="shared" ref="G5:G63" si="1">G4+0.1</f>
        <v>-2.8</v>
      </c>
      <c r="I5" s="7">
        <f t="shared" ref="I5:I63" si="2">I4+$F$3/10</f>
        <v>3.0473751927685241E-2</v>
      </c>
      <c r="J5">
        <f t="shared" si="0"/>
        <v>0.53146599048751741</v>
      </c>
    </row>
    <row r="6" spans="3:14">
      <c r="C6" s="5">
        <v>4.3809523809523798E-2</v>
      </c>
      <c r="G6">
        <f t="shared" si="1"/>
        <v>-2.6999999999999997</v>
      </c>
      <c r="I6" s="7">
        <f t="shared" si="2"/>
        <v>3.1963113754153019E-2</v>
      </c>
      <c r="J6">
        <f t="shared" si="0"/>
        <v>0.69969127912572049</v>
      </c>
    </row>
    <row r="7" spans="3:14">
      <c r="C7" s="5">
        <v>4.5397247619047607E-2</v>
      </c>
      <c r="G7">
        <f t="shared" si="1"/>
        <v>-2.5999999999999996</v>
      </c>
      <c r="I7" s="7">
        <f t="shared" si="2"/>
        <v>3.3452475580620797E-2</v>
      </c>
      <c r="J7">
        <f t="shared" si="0"/>
        <v>0.91199928669445229</v>
      </c>
    </row>
    <row r="8" spans="3:14">
      <c r="C8" s="5">
        <v>4.8571866666666651E-2</v>
      </c>
      <c r="G8">
        <f t="shared" si="1"/>
        <v>-2.4999999999999996</v>
      </c>
      <c r="I8" s="7">
        <f t="shared" si="2"/>
        <v>3.4941837407088575E-2</v>
      </c>
      <c r="J8">
        <f t="shared" si="0"/>
        <v>1.1769000777426428</v>
      </c>
    </row>
    <row r="9" spans="3:14">
      <c r="C9" s="5">
        <v>4.8571914285714266E-2</v>
      </c>
      <c r="G9">
        <f t="shared" si="1"/>
        <v>-2.3999999999999995</v>
      </c>
      <c r="I9" s="7">
        <f t="shared" si="2"/>
        <v>3.6431199233556352E-2</v>
      </c>
      <c r="J9">
        <f t="shared" si="0"/>
        <v>1.5036326228364882</v>
      </c>
    </row>
    <row r="10" spans="3:14">
      <c r="C10" s="5">
        <v>4.8571914285714266E-2</v>
      </c>
      <c r="G10">
        <f t="shared" si="1"/>
        <v>-2.2999999999999994</v>
      </c>
      <c r="I10" s="7">
        <f t="shared" si="2"/>
        <v>3.792056106002413E-2</v>
      </c>
      <c r="J10">
        <f t="shared" si="0"/>
        <v>1.9019580895787116</v>
      </c>
    </row>
    <row r="11" spans="3:14">
      <c r="C11" s="5">
        <v>4.8571914285714266E-2</v>
      </c>
      <c r="G11">
        <f t="shared" si="1"/>
        <v>-2.1999999999999993</v>
      </c>
      <c r="I11" s="7">
        <f t="shared" si="2"/>
        <v>3.9409922886491908E-2</v>
      </c>
      <c r="J11">
        <f t="shared" si="0"/>
        <v>2.3818653208242995</v>
      </c>
    </row>
    <row r="12" spans="3:14">
      <c r="C12" s="5">
        <v>5.1746580952380938E-2</v>
      </c>
      <c r="G12">
        <f t="shared" si="1"/>
        <v>-2.0999999999999992</v>
      </c>
      <c r="I12" s="7">
        <f t="shared" si="2"/>
        <v>4.0899284712959685E-2</v>
      </c>
      <c r="J12">
        <f t="shared" si="0"/>
        <v>2.9531840549948947</v>
      </c>
    </row>
    <row r="13" spans="3:14">
      <c r="C13" s="5">
        <v>5.3333333333333316E-2</v>
      </c>
      <c r="G13">
        <f t="shared" si="1"/>
        <v>-1.9999999999999991</v>
      </c>
      <c r="I13" s="7">
        <f t="shared" si="2"/>
        <v>4.2388646539427463E-2</v>
      </c>
      <c r="J13">
        <f t="shared" si="0"/>
        <v>3.6251074489558288</v>
      </c>
    </row>
    <row r="14" spans="3:14">
      <c r="C14" s="5">
        <v>5.3333866666666646E-2</v>
      </c>
      <c r="G14">
        <f t="shared" si="1"/>
        <v>-1.899999999999999</v>
      </c>
      <c r="I14" s="7">
        <f t="shared" si="2"/>
        <v>4.3878008365895241E-2</v>
      </c>
      <c r="J14">
        <f t="shared" si="0"/>
        <v>4.4056329099217795</v>
      </c>
    </row>
    <row r="15" spans="3:14">
      <c r="C15" s="5">
        <v>5.3333866666666646E-2</v>
      </c>
      <c r="G15">
        <f t="shared" si="1"/>
        <v>-1.7999999999999989</v>
      </c>
      <c r="I15" s="7">
        <f t="shared" si="2"/>
        <v>4.5367370192363018E-2</v>
      </c>
      <c r="J15">
        <f t="shared" si="0"/>
        <v>5.3009387576513234</v>
      </c>
    </row>
    <row r="16" spans="3:14">
      <c r="C16" s="5">
        <v>5.3333866666666646E-2</v>
      </c>
      <c r="G16">
        <f t="shared" si="1"/>
        <v>-1.6999999999999988</v>
      </c>
      <c r="I16" s="7">
        <f t="shared" si="2"/>
        <v>4.6856732018830796E-2</v>
      </c>
      <c r="J16">
        <f t="shared" si="0"/>
        <v>6.3147232395459518</v>
      </c>
    </row>
    <row r="17" spans="3:10">
      <c r="C17" s="5">
        <v>5.3333866666666646E-2</v>
      </c>
      <c r="G17">
        <f t="shared" si="1"/>
        <v>-1.5999999999999988</v>
      </c>
      <c r="I17" s="7">
        <f t="shared" si="2"/>
        <v>4.8346093845298574E-2</v>
      </c>
      <c r="J17">
        <f t="shared" si="0"/>
        <v>7.4475411352873966</v>
      </c>
    </row>
    <row r="18" spans="3:10">
      <c r="C18" s="5">
        <v>5.3333866666666646E-2</v>
      </c>
      <c r="G18">
        <f t="shared" si="1"/>
        <v>-1.4999999999999987</v>
      </c>
      <c r="I18" s="7">
        <f t="shared" si="2"/>
        <v>4.9835455671766352E-2</v>
      </c>
      <c r="J18">
        <f t="shared" si="0"/>
        <v>8.6961806972762314</v>
      </c>
    </row>
    <row r="19" spans="3:10">
      <c r="C19" s="5">
        <v>5.3333866666666646E-2</v>
      </c>
      <c r="G19">
        <f t="shared" si="1"/>
        <v>-1.3999999999999986</v>
      </c>
      <c r="I19" s="7">
        <f t="shared" si="2"/>
        <v>5.1324817498234129E-2</v>
      </c>
      <c r="J19">
        <f t="shared" si="0"/>
        <v>10.05312899625228</v>
      </c>
    </row>
    <row r="20" spans="3:10">
      <c r="C20" s="5">
        <v>5.4921152380952368E-2</v>
      </c>
      <c r="G20">
        <f t="shared" si="1"/>
        <v>-1.2999999999999985</v>
      </c>
      <c r="I20" s="7">
        <f t="shared" si="2"/>
        <v>5.2814179324701907E-2</v>
      </c>
      <c r="J20">
        <f t="shared" si="0"/>
        <v>11.50617593403954</v>
      </c>
    </row>
    <row r="21" spans="3:10">
      <c r="C21" s="5">
        <v>5.4921199999999976E-2</v>
      </c>
      <c r="G21">
        <f t="shared" si="1"/>
        <v>-1.1999999999999984</v>
      </c>
      <c r="I21" s="7">
        <f t="shared" si="2"/>
        <v>5.4303541151169685E-2</v>
      </c>
      <c r="J21">
        <f t="shared" si="0"/>
        <v>13.038205460371653</v>
      </c>
    </row>
    <row r="22" spans="3:10">
      <c r="C22" s="5">
        <v>5.4921199999999976E-2</v>
      </c>
      <c r="G22">
        <f t="shared" si="1"/>
        <v>-1.0999999999999983</v>
      </c>
      <c r="I22" s="7">
        <f t="shared" si="2"/>
        <v>5.5792902977637462E-2</v>
      </c>
      <c r="J22">
        <f t="shared" si="0"/>
        <v>14.62721637959636</v>
      </c>
    </row>
    <row r="23" spans="3:10">
      <c r="C23" s="5">
        <v>5.4921199999999976E-2</v>
      </c>
      <c r="G23">
        <f t="shared" si="1"/>
        <v>-0.99999999999999833</v>
      </c>
      <c r="I23" s="7">
        <f t="shared" si="2"/>
        <v>5.728226480410524E-2</v>
      </c>
      <c r="J23">
        <f t="shared" si="0"/>
        <v>16.246604432786445</v>
      </c>
    </row>
    <row r="24" spans="3:10">
      <c r="C24" s="5">
        <v>5.6508485714285697E-2</v>
      </c>
      <c r="G24">
        <f t="shared" si="1"/>
        <v>-0.89999999999999836</v>
      </c>
      <c r="I24" s="7">
        <f t="shared" si="2"/>
        <v>5.8771626630573018E-2</v>
      </c>
      <c r="J24">
        <f t="shared" si="0"/>
        <v>17.865722430244613</v>
      </c>
    </row>
    <row r="25" spans="3:10">
      <c r="C25" s="5">
        <v>5.6508485714285697E-2</v>
      </c>
      <c r="G25">
        <f t="shared" si="1"/>
        <v>-0.79999999999999838</v>
      </c>
      <c r="I25" s="7">
        <f t="shared" si="2"/>
        <v>6.0260988457040796E-2</v>
      </c>
      <c r="J25">
        <f t="shared" si="0"/>
        <v>19.450716918703705</v>
      </c>
    </row>
    <row r="26" spans="3:10">
      <c r="C26" s="5">
        <v>5.6508533333333312E-2</v>
      </c>
      <c r="G26">
        <f t="shared" si="1"/>
        <v>-0.6999999999999984</v>
      </c>
      <c r="I26" s="7">
        <f t="shared" si="2"/>
        <v>6.1750350283508573E-2</v>
      </c>
      <c r="J26">
        <f t="shared" si="0"/>
        <v>20.96561949001428</v>
      </c>
    </row>
    <row r="27" spans="3:10">
      <c r="C27" s="5">
        <v>5.8095819047619027E-2</v>
      </c>
      <c r="G27">
        <f t="shared" si="1"/>
        <v>-0.59999999999999842</v>
      </c>
      <c r="I27" s="7">
        <f t="shared" si="2"/>
        <v>6.3239712109976351E-2</v>
      </c>
      <c r="J27">
        <f t="shared" si="0"/>
        <v>22.373650040573853</v>
      </c>
    </row>
    <row r="28" spans="3:10">
      <c r="C28" s="5">
        <v>5.8095819047619027E-2</v>
      </c>
      <c r="G28">
        <f t="shared" si="1"/>
        <v>-0.49999999999999845</v>
      </c>
      <c r="I28" s="7">
        <f t="shared" si="2"/>
        <v>6.4729073936444129E-2</v>
      </c>
      <c r="J28">
        <f t="shared" si="0"/>
        <v>23.638669966402297</v>
      </c>
    </row>
    <row r="29" spans="3:10">
      <c r="C29" s="5">
        <v>5.8095866666666648E-2</v>
      </c>
      <c r="G29">
        <f t="shared" si="1"/>
        <v>-0.39999999999999847</v>
      </c>
      <c r="I29" s="7">
        <f t="shared" si="2"/>
        <v>6.6218435762911906E-2</v>
      </c>
      <c r="J29">
        <f t="shared" si="0"/>
        <v>24.726707356044258</v>
      </c>
    </row>
    <row r="30" spans="3:10">
      <c r="C30" s="5">
        <v>5.9683152380952363E-2</v>
      </c>
      <c r="G30">
        <f t="shared" si="1"/>
        <v>-0.29999999999999849</v>
      </c>
      <c r="I30" s="7">
        <f t="shared" si="2"/>
        <v>6.7707797589379684E-2</v>
      </c>
      <c r="J30">
        <f t="shared" si="0"/>
        <v>25.607465471640058</v>
      </c>
    </row>
    <row r="31" spans="3:10">
      <c r="C31" s="5">
        <v>6.1270438095238078E-2</v>
      </c>
      <c r="G31">
        <f t="shared" si="1"/>
        <v>-0.19999999999999848</v>
      </c>
      <c r="I31" s="7">
        <f t="shared" si="2"/>
        <v>6.9197159415847462E-2</v>
      </c>
      <c r="J31">
        <f t="shared" si="0"/>
        <v>26.255721546379778</v>
      </c>
    </row>
    <row r="32" spans="3:10">
      <c r="C32" s="5">
        <v>6.2857819047619029E-2</v>
      </c>
      <c r="G32">
        <f t="shared" si="1"/>
        <v>-9.9999999999998479E-2</v>
      </c>
      <c r="I32" s="7">
        <f t="shared" si="2"/>
        <v>7.0686521242315239E-2</v>
      </c>
      <c r="J32">
        <f t="shared" si="0"/>
        <v>26.652525962642542</v>
      </c>
    </row>
    <row r="33" spans="3:10">
      <c r="C33" s="5">
        <v>6.2857866666666651E-2</v>
      </c>
      <c r="G33">
        <v>0</v>
      </c>
      <c r="I33" s="7">
        <f t="shared" si="2"/>
        <v>7.2175883068783017E-2</v>
      </c>
      <c r="J33">
        <f t="shared" si="0"/>
        <v>26.786122304986023</v>
      </c>
    </row>
    <row r="34" spans="3:10">
      <c r="C34" s="5">
        <v>6.2857866666666651E-2</v>
      </c>
      <c r="G34">
        <f t="shared" si="1"/>
        <v>0.1</v>
      </c>
      <c r="I34" s="7">
        <f t="shared" si="2"/>
        <v>7.3665244895250795E-2</v>
      </c>
      <c r="J34">
        <f t="shared" si="0"/>
        <v>26.652525962642549</v>
      </c>
    </row>
    <row r="35" spans="3:10">
      <c r="C35" s="5">
        <v>6.2857914285714273E-2</v>
      </c>
      <c r="G35">
        <f t="shared" si="1"/>
        <v>0.2</v>
      </c>
      <c r="I35" s="7">
        <f t="shared" si="2"/>
        <v>7.5154606721718573E-2</v>
      </c>
      <c r="J35">
        <f t="shared" si="0"/>
        <v>26.255721546379789</v>
      </c>
    </row>
    <row r="36" spans="3:10">
      <c r="C36" s="5">
        <v>6.4445057142857115E-2</v>
      </c>
      <c r="G36">
        <f t="shared" si="1"/>
        <v>0.30000000000000004</v>
      </c>
      <c r="I36" s="7">
        <f t="shared" si="2"/>
        <v>7.664396854818635E-2</v>
      </c>
      <c r="J36">
        <f t="shared" si="0"/>
        <v>25.607465471640072</v>
      </c>
    </row>
    <row r="37" spans="3:10">
      <c r="C37" s="5">
        <v>6.444519999999998E-2</v>
      </c>
      <c r="G37">
        <f t="shared" si="1"/>
        <v>0.4</v>
      </c>
      <c r="I37" s="7">
        <f t="shared" si="2"/>
        <v>7.8133330374654128E-2</v>
      </c>
      <c r="J37">
        <f t="shared" si="0"/>
        <v>24.72670735604428</v>
      </c>
    </row>
    <row r="38" spans="3:10">
      <c r="C38" s="5">
        <v>6.444519999999998E-2</v>
      </c>
      <c r="G38">
        <f t="shared" si="1"/>
        <v>0.5</v>
      </c>
      <c r="I38" s="7">
        <f t="shared" si="2"/>
        <v>7.9622692201121906E-2</v>
      </c>
      <c r="J38">
        <f t="shared" si="0"/>
        <v>23.638669966402322</v>
      </c>
    </row>
    <row r="39" spans="3:10">
      <c r="C39" s="5">
        <v>6.6032342857142823E-2</v>
      </c>
      <c r="G39">
        <f t="shared" si="1"/>
        <v>0.6</v>
      </c>
      <c r="I39" s="7">
        <f t="shared" si="2"/>
        <v>8.1112054027589683E-2</v>
      </c>
      <c r="J39">
        <f t="shared" si="0"/>
        <v>22.373650040573878</v>
      </c>
    </row>
    <row r="40" spans="3:10">
      <c r="C40" s="5">
        <v>6.6032390476190445E-2</v>
      </c>
      <c r="G40">
        <f t="shared" si="1"/>
        <v>0.7</v>
      </c>
      <c r="I40" s="7">
        <f t="shared" si="2"/>
        <v>8.2601415854057461E-2</v>
      </c>
      <c r="J40">
        <f t="shared" si="0"/>
        <v>20.965619490014301</v>
      </c>
    </row>
    <row r="41" spans="3:10">
      <c r="C41" s="5">
        <v>6.7619676190476166E-2</v>
      </c>
      <c r="G41">
        <f t="shared" si="1"/>
        <v>0.79999999999999993</v>
      </c>
      <c r="I41" s="7">
        <f t="shared" si="2"/>
        <v>8.4090777680525239E-2</v>
      </c>
      <c r="J41">
        <f t="shared" si="0"/>
        <v>19.45071691870373</v>
      </c>
    </row>
    <row r="42" spans="3:10">
      <c r="C42" s="5">
        <v>6.7619819047619031E-2</v>
      </c>
      <c r="G42">
        <f t="shared" si="1"/>
        <v>0.89999999999999991</v>
      </c>
      <c r="I42" s="7">
        <f t="shared" si="2"/>
        <v>8.5580139506993017E-2</v>
      </c>
      <c r="J42">
        <f t="shared" si="0"/>
        <v>17.865722430244642</v>
      </c>
    </row>
    <row r="43" spans="3:10">
      <c r="C43" s="5">
        <v>6.9206961904761888E-2</v>
      </c>
      <c r="G43">
        <f t="shared" si="1"/>
        <v>0.99999999999999989</v>
      </c>
      <c r="I43" s="7">
        <f t="shared" si="2"/>
        <v>8.7069501333460794E-2</v>
      </c>
      <c r="J43">
        <f t="shared" si="0"/>
        <v>16.246604432786476</v>
      </c>
    </row>
    <row r="44" spans="3:10">
      <c r="C44" s="5">
        <v>6.9207009523809496E-2</v>
      </c>
      <c r="G44">
        <f t="shared" si="1"/>
        <v>1.0999999999999999</v>
      </c>
      <c r="I44" s="7">
        <f t="shared" si="2"/>
        <v>8.8558863159928572E-2</v>
      </c>
      <c r="J44">
        <f t="shared" si="0"/>
        <v>14.627216379596394</v>
      </c>
    </row>
    <row r="45" spans="3:10">
      <c r="C45" s="5">
        <v>6.9207009523809496E-2</v>
      </c>
      <c r="G45">
        <f t="shared" si="1"/>
        <v>1.2</v>
      </c>
      <c r="I45" s="7">
        <f t="shared" si="2"/>
        <v>9.004822498639635E-2</v>
      </c>
      <c r="J45">
        <f t="shared" si="0"/>
        <v>13.038205460371678</v>
      </c>
    </row>
    <row r="46" spans="3:10">
      <c r="C46" s="5">
        <v>6.9207057142857117E-2</v>
      </c>
      <c r="G46">
        <f t="shared" si="1"/>
        <v>1.3</v>
      </c>
      <c r="I46" s="7">
        <f t="shared" si="2"/>
        <v>9.1537586812864127E-2</v>
      </c>
      <c r="J46">
        <f t="shared" si="0"/>
        <v>11.50617593403957</v>
      </c>
    </row>
    <row r="47" spans="3:10">
      <c r="C47" s="5">
        <v>6.9207057142857117E-2</v>
      </c>
      <c r="G47">
        <f t="shared" si="1"/>
        <v>1.4000000000000001</v>
      </c>
      <c r="I47" s="7">
        <f t="shared" si="2"/>
        <v>9.3026948639331905E-2</v>
      </c>
      <c r="J47">
        <f t="shared" si="0"/>
        <v>10.053128996252305</v>
      </c>
    </row>
    <row r="48" spans="3:10">
      <c r="C48" s="5">
        <v>6.9207104761904739E-2</v>
      </c>
      <c r="G48">
        <f t="shared" si="1"/>
        <v>1.5000000000000002</v>
      </c>
      <c r="I48" s="7">
        <f t="shared" si="2"/>
        <v>9.4516310465799683E-2</v>
      </c>
      <c r="J48">
        <f t="shared" si="0"/>
        <v>8.6961806972762563</v>
      </c>
    </row>
    <row r="49" spans="3:10">
      <c r="C49" s="5">
        <v>7.0794247619047596E-2</v>
      </c>
      <c r="G49">
        <f t="shared" si="1"/>
        <v>1.6000000000000003</v>
      </c>
      <c r="I49" s="7">
        <f t="shared" si="2"/>
        <v>9.600567229226746E-2</v>
      </c>
      <c r="J49">
        <f t="shared" si="0"/>
        <v>7.4475411352874188</v>
      </c>
    </row>
    <row r="50" spans="3:10">
      <c r="C50" s="5">
        <v>7.0794342857142825E-2</v>
      </c>
      <c r="G50">
        <f t="shared" si="1"/>
        <v>1.7000000000000004</v>
      </c>
      <c r="I50" s="7">
        <f t="shared" si="2"/>
        <v>9.7495034118735238E-2</v>
      </c>
      <c r="J50">
        <f t="shared" si="0"/>
        <v>6.314723239545974</v>
      </c>
    </row>
    <row r="51" spans="3:10">
      <c r="C51" s="5">
        <v>7.238172380952379E-2</v>
      </c>
      <c r="G51">
        <f t="shared" si="1"/>
        <v>1.8000000000000005</v>
      </c>
      <c r="I51" s="7">
        <f t="shared" si="2"/>
        <v>9.8984395945203016E-2</v>
      </c>
      <c r="J51">
        <f t="shared" si="0"/>
        <v>5.3009387576513403</v>
      </c>
    </row>
    <row r="52" spans="3:10">
      <c r="C52" s="5">
        <v>7.238172380952379E-2</v>
      </c>
      <c r="G52">
        <f t="shared" si="1"/>
        <v>1.9000000000000006</v>
      </c>
      <c r="I52" s="7">
        <f t="shared" si="2"/>
        <v>0.10047375777167079</v>
      </c>
      <c r="J52">
        <f t="shared" si="0"/>
        <v>4.4056329099217955</v>
      </c>
    </row>
    <row r="53" spans="3:10">
      <c r="C53" s="5">
        <v>7.3968914285714268E-2</v>
      </c>
      <c r="G53">
        <f t="shared" si="1"/>
        <v>2.0000000000000004</v>
      </c>
      <c r="I53" s="7">
        <f t="shared" si="2"/>
        <v>0.10196311959813857</v>
      </c>
      <c r="J53">
        <f t="shared" si="0"/>
        <v>3.6251074489558417</v>
      </c>
    </row>
    <row r="54" spans="3:10">
      <c r="C54" s="5">
        <v>7.396896190476189E-2</v>
      </c>
      <c r="G54">
        <f t="shared" si="1"/>
        <v>2.1000000000000005</v>
      </c>
      <c r="I54" s="7">
        <f t="shared" si="2"/>
        <v>0.10345248142460635</v>
      </c>
      <c r="J54">
        <f t="shared" si="0"/>
        <v>2.9531840549949049</v>
      </c>
    </row>
    <row r="55" spans="3:10">
      <c r="C55" s="5">
        <v>7.396905714285712E-2</v>
      </c>
      <c r="G55">
        <f t="shared" si="1"/>
        <v>2.2000000000000006</v>
      </c>
      <c r="I55" s="7">
        <f t="shared" si="2"/>
        <v>0.10494184325107413</v>
      </c>
      <c r="J55">
        <f t="shared" si="0"/>
        <v>2.3818653208243115</v>
      </c>
    </row>
    <row r="56" spans="3:10">
      <c r="C56" s="5">
        <v>7.396905714285712E-2</v>
      </c>
      <c r="G56">
        <f t="shared" si="1"/>
        <v>2.3000000000000007</v>
      </c>
      <c r="I56" s="7">
        <f t="shared" si="2"/>
        <v>0.1064312050775419</v>
      </c>
      <c r="J56">
        <f t="shared" si="0"/>
        <v>1.9019580895787194</v>
      </c>
    </row>
    <row r="57" spans="3:10">
      <c r="C57" s="5">
        <v>7.5556199999999976E-2</v>
      </c>
      <c r="G57">
        <f t="shared" si="1"/>
        <v>2.4000000000000008</v>
      </c>
      <c r="I57" s="7">
        <f t="shared" si="2"/>
        <v>0.10792056690400968</v>
      </c>
      <c r="J57">
        <f t="shared" si="0"/>
        <v>1.5036326228364945</v>
      </c>
    </row>
    <row r="58" spans="3:10">
      <c r="C58" s="5">
        <v>7.5556199999999976E-2</v>
      </c>
      <c r="G58">
        <f t="shared" si="1"/>
        <v>2.5000000000000009</v>
      </c>
      <c r="I58" s="7">
        <f t="shared" si="2"/>
        <v>0.10940992873047746</v>
      </c>
      <c r="J58">
        <f t="shared" si="0"/>
        <v>1.1769000777426479</v>
      </c>
    </row>
    <row r="59" spans="3:10">
      <c r="C59" s="5">
        <v>7.5556199999999976E-2</v>
      </c>
      <c r="G59">
        <f t="shared" si="1"/>
        <v>2.600000000000001</v>
      </c>
      <c r="I59" s="7">
        <f t="shared" si="2"/>
        <v>0.11089929055694524</v>
      </c>
      <c r="J59">
        <f t="shared" si="0"/>
        <v>0.91199928669445751</v>
      </c>
    </row>
    <row r="60" spans="3:10">
      <c r="C60" s="5">
        <v>7.5556199999999976E-2</v>
      </c>
      <c r="G60">
        <f t="shared" si="1"/>
        <v>2.7000000000000011</v>
      </c>
      <c r="I60" s="7">
        <f t="shared" si="2"/>
        <v>0.11238865238341302</v>
      </c>
      <c r="J60">
        <f t="shared" si="0"/>
        <v>0.69969127912572404</v>
      </c>
    </row>
    <row r="61" spans="3:10">
      <c r="C61" s="5">
        <v>7.5556342857142827E-2</v>
      </c>
      <c r="G61">
        <f t="shared" si="1"/>
        <v>2.8000000000000012</v>
      </c>
      <c r="I61" s="7">
        <f t="shared" si="2"/>
        <v>0.11387801420988079</v>
      </c>
      <c r="J61">
        <f t="shared" si="0"/>
        <v>0.53146599048752008</v>
      </c>
    </row>
    <row r="62" spans="3:10">
      <c r="C62" s="5">
        <v>7.7143580952380927E-2</v>
      </c>
      <c r="G62">
        <f t="shared" si="1"/>
        <v>2.9000000000000012</v>
      </c>
      <c r="I62" s="7">
        <f t="shared" si="2"/>
        <v>0.11536737603634857</v>
      </c>
      <c r="J62">
        <f t="shared" si="0"/>
        <v>0.39967000053258461</v>
      </c>
    </row>
    <row r="63" spans="3:10">
      <c r="C63" s="5">
        <v>7.7143580952380927E-2</v>
      </c>
      <c r="G63">
        <f t="shared" si="1"/>
        <v>3.0000000000000013</v>
      </c>
      <c r="I63" s="7">
        <f t="shared" si="2"/>
        <v>0.11685673786281635</v>
      </c>
      <c r="J63">
        <f t="shared" si="0"/>
        <v>0.29756693995902633</v>
      </c>
    </row>
    <row r="64" spans="3:10">
      <c r="C64" s="5">
        <v>7.7143580952380927E-2</v>
      </c>
    </row>
    <row r="65" spans="3:3">
      <c r="C65" s="5">
        <v>7.8730819047619027E-2</v>
      </c>
    </row>
    <row r="66" spans="3:3">
      <c r="C66" s="5">
        <v>7.8730961904761892E-2</v>
      </c>
    </row>
    <row r="67" spans="3:3">
      <c r="C67" s="5">
        <v>7.8731009523809486E-2</v>
      </c>
    </row>
    <row r="68" spans="3:3">
      <c r="C68" s="5">
        <v>8.0318199999999979E-2</v>
      </c>
    </row>
    <row r="69" spans="3:3">
      <c r="C69" s="5">
        <v>8.0318199999999979E-2</v>
      </c>
    </row>
    <row r="70" spans="3:3">
      <c r="C70" s="5">
        <v>8.0318199999999979E-2</v>
      </c>
    </row>
    <row r="71" spans="3:3">
      <c r="C71" s="5">
        <v>8.03182476190476E-2</v>
      </c>
    </row>
    <row r="72" spans="3:3">
      <c r="C72" s="5">
        <v>8.03182476190476E-2</v>
      </c>
    </row>
    <row r="73" spans="3:3">
      <c r="C73" s="5">
        <v>8.0318295238095222E-2</v>
      </c>
    </row>
    <row r="74" spans="3:3">
      <c r="C74" s="5">
        <v>8.1904761904761883E-2</v>
      </c>
    </row>
    <row r="75" spans="3:3">
      <c r="C75" s="5">
        <v>8.190558095238093E-2</v>
      </c>
    </row>
    <row r="76" spans="3:3">
      <c r="C76" s="5">
        <v>8.190558095238093E-2</v>
      </c>
    </row>
    <row r="77" spans="3:3">
      <c r="C77" s="5">
        <v>8.1905628571428551E-2</v>
      </c>
    </row>
    <row r="78" spans="3:3">
      <c r="C78" s="5">
        <v>8.3492866666666637E-2</v>
      </c>
    </row>
    <row r="79" spans="3:3">
      <c r="C79" s="5">
        <v>8.3492866666666637E-2</v>
      </c>
    </row>
    <row r="80" spans="3:3">
      <c r="C80" s="5">
        <v>8.5080199999999981E-2</v>
      </c>
    </row>
    <row r="81" spans="3:3">
      <c r="C81" s="5">
        <v>8.5080247619047589E-2</v>
      </c>
    </row>
    <row r="82" spans="3:3">
      <c r="C82" s="5">
        <v>8.5080247619047589E-2</v>
      </c>
    </row>
    <row r="83" spans="3:3">
      <c r="C83" s="5">
        <v>8.6667485714285689E-2</v>
      </c>
    </row>
    <row r="84" spans="3:3">
      <c r="C84" s="5">
        <v>8.6667485714285689E-2</v>
      </c>
    </row>
    <row r="85" spans="3:3">
      <c r="C85" s="5">
        <v>8.6667485714285689E-2</v>
      </c>
    </row>
    <row r="86" spans="3:3">
      <c r="C86" s="5">
        <v>8.666753333333331E-2</v>
      </c>
    </row>
    <row r="87" spans="3:3">
      <c r="C87" s="5">
        <v>8.666753333333331E-2</v>
      </c>
    </row>
    <row r="88" spans="3:3">
      <c r="C88" s="5">
        <v>8.666753333333331E-2</v>
      </c>
    </row>
    <row r="89" spans="3:3">
      <c r="C89" s="5">
        <v>8.666753333333331E-2</v>
      </c>
    </row>
    <row r="90" spans="3:3">
      <c r="C90" s="5">
        <v>8.666753333333331E-2</v>
      </c>
    </row>
    <row r="91" spans="3:3">
      <c r="C91" s="5">
        <v>8.666753333333331E-2</v>
      </c>
    </row>
    <row r="92" spans="3:3">
      <c r="C92" s="5">
        <v>8.666753333333331E-2</v>
      </c>
    </row>
    <row r="93" spans="3:3">
      <c r="C93" s="5">
        <v>8.666753333333331E-2</v>
      </c>
    </row>
    <row r="94" spans="3:3">
      <c r="C94" s="5">
        <v>8.666753333333331E-2</v>
      </c>
    </row>
    <row r="95" spans="3:3">
      <c r="C95" s="5">
        <v>8.8254819047619018E-2</v>
      </c>
    </row>
    <row r="96" spans="3:3">
      <c r="C96" s="5">
        <v>8.8254819047619018E-2</v>
      </c>
    </row>
    <row r="97" spans="3:3">
      <c r="C97" s="5">
        <v>8.8254819047619018E-2</v>
      </c>
    </row>
    <row r="98" spans="3:3">
      <c r="C98" s="5">
        <v>8.825486666666664E-2</v>
      </c>
    </row>
    <row r="99" spans="3:3">
      <c r="C99" s="5">
        <v>8.825486666666664E-2</v>
      </c>
    </row>
    <row r="100" spans="3:3">
      <c r="C100" s="5">
        <v>8.825486666666664E-2</v>
      </c>
    </row>
    <row r="101" spans="3:3">
      <c r="C101" s="5">
        <v>8.825486666666664E-2</v>
      </c>
    </row>
    <row r="102" spans="3:3">
      <c r="C102" s="5">
        <v>8.9842152380952361E-2</v>
      </c>
    </row>
    <row r="103" spans="3:3">
      <c r="C103" s="5">
        <v>8.9842152380952361E-2</v>
      </c>
    </row>
    <row r="104" spans="3:3">
      <c r="C104" s="5">
        <v>9.1429485714285691E-2</v>
      </c>
    </row>
    <row r="105" spans="3:3">
      <c r="C105" s="5">
        <v>9.1429485714285691E-2</v>
      </c>
    </row>
    <row r="106" spans="3:3">
      <c r="C106" s="5">
        <v>9.1429485714285691E-2</v>
      </c>
    </row>
    <row r="107" spans="3:3">
      <c r="C107" s="5">
        <v>9.301681904761902E-2</v>
      </c>
    </row>
    <row r="108" spans="3:3">
      <c r="C108" s="5">
        <v>9.4604104761904728E-2</v>
      </c>
    </row>
    <row r="109" spans="3:3">
      <c r="C109" s="5">
        <v>9.9366057142857109E-2</v>
      </c>
    </row>
    <row r="110" spans="3:3">
      <c r="C110" s="5">
        <v>0.10095238095238092</v>
      </c>
    </row>
  </sheetData>
  <sortState xmlns:xlrd2="http://schemas.microsoft.com/office/spreadsheetml/2017/richdata2" ref="C3:C110">
    <sortCondition ref="C3:C110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2020-01-24T11:39:51Z</dcterms:created>
  <dcterms:modified xsi:type="dcterms:W3CDTF">2024-12-19T14:15:18Z</dcterms:modified>
  <cp:category/>
  <cp:contentStatus/>
</cp:coreProperties>
</file>