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m Talukdar\Desktop\"/>
    </mc:Choice>
  </mc:AlternateContent>
  <bookViews>
    <workbookView xWindow="0" yWindow="0" windowWidth="20430" windowHeight="7350"/>
  </bookViews>
  <sheets>
    <sheet name="Notes" sheetId="15" r:id="rId1"/>
    <sheet name="BGLPFloramapping" sheetId="14" r:id="rId2"/>
  </sheets>
  <definedNames>
    <definedName name="_xlnm._FilterDatabase" localSheetId="1" hidden="1">BGLPFloramapping!$A$1:$AK$970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9" i="14" l="1"/>
  <c r="H660" i="14"/>
  <c r="AF970" i="14" l="1"/>
  <c r="AF969" i="14"/>
  <c r="AF968" i="14"/>
  <c r="AF967" i="14"/>
  <c r="AF966" i="14"/>
  <c r="AF965" i="14"/>
  <c r="AF964" i="14"/>
  <c r="AF963" i="14"/>
  <c r="AF962" i="14"/>
  <c r="AF961" i="14"/>
  <c r="AF960" i="14"/>
  <c r="AF959" i="14"/>
  <c r="AF958" i="14"/>
  <c r="AF957" i="14"/>
  <c r="AF956" i="14"/>
  <c r="AF955" i="14"/>
  <c r="AF954" i="14"/>
  <c r="AF953" i="14"/>
  <c r="AF952" i="14"/>
  <c r="AF951" i="14"/>
  <c r="AF950" i="14"/>
  <c r="AF949" i="14"/>
  <c r="AF948" i="14"/>
  <c r="AF947" i="14"/>
  <c r="AF946" i="14"/>
  <c r="AF945" i="14"/>
  <c r="AF944" i="14"/>
  <c r="AF943" i="14"/>
  <c r="AF942" i="14"/>
  <c r="AF941" i="14"/>
  <c r="AF940" i="14"/>
  <c r="AF939" i="14"/>
  <c r="AF938" i="14"/>
  <c r="AF937" i="14"/>
  <c r="AF936" i="14"/>
  <c r="AF935" i="14"/>
  <c r="AF934" i="14"/>
  <c r="AF933" i="14"/>
  <c r="AF932" i="14"/>
  <c r="AF931" i="14"/>
  <c r="AF930" i="14"/>
  <c r="AF929" i="14"/>
  <c r="AF928" i="14"/>
  <c r="AF927" i="14"/>
  <c r="AF926" i="14"/>
  <c r="AF925" i="14"/>
  <c r="AF924" i="14"/>
  <c r="AF923" i="14"/>
  <c r="AF922" i="14"/>
  <c r="AF921" i="14"/>
  <c r="AF920" i="14"/>
  <c r="AF919" i="14"/>
  <c r="AF918" i="14"/>
  <c r="AF917" i="14"/>
  <c r="AF916" i="14"/>
  <c r="AF915" i="14"/>
  <c r="AF914" i="14"/>
  <c r="AF913" i="14"/>
  <c r="AF912" i="14"/>
  <c r="AF911" i="14"/>
  <c r="AF910" i="14"/>
  <c r="AF909" i="14"/>
  <c r="AF908" i="14"/>
  <c r="AF907" i="14"/>
  <c r="AF906" i="14"/>
  <c r="AF905" i="14"/>
  <c r="AF904" i="14"/>
  <c r="AF903" i="14"/>
  <c r="AF902" i="14"/>
  <c r="AF901" i="14"/>
  <c r="AF900" i="14"/>
  <c r="AF899" i="14"/>
  <c r="AF898" i="14"/>
  <c r="AF897" i="14"/>
  <c r="AF896" i="14"/>
  <c r="AF895" i="14"/>
  <c r="AF894" i="14"/>
  <c r="AF893" i="14"/>
  <c r="AF892" i="14"/>
  <c r="AF891" i="14"/>
  <c r="AF890" i="14"/>
  <c r="AF889" i="14"/>
  <c r="AF888" i="14"/>
  <c r="AF887" i="14"/>
  <c r="AF886" i="14"/>
  <c r="AF885" i="14"/>
  <c r="AF884" i="14"/>
  <c r="AF883" i="14"/>
  <c r="AF882" i="14"/>
  <c r="AF881" i="14"/>
  <c r="AF880" i="14"/>
  <c r="AF879" i="14"/>
  <c r="AF878" i="14"/>
  <c r="AF877" i="14"/>
  <c r="AF876" i="14"/>
  <c r="AF875" i="14"/>
  <c r="AF874" i="14"/>
  <c r="AF873" i="14"/>
  <c r="AF872" i="14"/>
  <c r="AF871" i="14"/>
  <c r="AF870" i="14"/>
  <c r="AF869" i="14"/>
  <c r="AF868" i="14"/>
  <c r="AF867" i="14"/>
  <c r="AF866" i="14"/>
  <c r="AF865" i="14"/>
  <c r="AF864" i="14"/>
  <c r="AF863" i="14"/>
  <c r="AF862" i="14"/>
  <c r="AF861" i="14"/>
  <c r="AF860" i="14"/>
  <c r="AF859" i="14"/>
  <c r="AF858" i="14"/>
  <c r="AF857" i="14"/>
  <c r="AF856" i="14"/>
  <c r="AF855" i="14"/>
  <c r="AF854" i="14"/>
  <c r="AF853" i="14"/>
  <c r="AF852" i="14"/>
  <c r="AF851" i="14"/>
  <c r="AF850" i="14"/>
  <c r="AF849" i="14"/>
  <c r="AF848" i="14"/>
  <c r="AF847" i="14"/>
  <c r="AF846" i="14"/>
  <c r="AF845" i="14"/>
  <c r="AF844" i="14"/>
  <c r="AF843" i="14"/>
  <c r="AF842" i="14"/>
  <c r="AF841" i="14"/>
  <c r="AF840" i="14"/>
  <c r="AF839" i="14"/>
  <c r="AF838" i="14"/>
  <c r="AF837" i="14"/>
  <c r="AF836" i="14"/>
  <c r="AF835" i="14"/>
  <c r="AF834" i="14"/>
  <c r="AF833" i="14"/>
  <c r="AF832" i="14"/>
  <c r="AF831" i="14"/>
  <c r="AF830" i="14"/>
  <c r="AF829" i="14"/>
  <c r="AF828" i="14"/>
  <c r="AF827" i="14"/>
  <c r="AF826" i="14"/>
  <c r="AF825" i="14"/>
  <c r="AF824" i="14"/>
  <c r="AF823" i="14"/>
  <c r="AF822" i="14"/>
  <c r="AF821" i="14"/>
  <c r="AF820" i="14"/>
  <c r="AF819" i="14"/>
  <c r="AF818" i="14"/>
  <c r="AF817" i="14"/>
  <c r="AF816" i="14"/>
  <c r="AF815" i="14"/>
  <c r="AF814" i="14"/>
  <c r="AF813" i="14"/>
  <c r="AF812" i="14"/>
  <c r="AF811" i="14"/>
  <c r="AF810" i="14"/>
  <c r="AF809" i="14"/>
  <c r="AF808" i="14"/>
  <c r="AF807" i="14"/>
  <c r="AF806" i="14"/>
  <c r="AF805" i="14"/>
  <c r="AF804" i="14"/>
  <c r="AF803" i="14"/>
  <c r="AF802" i="14"/>
  <c r="AF801" i="14"/>
  <c r="AF800" i="14"/>
  <c r="AF799" i="14"/>
  <c r="AF798" i="14"/>
  <c r="AF797" i="14"/>
  <c r="AF796" i="14"/>
  <c r="AF795" i="14"/>
  <c r="AF794" i="14"/>
  <c r="AF793" i="14"/>
  <c r="AF792" i="14"/>
  <c r="AF791" i="14"/>
  <c r="AF790" i="14"/>
  <c r="AF789" i="14"/>
  <c r="AF788" i="14"/>
  <c r="AF787" i="14"/>
  <c r="AF786" i="14"/>
  <c r="AF785" i="14"/>
  <c r="AF784" i="14"/>
  <c r="AF783" i="14"/>
  <c r="AF782" i="14"/>
  <c r="AF781" i="14"/>
  <c r="AF780" i="14"/>
  <c r="AF779" i="14"/>
  <c r="AF778" i="14"/>
  <c r="AF777" i="14"/>
  <c r="AF776" i="14"/>
  <c r="AF775" i="14"/>
  <c r="AF774" i="14"/>
  <c r="AF773" i="14"/>
  <c r="AF772" i="14"/>
  <c r="AF771" i="14"/>
  <c r="AF770" i="14"/>
  <c r="AF769" i="14"/>
  <c r="AF768" i="14"/>
  <c r="AF767" i="14"/>
  <c r="AF766" i="14"/>
  <c r="AF765" i="14"/>
  <c r="AF764" i="14"/>
  <c r="AF763" i="14"/>
  <c r="AF762" i="14"/>
  <c r="AF761" i="14"/>
  <c r="AF760" i="14"/>
  <c r="AF759" i="14"/>
  <c r="AF758" i="14"/>
  <c r="AF757" i="14"/>
  <c r="AF756" i="14"/>
  <c r="AF755" i="14"/>
  <c r="AF754" i="14"/>
  <c r="AF753" i="14"/>
  <c r="AF752" i="14"/>
  <c r="AF751" i="14"/>
  <c r="AF750" i="14"/>
  <c r="AF749" i="14"/>
  <c r="AF748" i="14"/>
  <c r="AF747" i="14"/>
  <c r="AF746" i="14"/>
  <c r="AF745" i="14"/>
  <c r="AF744" i="14"/>
  <c r="AF743" i="14"/>
  <c r="AF742" i="14"/>
  <c r="AF741" i="14"/>
  <c r="AF740" i="14"/>
  <c r="AF739" i="14"/>
  <c r="AF738" i="14"/>
  <c r="AF737" i="14"/>
  <c r="AF736" i="14"/>
  <c r="AF735" i="14"/>
  <c r="AF734" i="14"/>
  <c r="AF733" i="14"/>
  <c r="AF732" i="14"/>
  <c r="AF731" i="14"/>
  <c r="AF730" i="14"/>
  <c r="AF729" i="14"/>
  <c r="AF728" i="14"/>
  <c r="AF727" i="14"/>
  <c r="AF726" i="14"/>
  <c r="AF725" i="14"/>
  <c r="AF724" i="14"/>
  <c r="AF723" i="14"/>
  <c r="AF722" i="14"/>
  <c r="AF721" i="14"/>
  <c r="AF720" i="14"/>
  <c r="AF719" i="14"/>
  <c r="AF718" i="14"/>
  <c r="AF717" i="14"/>
  <c r="AF716" i="14"/>
  <c r="AF715" i="14"/>
  <c r="AF714" i="14"/>
  <c r="AF713" i="14"/>
  <c r="AF712" i="14"/>
  <c r="AF711" i="14"/>
  <c r="AF710" i="14"/>
  <c r="AF709" i="14"/>
  <c r="AF708" i="14"/>
  <c r="AF707" i="14"/>
  <c r="AF706" i="14"/>
  <c r="AF705" i="14"/>
  <c r="AF704" i="14"/>
  <c r="AF703" i="14"/>
  <c r="AF702" i="14"/>
  <c r="AF701" i="14"/>
  <c r="AF700" i="14"/>
  <c r="AF699" i="14"/>
  <c r="AF698" i="14"/>
  <c r="AF697" i="14"/>
  <c r="AF696" i="14"/>
  <c r="AF695" i="14"/>
  <c r="AF694" i="14"/>
  <c r="AF693" i="14"/>
  <c r="AF692" i="14"/>
  <c r="AF691" i="14"/>
  <c r="AF690" i="14"/>
  <c r="AF689" i="14"/>
  <c r="AF688" i="14"/>
  <c r="AF687" i="14"/>
  <c r="AF686" i="14"/>
  <c r="AF685" i="14"/>
  <c r="AF684" i="14"/>
  <c r="AF683" i="14"/>
  <c r="AF682" i="14"/>
  <c r="AF681" i="14"/>
  <c r="AF680" i="14"/>
  <c r="AF679" i="14"/>
  <c r="AF678" i="14"/>
  <c r="AF677" i="14"/>
  <c r="AF676" i="14"/>
  <c r="AF675" i="14"/>
  <c r="AF674" i="14"/>
  <c r="AF673" i="14"/>
  <c r="AF672" i="14"/>
  <c r="AF671" i="14"/>
  <c r="AF670" i="14"/>
  <c r="AF669" i="14"/>
  <c r="AF668" i="14"/>
  <c r="AF667" i="14"/>
  <c r="AF666" i="14"/>
  <c r="AF665" i="14"/>
  <c r="AF664" i="14"/>
  <c r="AF663" i="14"/>
  <c r="AF662" i="14"/>
  <c r="AF661" i="14"/>
  <c r="AF660" i="14"/>
  <c r="AF659" i="14"/>
  <c r="AF658" i="14"/>
  <c r="AF657" i="14"/>
  <c r="AF656" i="14"/>
  <c r="AF655" i="14"/>
  <c r="AF654" i="14"/>
  <c r="AF653" i="14"/>
  <c r="AF652" i="14"/>
  <c r="AF651" i="14"/>
  <c r="AF650" i="14"/>
  <c r="AF649" i="14"/>
  <c r="AF648" i="14"/>
  <c r="AF647" i="14"/>
  <c r="AF646" i="14"/>
  <c r="AF645" i="14"/>
  <c r="AF644" i="14"/>
  <c r="AF643" i="14"/>
  <c r="AF642" i="14"/>
  <c r="AF641" i="14"/>
  <c r="AF640" i="14"/>
  <c r="AF639" i="14"/>
  <c r="AF638" i="14"/>
  <c r="AF637" i="14"/>
  <c r="AF636" i="14"/>
  <c r="AF635" i="14"/>
  <c r="AF634" i="14"/>
  <c r="AF633" i="14"/>
  <c r="AF632" i="14"/>
  <c r="AF631" i="14"/>
  <c r="AF630" i="14"/>
  <c r="AF629" i="14"/>
  <c r="AF628" i="14"/>
  <c r="AF627" i="14"/>
  <c r="AF626" i="14"/>
  <c r="AF625" i="14"/>
  <c r="AF624" i="14"/>
  <c r="AF623" i="14"/>
  <c r="AF622" i="14"/>
  <c r="AF621" i="14"/>
  <c r="AF620" i="14"/>
  <c r="AF619" i="14"/>
  <c r="AF618" i="14"/>
  <c r="AF617" i="14"/>
  <c r="AF616" i="14"/>
  <c r="AF615" i="14"/>
  <c r="AF614" i="14"/>
  <c r="AF613" i="14"/>
  <c r="AF612" i="14"/>
  <c r="AF611" i="14"/>
  <c r="AF610" i="14"/>
  <c r="AF609" i="14"/>
  <c r="AF608" i="14"/>
  <c r="AF607" i="14"/>
  <c r="AF606" i="14"/>
  <c r="AF605" i="14"/>
  <c r="AF604" i="14"/>
  <c r="AF603" i="14"/>
  <c r="AF602" i="14"/>
  <c r="AF601" i="14"/>
  <c r="AF600" i="14"/>
  <c r="AF599" i="14"/>
  <c r="AF598" i="14"/>
  <c r="AF597" i="14"/>
  <c r="AF596" i="14"/>
  <c r="AF595" i="14"/>
  <c r="AF594" i="14"/>
  <c r="AF593" i="14"/>
  <c r="AF592" i="14"/>
  <c r="AF591" i="14"/>
  <c r="AF590" i="14"/>
  <c r="AF589" i="14"/>
  <c r="AF588" i="14"/>
  <c r="AF587" i="14"/>
  <c r="AF586" i="14"/>
  <c r="AF585" i="14"/>
  <c r="AF584" i="14"/>
  <c r="AF583" i="14"/>
  <c r="AF582" i="14"/>
  <c r="AF581" i="14"/>
  <c r="AF580" i="14"/>
  <c r="AF579" i="14"/>
  <c r="AF578" i="14"/>
  <c r="AF577" i="14"/>
  <c r="AF576" i="14"/>
  <c r="AF575" i="14"/>
  <c r="AF574" i="14"/>
  <c r="AF573" i="14"/>
  <c r="AF572" i="14"/>
  <c r="AF571" i="14"/>
  <c r="AF570" i="14"/>
  <c r="AF569" i="14"/>
  <c r="AF568" i="14"/>
  <c r="AF567" i="14"/>
  <c r="AF566" i="14"/>
  <c r="AF565" i="14"/>
  <c r="AF564" i="14"/>
  <c r="AF563" i="14"/>
  <c r="AF562" i="14"/>
  <c r="AF561" i="14"/>
  <c r="AF560" i="14"/>
  <c r="AF559" i="14"/>
  <c r="AF558" i="14"/>
  <c r="AF557" i="14"/>
  <c r="AF556" i="14"/>
  <c r="AF555" i="14"/>
  <c r="AF554" i="14"/>
  <c r="AF553" i="14"/>
  <c r="AF552" i="14"/>
  <c r="AF551" i="14"/>
  <c r="AF550" i="14"/>
  <c r="AF549" i="14"/>
  <c r="AF548" i="14"/>
  <c r="AF547" i="14"/>
  <c r="AF546" i="14"/>
  <c r="AF545" i="14"/>
  <c r="AF544" i="14"/>
  <c r="AF543" i="14"/>
  <c r="AF542" i="14"/>
  <c r="AF541" i="14"/>
  <c r="AF540" i="14"/>
  <c r="AF539" i="14"/>
  <c r="AF538" i="14"/>
  <c r="AF537" i="14"/>
  <c r="AF536" i="14"/>
  <c r="AF535" i="14"/>
  <c r="AF534" i="14"/>
  <c r="AF533" i="14"/>
  <c r="AF532" i="14"/>
  <c r="AF531" i="14"/>
  <c r="AF530" i="14"/>
  <c r="AF529" i="14"/>
  <c r="AF528" i="14"/>
  <c r="AF527" i="14"/>
  <c r="AF526" i="14"/>
  <c r="AF525" i="14"/>
  <c r="AF524" i="14"/>
  <c r="AF523" i="14"/>
  <c r="AF522" i="14"/>
  <c r="AF521" i="14"/>
  <c r="AF520" i="14"/>
  <c r="AF519" i="14"/>
  <c r="AF518" i="14"/>
  <c r="AF517" i="14"/>
  <c r="AF516" i="14"/>
  <c r="AF515" i="14"/>
  <c r="AF514" i="14"/>
  <c r="AF513" i="14"/>
  <c r="AF512" i="14"/>
  <c r="AF511" i="14"/>
  <c r="AF510" i="14"/>
  <c r="AF509" i="14"/>
  <c r="AF508" i="14"/>
  <c r="AF507" i="14"/>
  <c r="AF506" i="14"/>
  <c r="AF505" i="14"/>
  <c r="AF504" i="14"/>
  <c r="AF503" i="14"/>
  <c r="AF502" i="14"/>
  <c r="AF501" i="14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4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F3" i="14"/>
  <c r="AF2" i="14"/>
  <c r="H802" i="14" l="1"/>
  <c r="H801" i="14"/>
  <c r="H799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797" i="14"/>
  <c r="H796" i="14"/>
  <c r="H794" i="14"/>
  <c r="H793" i="14"/>
  <c r="H792" i="14"/>
  <c r="H791" i="14"/>
  <c r="H790" i="14"/>
  <c r="H789" i="14"/>
  <c r="H788" i="14"/>
  <c r="H787" i="14"/>
  <c r="H283" i="14"/>
  <c r="H284" i="14"/>
  <c r="H285" i="14"/>
  <c r="H786" i="14"/>
  <c r="H358" i="14"/>
  <c r="H282" i="14" l="1"/>
  <c r="H816" i="14"/>
  <c r="H818" i="14"/>
  <c r="H817" i="14"/>
  <c r="H819" i="14"/>
  <c r="H820" i="14"/>
  <c r="H821" i="14"/>
  <c r="H822" i="14"/>
  <c r="H823" i="14"/>
  <c r="H800" i="14"/>
  <c r="H798" i="14"/>
  <c r="H357" i="14"/>
  <c r="H286" i="14"/>
  <c r="H96" i="14"/>
  <c r="H869" i="14"/>
  <c r="H281" i="14"/>
  <c r="H280" i="14"/>
  <c r="H279" i="14"/>
  <c r="H278" i="14"/>
  <c r="H734" i="14" l="1"/>
  <c r="H616" i="14"/>
  <c r="H319" i="14"/>
  <c r="H769" i="14"/>
  <c r="H479" i="14"/>
  <c r="H343" i="14"/>
  <c r="H341" i="14"/>
  <c r="H857" i="14" l="1"/>
  <c r="H858" i="14"/>
  <c r="H859" i="14"/>
  <c r="H850" i="14"/>
  <c r="H849" i="14"/>
  <c r="H848" i="14"/>
  <c r="H847" i="14"/>
  <c r="H846" i="14"/>
  <c r="H845" i="14"/>
  <c r="H844" i="14"/>
  <c r="H843" i="14"/>
  <c r="H842" i="14"/>
  <c r="H932" i="14" l="1"/>
  <c r="H173" i="14"/>
  <c r="H172" i="14"/>
  <c r="H174" i="14"/>
  <c r="H837" i="14"/>
  <c r="H841" i="14"/>
  <c r="H838" i="14"/>
  <c r="H836" i="14"/>
  <c r="H835" i="14"/>
  <c r="H828" i="14"/>
  <c r="H827" i="14"/>
  <c r="H826" i="14"/>
  <c r="H840" i="14"/>
  <c r="H825" i="14"/>
  <c r="H830" i="14"/>
  <c r="H829" i="14"/>
  <c r="H832" i="14"/>
  <c r="H834" i="14"/>
  <c r="H839" i="14"/>
  <c r="H833" i="14"/>
  <c r="H831" i="14"/>
  <c r="H852" i="14"/>
  <c r="H851" i="14"/>
  <c r="H853" i="14"/>
  <c r="H778" i="14"/>
  <c r="H312" i="14"/>
  <c r="H311" i="14"/>
  <c r="H310" i="14"/>
  <c r="H309" i="14"/>
  <c r="H308" i="14"/>
  <c r="H307" i="14"/>
  <c r="H303" i="14"/>
  <c r="H304" i="14"/>
  <c r="H777" i="14" l="1"/>
  <c r="H873" i="14"/>
  <c r="H870" i="14"/>
  <c r="H868" i="14"/>
  <c r="H860" i="14"/>
  <c r="H861" i="14"/>
  <c r="H867" i="14" l="1"/>
  <c r="H866" i="14"/>
  <c r="H863" i="14"/>
  <c r="H862" i="14"/>
  <c r="H864" i="14"/>
  <c r="H865" i="14"/>
  <c r="H874" i="14"/>
  <c r="H871" i="14"/>
  <c r="H875" i="14"/>
  <c r="H872" i="14"/>
  <c r="H824" i="14"/>
  <c r="H785" i="14"/>
  <c r="H784" i="14"/>
  <c r="H783" i="14"/>
  <c r="H782" i="14"/>
  <c r="H781" i="14"/>
  <c r="H780" i="14"/>
  <c r="H779" i="14"/>
  <c r="H170" i="14"/>
  <c r="H171" i="14"/>
  <c r="H929" i="14"/>
  <c r="H917" i="14"/>
  <c r="H761" i="14" l="1"/>
  <c r="H762" i="14"/>
  <c r="H760" i="14"/>
  <c r="H746" i="14"/>
  <c r="H763" i="14"/>
  <c r="H759" i="14"/>
  <c r="H658" i="14"/>
  <c r="H747" i="14"/>
  <c r="H748" i="14"/>
  <c r="H744" i="14"/>
  <c r="H743" i="14"/>
  <c r="H856" i="14" l="1"/>
  <c r="H742" i="14"/>
  <c r="H741" i="14"/>
  <c r="H740" i="14"/>
  <c r="H739" i="14"/>
  <c r="H855" i="14"/>
  <c r="H854" i="14"/>
  <c r="H534" i="14"/>
  <c r="H533" i="14"/>
  <c r="H504" i="14"/>
  <c r="H503" i="14"/>
  <c r="H731" i="14"/>
  <c r="H730" i="14"/>
  <c r="H729" i="14"/>
  <c r="H677" i="14"/>
  <c r="H676" i="14"/>
  <c r="H675" i="14"/>
  <c r="H736" i="14"/>
  <c r="H735" i="14"/>
  <c r="H727" i="14"/>
  <c r="H716" i="14"/>
  <c r="H717" i="14"/>
  <c r="H715" i="14"/>
  <c r="H723" i="14"/>
  <c r="H722" i="14"/>
  <c r="H721" i="14"/>
  <c r="H668" i="14"/>
  <c r="H667" i="14"/>
  <c r="H666" i="14"/>
  <c r="H665" i="14"/>
  <c r="H508" i="14"/>
  <c r="H501" i="14"/>
  <c r="H500" i="14"/>
  <c r="H499" i="14"/>
  <c r="H498" i="14"/>
  <c r="H497" i="14"/>
  <c r="H496" i="14"/>
  <c r="H494" i="14"/>
  <c r="H493" i="14"/>
  <c r="H495" i="14"/>
  <c r="H492" i="14"/>
  <c r="H752" i="14"/>
  <c r="H472" i="14"/>
  <c r="H908" i="14" l="1"/>
  <c r="H888" i="14" l="1"/>
  <c r="H887" i="14"/>
  <c r="H905" i="14"/>
  <c r="H904" i="14"/>
  <c r="H902" i="14"/>
  <c r="H901" i="14"/>
  <c r="H900" i="14"/>
  <c r="H899" i="14"/>
  <c r="H898" i="14"/>
  <c r="H897" i="14"/>
  <c r="H927" i="14"/>
  <c r="H926" i="14"/>
  <c r="H925" i="14"/>
  <c r="H924" i="14"/>
  <c r="H923" i="14"/>
  <c r="H922" i="14"/>
  <c r="H921" i="14"/>
  <c r="H919" i="14"/>
  <c r="H920" i="14"/>
  <c r="H918" i="14"/>
  <c r="H916" i="14"/>
  <c r="H915" i="14"/>
  <c r="H914" i="14"/>
  <c r="H913" i="14"/>
  <c r="H912" i="14"/>
  <c r="H911" i="14"/>
  <c r="H895" i="14"/>
  <c r="H894" i="14"/>
  <c r="H892" i="14"/>
  <c r="H893" i="14"/>
  <c r="H891" i="14"/>
  <c r="H890" i="14"/>
  <c r="H889" i="14"/>
  <c r="H886" i="14"/>
  <c r="H885" i="14"/>
  <c r="H884" i="14"/>
  <c r="H333" i="14"/>
  <c r="H332" i="14"/>
  <c r="H331" i="14" l="1"/>
  <c r="H330" i="14"/>
  <c r="H329" i="14"/>
  <c r="H328" i="14"/>
  <c r="H776" i="14"/>
  <c r="H671" i="14"/>
  <c r="H670" i="14"/>
  <c r="H532" i="14"/>
  <c r="H530" i="14"/>
  <c r="H528" i="14"/>
  <c r="H334" i="14"/>
  <c r="H132" i="14"/>
  <c r="H131" i="14"/>
  <c r="H130" i="14"/>
  <c r="H129" i="14"/>
  <c r="H128" i="14"/>
  <c r="H127" i="14"/>
  <c r="H126" i="14"/>
  <c r="H125" i="14"/>
  <c r="H124" i="14"/>
  <c r="H123" i="14"/>
  <c r="H122" i="14" l="1"/>
  <c r="H121" i="14"/>
  <c r="H120" i="14"/>
  <c r="H119" i="14"/>
  <c r="H118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733" i="14" l="1"/>
  <c r="H732" i="14"/>
  <c r="H507" i="14"/>
  <c r="H506" i="14"/>
  <c r="H505" i="14"/>
  <c r="H502" i="14"/>
  <c r="H349" i="14"/>
  <c r="H348" i="14"/>
  <c r="H346" i="14"/>
  <c r="H970" i="14" l="1"/>
  <c r="H969" i="14"/>
  <c r="H968" i="14"/>
  <c r="H967" i="14"/>
  <c r="H966" i="14"/>
  <c r="H965" i="14"/>
  <c r="H964" i="14"/>
  <c r="H963" i="14"/>
  <c r="H962" i="14"/>
  <c r="H961" i="14"/>
  <c r="H960" i="14"/>
  <c r="H959" i="14"/>
  <c r="H958" i="14"/>
  <c r="H957" i="14"/>
  <c r="H956" i="14"/>
  <c r="H955" i="14"/>
  <c r="H954" i="14"/>
  <c r="H953" i="14"/>
  <c r="H952" i="14"/>
  <c r="H951" i="14"/>
  <c r="H950" i="14"/>
  <c r="H949" i="14"/>
  <c r="H948" i="14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1" i="14"/>
  <c r="H930" i="14"/>
  <c r="H928" i="14"/>
  <c r="H910" i="14"/>
  <c r="H909" i="14"/>
  <c r="H907" i="14"/>
  <c r="H906" i="14"/>
  <c r="H903" i="14"/>
  <c r="H896" i="14"/>
  <c r="H883" i="14"/>
  <c r="H882" i="14"/>
  <c r="H881" i="14"/>
  <c r="H880" i="14"/>
  <c r="H879" i="14"/>
  <c r="H878" i="14"/>
  <c r="H877" i="14"/>
  <c r="H876" i="14"/>
  <c r="H706" i="14" l="1"/>
  <c r="H695" i="14"/>
  <c r="H690" i="14"/>
  <c r="H657" i="14"/>
  <c r="H654" i="14"/>
  <c r="H653" i="14"/>
  <c r="H648" i="14"/>
  <c r="H526" i="14"/>
  <c r="H525" i="14"/>
  <c r="H524" i="14"/>
  <c r="H522" i="14"/>
  <c r="H519" i="14"/>
  <c r="H517" i="14"/>
  <c r="H510" i="14"/>
  <c r="H515" i="14"/>
  <c r="H513" i="14"/>
  <c r="H775" i="14"/>
  <c r="H774" i="14"/>
  <c r="H773" i="14"/>
  <c r="H772" i="14"/>
  <c r="H771" i="14"/>
  <c r="H770" i="14"/>
  <c r="H116" i="14"/>
  <c r="H115" i="14"/>
  <c r="H114" i="14" l="1"/>
  <c r="H113" i="14"/>
  <c r="H108" i="14"/>
  <c r="H107" i="14"/>
  <c r="H110" i="14"/>
  <c r="H768" i="14"/>
  <c r="H767" i="14"/>
  <c r="H766" i="14"/>
  <c r="H765" i="14"/>
  <c r="H764" i="14"/>
  <c r="H370" i="14"/>
  <c r="H369" i="14"/>
  <c r="H368" i="14"/>
  <c r="H726" i="14"/>
  <c r="H738" i="14"/>
  <c r="H737" i="14"/>
  <c r="H728" i="14"/>
  <c r="H714" i="14"/>
  <c r="H713" i="14"/>
  <c r="H712" i="14"/>
  <c r="H711" i="14"/>
  <c r="H710" i="14"/>
  <c r="H709" i="14"/>
  <c r="H708" i="14"/>
  <c r="H707" i="14"/>
  <c r="H705" i="14"/>
  <c r="H704" i="14"/>
  <c r="H703" i="14"/>
  <c r="H702" i="14"/>
  <c r="H701" i="14"/>
  <c r="H700" i="14"/>
  <c r="H699" i="14"/>
  <c r="H698" i="14"/>
  <c r="H697" i="14"/>
  <c r="H692" i="14"/>
  <c r="H691" i="14"/>
  <c r="H687" i="14"/>
  <c r="H686" i="14"/>
  <c r="H685" i="14" l="1"/>
  <c r="H684" i="14"/>
  <c r="H683" i="14"/>
  <c r="H682" i="14"/>
  <c r="H679" i="14"/>
  <c r="H674" i="14"/>
  <c r="H673" i="14"/>
  <c r="H672" i="14"/>
  <c r="H664" i="14"/>
  <c r="H663" i="14"/>
  <c r="H662" i="14"/>
  <c r="H661" i="14"/>
  <c r="H652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367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567" i="14"/>
  <c r="H466" i="14"/>
  <c r="H465" i="14"/>
  <c r="H464" i="14"/>
  <c r="H347" i="14"/>
  <c r="H344" i="14"/>
  <c r="H342" i="14"/>
  <c r="H338" i="14"/>
  <c r="H321" i="14"/>
  <c r="H320" i="14"/>
  <c r="H318" i="14"/>
  <c r="H758" i="14"/>
  <c r="H757" i="14"/>
  <c r="H756" i="14"/>
  <c r="H755" i="14"/>
  <c r="H754" i="14"/>
  <c r="H753" i="14"/>
  <c r="H751" i="14"/>
  <c r="H750" i="14"/>
  <c r="H749" i="14"/>
  <c r="H745" i="14"/>
  <c r="H725" i="14"/>
  <c r="H724" i="14"/>
  <c r="H720" i="14"/>
  <c r="H719" i="14"/>
  <c r="H718" i="14"/>
  <c r="H696" i="14"/>
  <c r="H694" i="14"/>
  <c r="H693" i="14"/>
  <c r="H689" i="14"/>
  <c r="H688" i="14"/>
  <c r="H681" i="14"/>
  <c r="H680" i="14"/>
  <c r="H678" i="14"/>
  <c r="H669" i="14"/>
  <c r="H656" i="14"/>
  <c r="H655" i="14"/>
  <c r="H651" i="14"/>
  <c r="H650" i="14"/>
  <c r="H649" i="14"/>
  <c r="H569" i="14"/>
  <c r="H568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1" i="14"/>
  <c r="H529" i="14"/>
  <c r="H527" i="14"/>
  <c r="H523" i="14"/>
  <c r="H521" i="14"/>
  <c r="H520" i="14"/>
  <c r="H518" i="14"/>
  <c r="H516" i="14"/>
  <c r="H514" i="14"/>
  <c r="H512" i="14"/>
  <c r="H511" i="14"/>
  <c r="H509" i="14"/>
  <c r="H491" i="14"/>
  <c r="H490" i="14"/>
  <c r="H489" i="14"/>
  <c r="H488" i="14"/>
  <c r="H487" i="14"/>
  <c r="H486" i="14"/>
  <c r="H485" i="14"/>
  <c r="H484" i="14"/>
  <c r="H483" i="14"/>
  <c r="H482" i="14"/>
  <c r="H478" i="14"/>
  <c r="H477" i="14"/>
  <c r="H476" i="14"/>
  <c r="H475" i="14"/>
  <c r="H474" i="14"/>
  <c r="H473" i="14"/>
  <c r="H471" i="14"/>
  <c r="H470" i="14"/>
  <c r="H469" i="14"/>
  <c r="H467" i="14"/>
  <c r="H463" i="14"/>
  <c r="H462" i="14"/>
  <c r="H459" i="14"/>
  <c r="H427" i="14"/>
  <c r="H426" i="14"/>
  <c r="H398" i="14"/>
  <c r="H397" i="14"/>
  <c r="H396" i="14"/>
  <c r="H395" i="14"/>
  <c r="H394" i="14"/>
  <c r="H374" i="14"/>
  <c r="H373" i="14"/>
  <c r="H372" i="14"/>
  <c r="H371" i="14"/>
  <c r="H351" i="14"/>
  <c r="H340" i="14"/>
  <c r="H339" i="14"/>
  <c r="H337" i="14"/>
  <c r="H335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106" i="14"/>
  <c r="H105" i="14"/>
  <c r="H104" i="14"/>
  <c r="H103" i="14"/>
  <c r="H102" i="14"/>
  <c r="H101" i="14"/>
  <c r="H43" i="14"/>
  <c r="H7" i="14"/>
  <c r="H6" i="14"/>
  <c r="H5" i="14"/>
  <c r="H224" i="14" l="1"/>
  <c r="H223" i="14"/>
  <c r="H222" i="14"/>
  <c r="H221" i="14"/>
  <c r="H220" i="14"/>
  <c r="H219" i="14"/>
  <c r="H218" i="14"/>
  <c r="H217" i="14"/>
  <c r="H216" i="14"/>
  <c r="H215" i="14"/>
  <c r="H214" i="14"/>
  <c r="H190" i="14"/>
  <c r="H189" i="14"/>
  <c r="H188" i="14"/>
  <c r="H154" i="14"/>
  <c r="H184" i="14"/>
  <c r="H183" i="14"/>
  <c r="H186" i="14"/>
  <c r="H185" i="14"/>
  <c r="H182" i="14"/>
  <c r="H177" i="14"/>
  <c r="H175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5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76" i="14"/>
  <c r="H156" i="14"/>
  <c r="H136" i="14"/>
  <c r="H135" i="14"/>
  <c r="H134" i="14"/>
  <c r="H133" i="14"/>
  <c r="H117" i="14"/>
  <c r="H112" i="14"/>
  <c r="H111" i="14"/>
  <c r="H93" i="14"/>
  <c r="H89" i="14"/>
  <c r="H91" i="14"/>
  <c r="H95" i="14"/>
  <c r="H94" i="14"/>
  <c r="H92" i="14"/>
  <c r="H86" i="14"/>
  <c r="H85" i="14"/>
  <c r="H83" i="14"/>
  <c r="H65" i="14"/>
  <c r="H60" i="14"/>
  <c r="H49" i="14"/>
  <c r="H64" i="14"/>
  <c r="H63" i="14"/>
  <c r="H62" i="14"/>
  <c r="H59" i="14"/>
  <c r="H58" i="14"/>
  <c r="H57" i="14"/>
  <c r="H56" i="14"/>
  <c r="H55" i="14"/>
  <c r="H54" i="14"/>
  <c r="H53" i="14"/>
  <c r="H48" i="14"/>
  <c r="H50" i="14"/>
  <c r="H51" i="14"/>
  <c r="H42" i="14"/>
  <c r="H44" i="14"/>
  <c r="H41" i="14"/>
  <c r="H40" i="14"/>
  <c r="H39" i="14"/>
  <c r="H37" i="14"/>
  <c r="H35" i="14"/>
  <c r="H34" i="14"/>
  <c r="H33" i="14"/>
  <c r="H28" i="14"/>
  <c r="H29" i="14"/>
  <c r="H30" i="14"/>
  <c r="H31" i="14"/>
  <c r="H32" i="14"/>
  <c r="H27" i="14"/>
  <c r="H26" i="14"/>
  <c r="H25" i="14" l="1"/>
  <c r="H24" i="14"/>
  <c r="H23" i="14"/>
  <c r="H22" i="14"/>
  <c r="H21" i="14"/>
  <c r="H20" i="14"/>
  <c r="H19" i="14"/>
  <c r="H316" i="14" l="1"/>
  <c r="H300" i="14"/>
  <c r="H313" i="14"/>
  <c r="H306" i="14"/>
  <c r="H305" i="14"/>
  <c r="H302" i="14"/>
  <c r="H301" i="14"/>
  <c r="H292" i="14"/>
  <c r="H291" i="14"/>
  <c r="H290" i="14"/>
  <c r="H289" i="14"/>
  <c r="H288" i="14"/>
  <c r="H287" i="14"/>
  <c r="H315" i="14"/>
  <c r="H314" i="14"/>
  <c r="H90" i="14"/>
  <c r="H87" i="14"/>
  <c r="H425" i="14" l="1"/>
  <c r="H424" i="14"/>
  <c r="H421" i="14"/>
  <c r="H420" i="14"/>
  <c r="H299" i="14"/>
  <c r="H298" i="14"/>
  <c r="H297" i="14"/>
  <c r="H296" i="14"/>
  <c r="H295" i="14"/>
  <c r="H294" i="14"/>
  <c r="H293" i="14"/>
  <c r="H363" i="14"/>
  <c r="H362" i="14"/>
  <c r="H361" i="14"/>
  <c r="H360" i="14"/>
  <c r="H359" i="14"/>
  <c r="H366" i="14"/>
  <c r="H365" i="14"/>
  <c r="H364" i="14"/>
  <c r="H350" i="14"/>
  <c r="H356" i="14"/>
  <c r="H355" i="14"/>
  <c r="H354" i="14"/>
  <c r="H353" i="14"/>
  <c r="H352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647" i="14"/>
  <c r="H646" i="14"/>
  <c r="H645" i="14"/>
  <c r="H644" i="14"/>
  <c r="H643" i="14"/>
  <c r="H213" i="14"/>
  <c r="H212" i="14"/>
  <c r="H211" i="14"/>
  <c r="H210" i="14"/>
  <c r="H209" i="14"/>
  <c r="H208" i="14"/>
  <c r="H207" i="14"/>
  <c r="H206" i="14"/>
  <c r="H205" i="14"/>
  <c r="H81" i="14"/>
  <c r="H47" i="14"/>
  <c r="H46" i="14"/>
  <c r="H45" i="14"/>
  <c r="H36" i="14"/>
  <c r="H435" i="14" l="1"/>
  <c r="H434" i="14"/>
  <c r="H433" i="14"/>
  <c r="H432" i="14"/>
  <c r="H431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15" i="14" l="1"/>
  <c r="H14" i="14"/>
  <c r="H13" i="14"/>
  <c r="H12" i="14"/>
  <c r="H11" i="14"/>
  <c r="H10" i="14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l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l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</calcChain>
</file>

<file path=xl/comments1.xml><?xml version="1.0" encoding="utf-8"?>
<comments xmlns="http://schemas.openxmlformats.org/spreadsheetml/2006/main">
  <authors>
    <author>Asim Talukdar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Ideally all these should be of same Prod-account type</t>
        </r>
      </text>
    </comment>
  </commentList>
</comments>
</file>

<file path=xl/sharedStrings.xml><?xml version="1.0" encoding="utf-8"?>
<sst xmlns="http://schemas.openxmlformats.org/spreadsheetml/2006/main" count="7430" uniqueCount="2358">
  <si>
    <t>Remarks</t>
  </si>
  <si>
    <t>Currency</t>
  </si>
  <si>
    <t>BDT</t>
  </si>
  <si>
    <t>Cash in BDT</t>
  </si>
  <si>
    <t xml:space="preserve">Paid up Capital </t>
  </si>
  <si>
    <t xml:space="preserve">General Reserve </t>
  </si>
  <si>
    <t xml:space="preserve">Statutory Reserve </t>
  </si>
  <si>
    <t>Revaluation Reserve</t>
  </si>
  <si>
    <t xml:space="preserve">Share Premium </t>
  </si>
  <si>
    <t>Retained earnings</t>
  </si>
  <si>
    <t>Sundry Deposits</t>
  </si>
  <si>
    <t>Bills Payable</t>
  </si>
  <si>
    <t>Interest on Subordinated Bond</t>
  </si>
  <si>
    <t xml:space="preserve">Interest Suspenses Account </t>
  </si>
  <si>
    <t>Clearing House Adjustment</t>
  </si>
  <si>
    <t>Reserved for Tax</t>
  </si>
  <si>
    <t>Adjusting A/c Credit</t>
  </si>
  <si>
    <t>Profit for the Year</t>
  </si>
  <si>
    <t>Unearned Income</t>
  </si>
  <si>
    <t>Liabilities under Finance Lease</t>
  </si>
  <si>
    <t>Deferred Tax Liability</t>
  </si>
  <si>
    <t>Staff Fund</t>
  </si>
  <si>
    <t>Contribution to MTB Foundation</t>
  </si>
  <si>
    <t>Repo Interest Income Account</t>
  </si>
  <si>
    <t>Exchange Equalization Fund</t>
  </si>
  <si>
    <t>Advance Intt. on Treasury Bill</t>
  </si>
  <si>
    <t>NOSTRO A/c Adjustment</t>
  </si>
  <si>
    <t>Transit A/c- Reverse Repo</t>
  </si>
  <si>
    <t>Revaluation Gain on HFT Securities</t>
  </si>
  <si>
    <t>Excise Duty payable</t>
  </si>
  <si>
    <t>Source Tax &lt;TDS&gt; payable</t>
  </si>
  <si>
    <t>Card Settlement Account</t>
  </si>
  <si>
    <t>Card Settlement Account &lt;FC&gt;</t>
  </si>
  <si>
    <t>NPSB Transaction Settlement</t>
  </si>
  <si>
    <t>Agent Banking</t>
  </si>
  <si>
    <t>Bonus Payable</t>
  </si>
  <si>
    <t>Gratuity Payable</t>
  </si>
  <si>
    <t>Provision for Advances</t>
  </si>
  <si>
    <t>Provision for Investments</t>
  </si>
  <si>
    <t>Provision for others</t>
  </si>
  <si>
    <t>Revaluation gain on HTM Securities</t>
  </si>
  <si>
    <t>Revaluation gain on HFT Securities (T Bill)</t>
  </si>
  <si>
    <t>Revaluation gain on HFT Securities (T Bond)</t>
  </si>
  <si>
    <t xml:space="preserve">Retained earnings </t>
  </si>
  <si>
    <t>RTGS Adjusting Account</t>
  </si>
  <si>
    <t>RTGS FI to FI Settlement</t>
  </si>
  <si>
    <t>Excess Cash</t>
  </si>
  <si>
    <t>MasterCard Prepaid International (USD)</t>
  </si>
  <si>
    <t>bKash Commission Payable</t>
  </si>
  <si>
    <t>Payable to Bangladesh Bank - Service Charge</t>
  </si>
  <si>
    <t>BEFTN Transaction</t>
  </si>
  <si>
    <t>Exchange House Coop Fund</t>
  </si>
  <si>
    <t>MasterCard Local Prepaid</t>
  </si>
  <si>
    <t>Prepaid Gift Card</t>
  </si>
  <si>
    <t>Prepaid International Card</t>
  </si>
  <si>
    <t>Online Clearing Adjustment</t>
  </si>
  <si>
    <t>Risk Fund (Auto Loan)</t>
  </si>
  <si>
    <t>Stamp Charge Recovery</t>
  </si>
  <si>
    <t>Retail CIB Charge Recover for BB</t>
  </si>
  <si>
    <t>Retail Notarization Charge Recovery</t>
  </si>
  <si>
    <t>Central Fund (RMG Sector)</t>
  </si>
  <si>
    <t>Risk Fund (Card)</t>
  </si>
  <si>
    <t>Credit Report Charges Payable</t>
  </si>
  <si>
    <t>Online GL Transaction</t>
  </si>
  <si>
    <t>Online Transfer DD Amount</t>
  </si>
  <si>
    <t>Clearing House Payable</t>
  </si>
  <si>
    <t>Risk Fund (Small Business Loan)</t>
  </si>
  <si>
    <t>Risk Fund (House Repair/Renovation Loan)</t>
  </si>
  <si>
    <t>Lease Deposit</t>
  </si>
  <si>
    <t>P. Fund Loan Instalment</t>
  </si>
  <si>
    <t>Foreign Bank Adjustment A/c</t>
  </si>
  <si>
    <t>Margin on L/C (Others)</t>
  </si>
  <si>
    <t>Margin on L/G (Inland)</t>
  </si>
  <si>
    <t>Margin on L/G (Foreign)</t>
  </si>
  <si>
    <t>Risk Fund (Lease Finance)</t>
  </si>
  <si>
    <t>AIT &lt;Advance Income Tax&gt; Payable Account</t>
  </si>
  <si>
    <t>Fund Build up Aganist Export Bill</t>
  </si>
  <si>
    <t>Sundry Creditors</t>
  </si>
  <si>
    <t>Security Deposit</t>
  </si>
  <si>
    <t>Margin on L/C (Cash)</t>
  </si>
  <si>
    <t>Margin on IBP/FDBP</t>
  </si>
  <si>
    <t>LDBC</t>
  </si>
  <si>
    <t>Duty Draw Back</t>
  </si>
  <si>
    <t>Cash Incentive (Traditional)</t>
  </si>
  <si>
    <t>Cash Incentive (Non Traditional)</t>
  </si>
  <si>
    <t>OBC Outward Bill Collection</t>
  </si>
  <si>
    <t>Advance Lease Rental</t>
  </si>
  <si>
    <t>Sanchay Patra</t>
  </si>
  <si>
    <t>Risk Fund (CCS)</t>
  </si>
  <si>
    <t>Transfer Delivery</t>
  </si>
  <si>
    <t>P O Issued</t>
  </si>
  <si>
    <t>P.S. Issued</t>
  </si>
  <si>
    <t>DD Payable</t>
  </si>
  <si>
    <t>T.T. Payable</t>
  </si>
  <si>
    <t>M.T. Payable</t>
  </si>
  <si>
    <t>Interest Payable on Subordinated Bond</t>
  </si>
  <si>
    <t>Interest Suspenses Account Sub-Standard</t>
  </si>
  <si>
    <t xml:space="preserve"> Liabilities under Finance Lease</t>
  </si>
  <si>
    <t>Employees Welfare Fund</t>
  </si>
  <si>
    <t>Employees Provident Fund</t>
  </si>
  <si>
    <t>Transit A/c- Reverase Repo</t>
  </si>
  <si>
    <t>Excise Duty</t>
  </si>
  <si>
    <t>Source Tax on Revenue Expenses</t>
  </si>
  <si>
    <t>Source Tax on Interest on Deposits</t>
  </si>
  <si>
    <t>Source Tax on SWIFT, Reuters &amp; VISA Bill &lt;Outward remittance&gt;</t>
  </si>
  <si>
    <t>Insurance Premium (BDT)</t>
  </si>
  <si>
    <t>Dispute Account - ATM</t>
  </si>
  <si>
    <t>Dispute Account - POS</t>
  </si>
  <si>
    <t>Marchant Payable A/c</t>
  </si>
  <si>
    <t>Card Tran. Fees Receive (VISA)</t>
  </si>
  <si>
    <t>VISA Prepaid International (USD)</t>
  </si>
  <si>
    <t>NPSB  OFF-US ATM</t>
  </si>
  <si>
    <t>Transaction Fee (NPSB) Debit Card</t>
  </si>
  <si>
    <t>Agent Banking Utility Bill Payable</t>
  </si>
  <si>
    <t>Agent Banking Utility Bill Commision Payable</t>
  </si>
  <si>
    <t>Agent Banking Float Sharing Commision Payable</t>
  </si>
  <si>
    <t>Agent Banking Loan Reletionship Fee Payable</t>
  </si>
  <si>
    <t>Agent Banking Cheque Book Fee Comm. Payable</t>
  </si>
  <si>
    <t>Agent Banking Transaction Commision Payable</t>
  </si>
  <si>
    <t>Agent Banking Remittance Commision Payable</t>
  </si>
  <si>
    <t>Agent Banking Debit Card Fee Commision Payable</t>
  </si>
  <si>
    <t>Provision for Unclassified Loans &amp; Advance</t>
  </si>
  <si>
    <t>Provision for Classified Loans &amp; Advance</t>
  </si>
  <si>
    <t>Provision agt. Investment in Securities</t>
  </si>
  <si>
    <t>Provision for Other Asset</t>
  </si>
  <si>
    <t>USD</t>
  </si>
  <si>
    <t>Cash in FC</t>
  </si>
  <si>
    <t>Balance with BB &lt;LCY&gt;</t>
  </si>
  <si>
    <t>Balance with BB  &lt;FCY&gt;</t>
  </si>
  <si>
    <t>Balance with Agent Bank &lt;BDT&gt;</t>
  </si>
  <si>
    <t>Other Banks &amp; FIs in Bangladesh</t>
  </si>
  <si>
    <t>Other Investments</t>
  </si>
  <si>
    <t>Investment in Subsidiaries</t>
  </si>
  <si>
    <t>Furniture &amp; Fixture</t>
  </si>
  <si>
    <t>Immovable Property</t>
  </si>
  <si>
    <t>Office Equipments</t>
  </si>
  <si>
    <t>Electrical Equipments</t>
  </si>
  <si>
    <t>Computers</t>
  </si>
  <si>
    <t>Motor Vehicles</t>
  </si>
  <si>
    <t>Adjusting A/C Debit</t>
  </si>
  <si>
    <t>Advance paid to Employees</t>
  </si>
  <si>
    <t>Advance against Suppliers/ Parties</t>
  </si>
  <si>
    <t>Advance Deposit</t>
  </si>
  <si>
    <t>Advance Income Tax</t>
  </si>
  <si>
    <t>Advance Remuneration/Salary</t>
  </si>
  <si>
    <t>Advance Rent</t>
  </si>
  <si>
    <t>Advance pymt to construction of HO bldg</t>
  </si>
  <si>
    <t>Advance against TA/DA</t>
  </si>
  <si>
    <t>Receivable from Subsidiaries</t>
  </si>
  <si>
    <t>Chargeback Settlement A/c</t>
  </si>
  <si>
    <t>Sundry Debtors</t>
  </si>
  <si>
    <t>Legal Expense</t>
  </si>
  <si>
    <t>Economic Exchange Centre</t>
  </si>
  <si>
    <t>DD Paid Without Advice</t>
  </si>
  <si>
    <t>DD CANCELLED</t>
  </si>
  <si>
    <t>Receivable from OBU</t>
  </si>
  <si>
    <t>Preliminary Expenses</t>
  </si>
  <si>
    <t>Repo Interest Expenditure Account</t>
  </si>
  <si>
    <t>Prepaid Promotional and Development Expenses</t>
  </si>
  <si>
    <t>Stamps in Hand</t>
  </si>
  <si>
    <t>Stock of Commemorative Coins</t>
  </si>
  <si>
    <t>Stock of Fixed Assets</t>
  </si>
  <si>
    <t>Transit Account</t>
  </si>
  <si>
    <t>Cash in Transit</t>
  </si>
  <si>
    <t>Cash with Vault &lt;USD&gt;</t>
  </si>
  <si>
    <t>Cash with Vault &lt;GBP&gt;</t>
  </si>
  <si>
    <t>Cash with Vault &lt;JPY&gt;</t>
  </si>
  <si>
    <t>Cash with Vault &lt;EUR&gt;</t>
  </si>
  <si>
    <t>Cash in Transit &lt;GBP&gt;</t>
  </si>
  <si>
    <t>Cash in Transit &lt;USD&gt;</t>
  </si>
  <si>
    <t>Cash in Transit &lt;EUR&gt;</t>
  </si>
  <si>
    <t>Cash in Transit &lt;JPY&gt;</t>
  </si>
  <si>
    <t>Balance with Bangladesh Bank</t>
  </si>
  <si>
    <t>Bangladesh Bank- RTGS Settlement A/c</t>
  </si>
  <si>
    <t>Bangladesh Bank FC Clearing A/c (EUR)</t>
  </si>
  <si>
    <t>Bangladesh Bank FC Clearing A/c (USD)</t>
  </si>
  <si>
    <t>Bangladesh Bank FC Clearing A/c (GBP)</t>
  </si>
  <si>
    <t>Bangladesh Bank FC Clearing A/c (JPY)</t>
  </si>
  <si>
    <t>Bangladesh Bank FC Clearing A/c (DAD-USD)</t>
  </si>
  <si>
    <t>Bangladesh Bank FC Clearing A/c (DAD-EUR)</t>
  </si>
  <si>
    <t>Bangladesh Bank FC Clearing A/c (DAD-GBP)</t>
  </si>
  <si>
    <t>Bangladesh Bank RTGS Settlement A/c (USD)</t>
  </si>
  <si>
    <t>Bangladesh Bank RTGS Settlement A/c (GBP)</t>
  </si>
  <si>
    <t>Bangladesh Bank RTGS Settlement A/c (EUR)</t>
  </si>
  <si>
    <t>Balance with Sonali Bank</t>
  </si>
  <si>
    <t>Balance with Mobile Wallet</t>
  </si>
  <si>
    <t>&lt;Private&gt; Equity Investments</t>
  </si>
  <si>
    <t>&lt;Private&gt; Investments in Debenture</t>
  </si>
  <si>
    <t>&lt;Private&gt; Investments in Bonds &lt;Corp&gt;</t>
  </si>
  <si>
    <t>&lt;Private&gt; Investments in Bonds &lt;Sub-ordinated&gt;</t>
  </si>
  <si>
    <t>Investment under Managed Portfolio</t>
  </si>
  <si>
    <t>Investment in Mutual Fund &lt;pvt placement&gt; Open ended</t>
  </si>
  <si>
    <t>Investment in Mutual Fund &lt;pvt placement&gt; Closed ended</t>
  </si>
  <si>
    <t>Investment in Preference Share</t>
  </si>
  <si>
    <t>Investment in Commercial Paper</t>
  </si>
  <si>
    <t>Interest Receivable on Investment  in Commercial Paper</t>
  </si>
  <si>
    <t>Investment in Subsidiaries MTB SL</t>
  </si>
  <si>
    <t>Investment in Subsidiaries MTB CL</t>
  </si>
  <si>
    <t>Investment in Subsidiaries MTB EX UK</t>
  </si>
  <si>
    <t>Land</t>
  </si>
  <si>
    <t>Motor Cycles</t>
  </si>
  <si>
    <t>Advance against Suppliers/ Parties &lt;Vendors&gt;</t>
  </si>
  <si>
    <t>Advance against POSTAGE</t>
  </si>
  <si>
    <t>Advance against  PETTY CASH</t>
  </si>
  <si>
    <t>Receivable from Subsidiaries Others</t>
  </si>
  <si>
    <t>Transit Account _Repo</t>
  </si>
  <si>
    <t>Transit Account Bangladesh Bank</t>
  </si>
  <si>
    <t>GBP</t>
  </si>
  <si>
    <t>xxx</t>
  </si>
  <si>
    <t>Interest Expenses on Current Deposits</t>
  </si>
  <si>
    <t>Interest Expenses on Savings Bank Accounts</t>
  </si>
  <si>
    <t>Interest Expenses on other Deposits &lt;Time etc.&gt;</t>
  </si>
  <si>
    <t>Interest Expenses on Borrowings</t>
  </si>
  <si>
    <t>Interest Expenses on Bonds</t>
  </si>
  <si>
    <t>Interest Expense on Others</t>
  </si>
  <si>
    <t>Interest Paid on MTBL General A/c</t>
  </si>
  <si>
    <t>Non-Interest Expenses Salary Allowance etc.</t>
  </si>
  <si>
    <t>Rent, Taxes, Insurance, Electricity etc.</t>
  </si>
  <si>
    <t>Security, Auxiliary Services and Other Misc expenses</t>
  </si>
  <si>
    <t>Depreciation &amp; Repair &amp; Maintenance of Assets</t>
  </si>
  <si>
    <t>Postage, Stamps and Telecommunication etc.</t>
  </si>
  <si>
    <t>Legal Expenses</t>
  </si>
  <si>
    <t>Stationery, Printing and Advertisements etc.</t>
  </si>
  <si>
    <t>Director's Expenses &amp; MD's remuneration</t>
  </si>
  <si>
    <t>Provisions</t>
  </si>
  <si>
    <t>Interest Expenses MTB Probaho</t>
  </si>
  <si>
    <t>I Expenses MTB Ankur</t>
  </si>
  <si>
    <t>I Expenses MTB Ruby</t>
  </si>
  <si>
    <t>I Expenses MTB Graduate</t>
  </si>
  <si>
    <t>I Expenses MTB Junior</t>
  </si>
  <si>
    <t>I Expenses MTB Senior</t>
  </si>
  <si>
    <t>I Expenses on MTB Inspire</t>
  </si>
  <si>
    <t>I Expenses on MTB Care</t>
  </si>
  <si>
    <t>I Expenses on Regular Savings  Deposit</t>
  </si>
  <si>
    <t>Interest Expenses MTB Buniad</t>
  </si>
  <si>
    <t>Interest Expenses NRB Fixed Deposit</t>
  </si>
  <si>
    <t>Interest Expenses Term Deposit Monthly Benefit Plan</t>
  </si>
  <si>
    <t>Interest Expenses on RD Brick-by-Brick</t>
  </si>
  <si>
    <t>Interest Expenses on RD MTB Educational Plan</t>
  </si>
  <si>
    <t>Interest Expenses on RD Kotipati</t>
  </si>
  <si>
    <t>Interest Expenses on RD Millionnaire Plan</t>
  </si>
  <si>
    <t>Interest Expenses on RD NRB</t>
  </si>
  <si>
    <t>Interest Expenses on NFCD USD</t>
  </si>
  <si>
    <t>Interest Expenses on Borrowings from LTFF (FSSP)</t>
  </si>
  <si>
    <t>Interest Expense on 12 Partially Convertible Bond</t>
  </si>
  <si>
    <t>Interest Expense on MTB 2nd Subordinate Bond</t>
  </si>
  <si>
    <t>Interest Expense on MTB 3rd Subordinate Bond</t>
  </si>
  <si>
    <t>Interest Expense on Purchase of Treasury Bond</t>
  </si>
  <si>
    <t>Interest Expense on Purchase of Treasury Bill</t>
  </si>
  <si>
    <t>Coupon Interest Expenditure</t>
  </si>
  <si>
    <t>Basic Salaries</t>
  </si>
  <si>
    <t>Personal Pay  &lt;Basic&gt;</t>
  </si>
  <si>
    <t>Salary for Contractual Kiosk Staff &lt;Basic Pay&gt;</t>
  </si>
  <si>
    <t>House  Rent Allowance</t>
  </si>
  <si>
    <t>Conveyance Allowance</t>
  </si>
  <si>
    <t>Medical Allowance</t>
  </si>
  <si>
    <t>Entertainment  Allowance</t>
  </si>
  <si>
    <t>Washing Allowance</t>
  </si>
  <si>
    <t>Dearness Allowance</t>
  </si>
  <si>
    <t>Risk  Allowance</t>
  </si>
  <si>
    <t>Evening Banking Allowance</t>
  </si>
  <si>
    <t>Discomfort Allowance</t>
  </si>
  <si>
    <t>Technical Allowance</t>
  </si>
  <si>
    <t>House Maintenance Allowance</t>
  </si>
  <si>
    <t>Medical Reimbursement</t>
  </si>
  <si>
    <t>Uniform And Other Apparels</t>
  </si>
  <si>
    <t>Utility Charges</t>
  </si>
  <si>
    <t>Ordinary Bonus</t>
  </si>
  <si>
    <t>Incentive Bonus</t>
  </si>
  <si>
    <t>Gratuity</t>
  </si>
  <si>
    <t>Leave Fare Assistance</t>
  </si>
  <si>
    <t>Bank's Contribution to EPF</t>
  </si>
  <si>
    <t xml:space="preserve">Staff  Welfare &amp; Recreation </t>
  </si>
  <si>
    <t>Daily Allowances to Temp. Staff/Drivers Salary (Other Than MD's)// Allowances</t>
  </si>
  <si>
    <t>DMD's Remuneration</t>
  </si>
  <si>
    <t>Leave Encashment</t>
  </si>
  <si>
    <t>Rent</t>
  </si>
  <si>
    <t>City Corp./Municipality Taxes</t>
  </si>
  <si>
    <t>Trade License Fees</t>
  </si>
  <si>
    <t>Excise Duty on Bank's own Deposits with other Banks</t>
  </si>
  <si>
    <t>MD/DMD's Income Tax</t>
  </si>
  <si>
    <t>Insurance for Cash in Transit</t>
  </si>
  <si>
    <t>Insurance for Cash in Safe/Counter</t>
  </si>
  <si>
    <t>Group Insurance Premium-Life</t>
  </si>
  <si>
    <t>Insurance for Bank's Property at Godown, ATM, Kiosk</t>
  </si>
  <si>
    <t>Deposit Insurance Premium</t>
  </si>
  <si>
    <t>Insurance Premium on Locker Services</t>
  </si>
  <si>
    <t>Insurance Premium on Motor Vehicles Executives</t>
  </si>
  <si>
    <t>Insurance Premium on Motor Vehicles Pool</t>
  </si>
  <si>
    <t>Electicity Charges</t>
  </si>
  <si>
    <t>Fuel for Generator</t>
  </si>
  <si>
    <t>WASA Bill</t>
  </si>
  <si>
    <t>Fuel for Car Executives</t>
  </si>
  <si>
    <t>Fuel for Car Pool</t>
  </si>
  <si>
    <t xml:space="preserve">Security/Auxiliary Services </t>
  </si>
  <si>
    <t>Material Purchase For Upkeep of Bank</t>
  </si>
  <si>
    <t xml:space="preserve">Service Charge of Building Rented </t>
  </si>
  <si>
    <t>Tree Plants Expenses</t>
  </si>
  <si>
    <t>Drinking Water Expenses</t>
  </si>
  <si>
    <t>Taxes (Token, Fitness) &amp; Registration cost MV Pool</t>
  </si>
  <si>
    <t>Taxes (Token, Fitness)&amp; Registration cost MV Executives</t>
  </si>
  <si>
    <t>CNG Conversion Cost MV Executives</t>
  </si>
  <si>
    <t>CNG Conversion Cost MV Pool</t>
  </si>
  <si>
    <t>Car Loan Instalment Expenses &lt;Employees&gt;</t>
  </si>
  <si>
    <t>Car hiring charges &lt;Rent&gt; for MV Pool</t>
  </si>
  <si>
    <t>Entertainment Expenses</t>
  </si>
  <si>
    <t>News Paper &amp; Periodicals</t>
  </si>
  <si>
    <t>Clearing House expenses</t>
  </si>
  <si>
    <t>T.A/D.A (Foreign Travel)</t>
  </si>
  <si>
    <t>T.A/D.A (Domestic Travel)</t>
  </si>
  <si>
    <t>Conveyance for official purpose</t>
  </si>
  <si>
    <t>Holiday Conveyance</t>
  </si>
  <si>
    <t>Foreign Bank Charges</t>
  </si>
  <si>
    <t>Local Bank other than BB Charges</t>
  </si>
  <si>
    <t>Local Training Expenses</t>
  </si>
  <si>
    <t>Foreign Training Expenses</t>
  </si>
  <si>
    <t>Daily Allowances (Training Institute)</t>
  </si>
  <si>
    <t>Entertainment (Training Institute)</t>
  </si>
  <si>
    <t>Venue Rent (Training Institute)</t>
  </si>
  <si>
    <t>Honorarium (Training Institute)</t>
  </si>
  <si>
    <t>Professional Fees</t>
  </si>
  <si>
    <t>AGM Expenses</t>
  </si>
  <si>
    <t>Subscription</t>
  </si>
  <si>
    <t>Reuter Charges</t>
  </si>
  <si>
    <t>CDBL Charges</t>
  </si>
  <si>
    <t>Fees Paid to Income Tax Advisor</t>
  </si>
  <si>
    <t>Fees for Regis. at Joint Stock Comp.</t>
  </si>
  <si>
    <t>All Other Fees</t>
  </si>
  <si>
    <t>Business Development Expenses</t>
  </si>
  <si>
    <t>CSR Activities</t>
  </si>
  <si>
    <t>Branch Opening Expenses</t>
  </si>
  <si>
    <t>Honorarium</t>
  </si>
  <si>
    <t>Cash Carrying / Loading Expenses</t>
  </si>
  <si>
    <t>CPV Charge- Payment to Vendor (Retail)</t>
  </si>
  <si>
    <t>CPV Charge - Deposit KYC (Retail)</t>
  </si>
  <si>
    <t>Site Maintenance &amp; Support Service</t>
  </si>
  <si>
    <t>Connectivity Charge</t>
  </si>
  <si>
    <t>NID Verification Charge</t>
  </si>
  <si>
    <t>Loss on sale of Fixed Assets</t>
  </si>
  <si>
    <t>POS Intercharge Reimbursement Fee Paid for</t>
  </si>
  <si>
    <t>Auditor's Fees</t>
  </si>
  <si>
    <t>Amortization Loss on HFT Securities T Bill</t>
  </si>
  <si>
    <t>Revaluation Loss on HFT Securities Treasury Bill</t>
  </si>
  <si>
    <t>Revaluation Loss on HFT Securities Treasury Bond</t>
  </si>
  <si>
    <t>Revaluation Loss on HTM Securities Treasury Bond</t>
  </si>
  <si>
    <t>Loss on Sale of Treasury Bond</t>
  </si>
  <si>
    <t>Loss from Repo (Treasury Bond)</t>
  </si>
  <si>
    <t>Loss on Sale of Treasury Bill</t>
  </si>
  <si>
    <t>Loss from Repo (Treasury Bill)</t>
  </si>
  <si>
    <t>Loss for Exchange</t>
  </si>
  <si>
    <t>Card Transaction Charges</t>
  </si>
  <si>
    <t>Operational Loss - Cards</t>
  </si>
  <si>
    <t>Penalty of CRR/SLR</t>
  </si>
  <si>
    <t>ATM Intercharge Reimbursement Fee Paid for</t>
  </si>
  <si>
    <t>Agent Banking Float Sharing Commission</t>
  </si>
  <si>
    <t>Repair &amp; Maintenance for Electric Equipments</t>
  </si>
  <si>
    <t>Software Maintenance</t>
  </si>
  <si>
    <t>Postage/Courier Service Charges</t>
  </si>
  <si>
    <t>Telephone Expenses</t>
  </si>
  <si>
    <t>Fax/E-Mail</t>
  </si>
  <si>
    <t>Telex/Telegraph</t>
  </si>
  <si>
    <t>Mobile Bill Expenses</t>
  </si>
  <si>
    <t>Lawyer's Charges</t>
  </si>
  <si>
    <t>Legal Charges</t>
  </si>
  <si>
    <t>Court Fees &amp; Charges</t>
  </si>
  <si>
    <t>Security Stationery</t>
  </si>
  <si>
    <t>Computer Stationery</t>
  </si>
  <si>
    <t>Paper &amp; Table Stationary</t>
  </si>
  <si>
    <t>Printed Stationery</t>
  </si>
  <si>
    <t>News Paper Advertisements</t>
  </si>
  <si>
    <t>Broad Casting Advertisements</t>
  </si>
  <si>
    <t>Hoarding/ Neon Signs</t>
  </si>
  <si>
    <t>Souvenir/Magazine</t>
  </si>
  <si>
    <t>Director's Fees</t>
  </si>
  <si>
    <t>Parties &amp; Dinner</t>
  </si>
  <si>
    <t>Director's Traveling Expenses</t>
  </si>
  <si>
    <t>MD Basic</t>
  </si>
  <si>
    <t>Provision for Unclassified Loan and Advance</t>
  </si>
  <si>
    <t>Provision for Classified Loan and Advance</t>
  </si>
  <si>
    <t>Provision for Investment in Share of Quoted Co.</t>
  </si>
  <si>
    <t>Provision for Other Assets</t>
  </si>
  <si>
    <t>Interest Earned on Term Loan</t>
  </si>
  <si>
    <t>Penal Interest Earned on Term Loan</t>
  </si>
  <si>
    <t>P I E on Demand Loan FC</t>
  </si>
  <si>
    <t>P I E on Demand Loan</t>
  </si>
  <si>
    <t>Interest on MTB General Account</t>
  </si>
  <si>
    <t>Interest Income on Money at Call  and Short Notice &amp; other placements</t>
  </si>
  <si>
    <t>Income from Treasury Operations &lt;Govt Sec.&gt;</t>
  </si>
  <si>
    <t>Income from Treasury Operations &lt;other than Govt Sec.&gt;</t>
  </si>
  <si>
    <t>Income from Other Investments</t>
  </si>
  <si>
    <t xml:space="preserve">Commission </t>
  </si>
  <si>
    <t>Exchange Income</t>
  </si>
  <si>
    <t>Miscellaneous Income</t>
  </si>
  <si>
    <t>IE on MTB Auto Loan</t>
  </si>
  <si>
    <t>IE on MTB Home Loan</t>
  </si>
  <si>
    <t>IE on MTB Home Equity Loan</t>
  </si>
  <si>
    <t>IE on MTB Neer</t>
  </si>
  <si>
    <t>IE on MTB Personal Loan</t>
  </si>
  <si>
    <t>IE on MTB Professional Loan</t>
  </si>
  <si>
    <t>IE on Consumer Financing</t>
  </si>
  <si>
    <t>IE on Car Loan (Employee)</t>
  </si>
  <si>
    <t>IE on Employees House Building Loan</t>
  </si>
  <si>
    <t>IE on Staff Loan Aganist Prov. Fund</t>
  </si>
  <si>
    <t>Lease Finance (Quarterly) Rental Earned</t>
  </si>
  <si>
    <t>IE on House Building Loan &lt;Developer&gt;</t>
  </si>
  <si>
    <t>IE on House Building Loan &lt;Commercial&gt;</t>
  </si>
  <si>
    <t>IE on Term Loan Industrial</t>
  </si>
  <si>
    <t>IE on MTB Digoon</t>
  </si>
  <si>
    <t>IE on Small Business Loan Scheme</t>
  </si>
  <si>
    <t>IE on  MTB Life Line</t>
  </si>
  <si>
    <t>IE on  MTB Krishi</t>
  </si>
  <si>
    <t>IE on MTB Bhagyaboti &lt;Re-finance&gt;</t>
  </si>
  <si>
    <t>IE on MTB Gunaboti &lt;Pre-finance&gt;</t>
  </si>
  <si>
    <t>IE on MTB Green Energy</t>
  </si>
  <si>
    <t>IE on MTB IT Geniuos</t>
  </si>
  <si>
    <t>IE on MTB Krishijat</t>
  </si>
  <si>
    <t>IE on MTB Light Engineering</t>
  </si>
  <si>
    <t>IE on  MTB Mousumi</t>
  </si>
  <si>
    <t>IE on MTB Youth Line</t>
  </si>
  <si>
    <t>IE on Demand Loan General</t>
  </si>
  <si>
    <t>IE on Demand Loan Short Term</t>
  </si>
  <si>
    <t>IE on Demand Loan Time</t>
  </si>
  <si>
    <t>IE on Payment Aganist Document</t>
  </si>
  <si>
    <t xml:space="preserve">IE on Loan Against Trust Receipt </t>
  </si>
  <si>
    <t>IE on Cash Aganist Document DL</t>
  </si>
  <si>
    <t>IE on Packing Credit</t>
  </si>
  <si>
    <t xml:space="preserve">IE on Advance Against Cash Incentive </t>
  </si>
  <si>
    <t>IE on EDF Loan &lt;USD&gt;</t>
  </si>
  <si>
    <t>IE on Demand Loans against Rural Credit</t>
  </si>
  <si>
    <t>IE on Corp Cash Credit Hypo</t>
  </si>
  <si>
    <t>IE on MTB SME Cash Credit Hypo</t>
  </si>
  <si>
    <t>IE on MTB Revolving Loan</t>
  </si>
  <si>
    <t>IE on MTB Microfinance Agri Revolving Loan</t>
  </si>
  <si>
    <t>IE on MTB Microfinance enterprise Revolving Loan</t>
  </si>
  <si>
    <t>IE on MTB Light Engineering Revolving Loan</t>
  </si>
  <si>
    <t>IE on MTB IT Genious Revolving Loan</t>
  </si>
  <si>
    <t>IE on MTB Krishijat Revolving Loan</t>
  </si>
  <si>
    <t>P I E on MTB Auto Loan</t>
  </si>
  <si>
    <t>P I E on MTB Home Loan</t>
  </si>
  <si>
    <t>P I E on MTB Home Equity Loan</t>
  </si>
  <si>
    <t>P I E on MTB Neer</t>
  </si>
  <si>
    <t>P I E on MTB Personal Loan</t>
  </si>
  <si>
    <t>P I E on MTB Professional Loan</t>
  </si>
  <si>
    <t>P I E on Consumer Financing</t>
  </si>
  <si>
    <t>Lease Finance (Monthly) Rental Earned &lt;Penalty&gt;</t>
  </si>
  <si>
    <t>Lease Finance (Qtly) Rental Earned &lt;Penalty&gt;</t>
  </si>
  <si>
    <t>P I E on House Building Loan &lt;Commercial&gt;</t>
  </si>
  <si>
    <t>P I E on Term Loan Non-Industrial</t>
  </si>
  <si>
    <t>P I E on Term Loan Industrial</t>
  </si>
  <si>
    <t>P I E on MTB Gunaboti &lt;Pre-finance&gt;</t>
  </si>
  <si>
    <t>P I E on MTB Green Energy</t>
  </si>
  <si>
    <t>P I E on MTB IT Geniuos</t>
  </si>
  <si>
    <t>P I E on MTB Krishijat</t>
  </si>
  <si>
    <t>P I E on MTB Light Engineering</t>
  </si>
  <si>
    <t>P I E on Demand Loan General</t>
  </si>
  <si>
    <t>P I E on Demand Loan Short Term</t>
  </si>
  <si>
    <t>P I E on Demand Loan Time</t>
  </si>
  <si>
    <t>P I E on Payment Aganist Document</t>
  </si>
  <si>
    <t xml:space="preserve">P I E on Loan Against Trust Receipt </t>
  </si>
  <si>
    <t>P I E on Cash Aganist Document DL</t>
  </si>
  <si>
    <t>P I E on Packing Credit</t>
  </si>
  <si>
    <t>P I E on EDF Loan &lt;USD&gt;</t>
  </si>
  <si>
    <t>P I E on Corp Cash Credit Hypo</t>
  </si>
  <si>
    <t>P I E on MTB SME Cash Credit Hypo</t>
  </si>
  <si>
    <t>P I E on MTB Revolving Loan</t>
  </si>
  <si>
    <t>P I E on MTB Microfinance Agri Revolving Loan</t>
  </si>
  <si>
    <t>P I E on MTB Microfinance enterprise Revolving Loan</t>
  </si>
  <si>
    <t>P I E on MTB Light Engineering Revolving Loan</t>
  </si>
  <si>
    <t>P I E on MTB IT Genious Revolving Loan</t>
  </si>
  <si>
    <t>P I E on MTB Krishijat Revolving Loan</t>
  </si>
  <si>
    <t>Interest on Bangladesh Bank Foreign Currency Clearing A/c</t>
  </si>
  <si>
    <t>Amortization of HFT Securites Treasury Bill</t>
  </si>
  <si>
    <t>Gain from Repo (Treasury Bill)</t>
  </si>
  <si>
    <t>Interest on Treasury Bond</t>
  </si>
  <si>
    <t>Gain from Repo (Treasury Bond)</t>
  </si>
  <si>
    <t>Coupon Interest of Treasury Bond (Repo)</t>
  </si>
  <si>
    <t>Underwriting Commission on Treasury Bill/Bond</t>
  </si>
  <si>
    <t>Interest on Reverse REPO</t>
  </si>
  <si>
    <t>Interest on Investment in Commercial Paper</t>
  </si>
  <si>
    <t>Income from Bond</t>
  </si>
  <si>
    <t>Capital Gain from Investment in Shares</t>
  </si>
  <si>
    <t>Dividend Income from Investment in Shares</t>
  </si>
  <si>
    <t>Income from Debentures</t>
  </si>
  <si>
    <t>Inland Remittances (DD/TT)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</si>
  <si>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</si>
  <si>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</si>
  <si>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</si>
  <si>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</si>
  <si>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</si>
  <si>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</si>
  <si>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</si>
  <si>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Collection Commission - Export</t>
  </si>
  <si>
    <t>Commn on Bank Guarantee</t>
  </si>
  <si>
    <t>L.C. (Advising/Transfer)</t>
  </si>
  <si>
    <t>Comm. on Acceptance of Bill _ VAT Applicable</t>
  </si>
  <si>
    <t>Exchange Gain on Foreign Currency</t>
  </si>
  <si>
    <t>Rent on Lockers</t>
  </si>
  <si>
    <t>Rent on Godown</t>
  </si>
  <si>
    <t>Rent on Others</t>
  </si>
  <si>
    <t>Godown Insurance Recoveries</t>
  </si>
  <si>
    <t>Postage Recoveries</t>
  </si>
  <si>
    <t>Telex/TP/Telegram/SMS Recoveries</t>
  </si>
  <si>
    <t>Printing and Stationary Charges Recovery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</si>
  <si>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</si>
  <si>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</si>
  <si>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</si>
  <si>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</si>
  <si>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</si>
  <si>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Annual Service Charge &lt;Cards&gt;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</si>
  <si>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</si>
  <si>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</si>
  <si>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</si>
  <si>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</si>
  <si>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</si>
  <si>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</si>
  <si>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</si>
  <si>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 on MTB Auto Loan</t>
  </si>
  <si>
    <t>Early Settlement Fee - MTB Neer</t>
  </si>
  <si>
    <t>Early Settlement Fee on MTB Personal Loan</t>
  </si>
  <si>
    <t xml:space="preserve">Early Settlement Fee on MTB Home Equity Loan </t>
  </si>
  <si>
    <t xml:space="preserve">Early Settlement Fee on MTB Home Loan </t>
  </si>
  <si>
    <t>Loan Processing Fee- MTB Auto loan</t>
  </si>
  <si>
    <t>Loan Processing Fee  - MTB Neer</t>
  </si>
  <si>
    <t>Loan Processing Fee- MTB Personal loan</t>
  </si>
  <si>
    <t>Loan Processing Fee- MTB Home Equity loan</t>
  </si>
  <si>
    <t>Loan Processing Fee- MTB Home loan</t>
  </si>
  <si>
    <t xml:space="preserve">Partial Payment Fee- MTB Auto Loan </t>
  </si>
  <si>
    <t>Partial Payment Fee- MTB Home Loan</t>
  </si>
  <si>
    <t xml:space="preserve">Partial Payment Fee- MTB Personal Loan </t>
  </si>
  <si>
    <t xml:space="preserve">Partial Payment Fee- MTB Home Equity Loan </t>
  </si>
  <si>
    <t>Partial Payment Fee  - MTB Neer</t>
  </si>
  <si>
    <t>Processing Fees</t>
  </si>
  <si>
    <t>Partial Settlement Fees</t>
  </si>
  <si>
    <t>Early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</si>
  <si>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</si>
  <si>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</si>
  <si>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</si>
  <si>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</si>
  <si>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</si>
  <si>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</si>
  <si>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</si>
  <si>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</si>
  <si>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</si>
  <si>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</si>
  <si>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</si>
  <si>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</si>
  <si>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</si>
  <si>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</si>
  <si>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</si>
  <si>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</si>
  <si>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</si>
  <si>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</si>
  <si>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</si>
  <si>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</si>
  <si>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</si>
  <si>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</si>
  <si>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</si>
  <si>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</si>
  <si>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</si>
  <si>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Syndication Participation Fee</t>
  </si>
  <si>
    <t>Add Confirmation (Management Fee)</t>
  </si>
  <si>
    <t>Management Fee (Corporate Finance)</t>
  </si>
  <si>
    <t>Gain on Sale of Fixed Assets</t>
  </si>
  <si>
    <t>NPSB Acquirer Income</t>
  </si>
  <si>
    <t>Other Banks &amp; FIs outside Bangladesh &lt;FC&gt;</t>
  </si>
  <si>
    <t>OBU other Banks &amp; FI &lt;FC&gt;</t>
  </si>
  <si>
    <t>Call Money &lt;BDT&gt;</t>
  </si>
  <si>
    <t>Call Money &lt;FC&gt;</t>
  </si>
  <si>
    <t>Interest Receivable on Call Money &lt;BDT&gt;</t>
  </si>
  <si>
    <t>Interest Receivable on Call Money &lt;FC&gt;</t>
  </si>
  <si>
    <t>Securities other than Tbill Tbond</t>
  </si>
  <si>
    <t xml:space="preserve">Treasury Bills </t>
  </si>
  <si>
    <t>T Bond</t>
  </si>
  <si>
    <t>Foreign Banks Nostro (USD)</t>
  </si>
  <si>
    <t>Foreign Banks Nostro (EUR)</t>
  </si>
  <si>
    <t>Foreign Banks Nostro (GBP)</t>
  </si>
  <si>
    <t>Foreign Banks Nostro (JPY)</t>
  </si>
  <si>
    <t>Foreign Banks Nostro (SGD)</t>
  </si>
  <si>
    <t>Foreign Banks Nostro (CHF)</t>
  </si>
  <si>
    <t>Foreign Banks Nostro(ACU-USD)</t>
  </si>
  <si>
    <t>Foreign Banks Nostro (ACU-EUR)</t>
  </si>
  <si>
    <t>Foreign Banks Nostro (AED)</t>
  </si>
  <si>
    <t>Foreign Banks Nostro (QAR)</t>
  </si>
  <si>
    <t>NOSTRO for OBU USD</t>
  </si>
  <si>
    <t>Interest Receivable on Call Money &lt;USD&gt;</t>
  </si>
  <si>
    <t>Stock of Prize Bonds</t>
  </si>
  <si>
    <t>Govt. Securities (Encumbered)</t>
  </si>
  <si>
    <t>Bangladesh Bank Bill</t>
  </si>
  <si>
    <t>Repo Interest Adjustment</t>
  </si>
  <si>
    <t>Treasury Bills Held for Trading (HFT) Reverse Repo</t>
  </si>
  <si>
    <t>Treasury Bills Held for Trading (HFT)</t>
  </si>
  <si>
    <t>Treasury Bills Held to Maturity (HTM) Reverse Repo</t>
  </si>
  <si>
    <t>Treasury Bills Held to Maturity (HTM)</t>
  </si>
  <si>
    <t>Govt. Securities T Bill  (Encumbered)</t>
  </si>
  <si>
    <t>Treasury Bond (HTM) Reverse Repo</t>
  </si>
  <si>
    <t>Treasury Bond Held for Trading (HFT) Reverse Repo</t>
  </si>
  <si>
    <t>Treasury Bond Held to Maturity (HTM)</t>
  </si>
  <si>
    <t>Remeasured HTM</t>
  </si>
  <si>
    <t>Interest Receivables on Treasury Bond</t>
  </si>
  <si>
    <t>Treasury Bond Held for Trading (HFT)</t>
  </si>
  <si>
    <t>Borrowings under Bangladesh Bank-others</t>
  </si>
  <si>
    <t>Term Borrowing in FC</t>
  </si>
  <si>
    <t>Call Borrowing &lt;BDT&gt;</t>
  </si>
  <si>
    <t>Term Borrowing &lt;BDT&gt;</t>
  </si>
  <si>
    <t>REPO &lt;Borrowings under&gt;</t>
  </si>
  <si>
    <t>Call Borrowing in FC</t>
  </si>
  <si>
    <t xml:space="preserve">Special Repo </t>
  </si>
  <si>
    <t>Assured liquidity Support (ALS-Repo)</t>
  </si>
  <si>
    <t>Term Borrowing in FC &lt;USD&gt;</t>
  </si>
  <si>
    <t>Term Borrowing in FC &lt;GBP&gt;</t>
  </si>
  <si>
    <t>Repo T Bill</t>
  </si>
  <si>
    <t>Repo T Bond</t>
  </si>
  <si>
    <t>Call Borrowing in FC &lt;USD&gt;</t>
  </si>
  <si>
    <t>Call Borrowing in FC &lt;GBP&gt;</t>
  </si>
  <si>
    <t>Credit Cards</t>
  </si>
  <si>
    <t>Balance with other Banks &lt;Cont. Acctts.&gt;</t>
  </si>
  <si>
    <t>Credit Card Loans</t>
  </si>
  <si>
    <t>Interest Payable on Borrowings fm BB</t>
  </si>
  <si>
    <t>Interest Payable on Borrowings from other Banks</t>
  </si>
  <si>
    <t>Interest Payable on TD Accounts</t>
  </si>
  <si>
    <t>Interest Payable on Savings Bank Accounts FC</t>
  </si>
  <si>
    <t>Interest Payable on Borrowings from LTFF  under FSSP</t>
  </si>
  <si>
    <t>Interest Payable on Borrowing -IPFF Fund USD</t>
  </si>
  <si>
    <t>Interest Payable on Borrowing -IPFF Fund GBP</t>
  </si>
  <si>
    <t>Interest Payable on Borrowings from BB-others</t>
  </si>
  <si>
    <t>Interest Payable on Borrowings from BB-under prefinance</t>
  </si>
  <si>
    <t>Interest Payable on Borrowings from BB-under Refinance</t>
  </si>
  <si>
    <t>Interest Payable on Term Borrowing in FC &lt;USD&gt;</t>
  </si>
  <si>
    <t>Interest Payable on Term Borrowing in FC &lt;GBP&gt;</t>
  </si>
  <si>
    <t>Interest payable on Call Borrowing in FC &lt;USD&gt;</t>
  </si>
  <si>
    <t>Interest payable on Call Borrowing in FC &lt;GBP&gt;</t>
  </si>
  <si>
    <t>Interest Payable MTB Probaho</t>
  </si>
  <si>
    <t>IP MTB Ankur</t>
  </si>
  <si>
    <t>IP MTB Ruby</t>
  </si>
  <si>
    <t>IP MTB Graduate</t>
  </si>
  <si>
    <t>IP MTB Junior</t>
  </si>
  <si>
    <t>IP MTB Privilege Saving</t>
  </si>
  <si>
    <t>IP MTB Senior</t>
  </si>
  <si>
    <t>IP on MTB Inspire</t>
  </si>
  <si>
    <t>IP on MTB Shanchay</t>
  </si>
  <si>
    <t>IP on Regular Savings  Deposit</t>
  </si>
  <si>
    <t>Interest payable on RD Brick-by-Brick</t>
  </si>
  <si>
    <t>Interest payable on RD MTB Educational Plan</t>
  </si>
  <si>
    <t>Interest payable on RD Kotipati</t>
  </si>
  <si>
    <t>Interest payable on RD Millionnaire Plan</t>
  </si>
  <si>
    <t>Interest payable on RD NRB</t>
  </si>
  <si>
    <t>Interest Payable on NFCD USD</t>
  </si>
  <si>
    <t>Interest Receivable on RTL</t>
  </si>
  <si>
    <t>Interest Receivable on Staff Loans</t>
  </si>
  <si>
    <t>IR on Corporate Term Loan</t>
  </si>
  <si>
    <t>IR on SME Term Loan excl Agri &amp; MF</t>
  </si>
  <si>
    <t>IR on Corporate &amp; SME Demand Loan</t>
  </si>
  <si>
    <t>IR on Corporate &amp; SME Demand Loan FC</t>
  </si>
  <si>
    <t>IR on SME Demand Loan</t>
  </si>
  <si>
    <t>IR on Corporate &amp;/ or SME Continuous Loan</t>
  </si>
  <si>
    <t>IR on SME Continuous Loan</t>
  </si>
  <si>
    <t>Penal Interest Receivable on RTL</t>
  </si>
  <si>
    <t>PIR on Corporate Term Loan</t>
  </si>
  <si>
    <t>PIR on SME Term Loan excl Agri &amp; MF</t>
  </si>
  <si>
    <t>PIR on SME Term Loan &lt;Agri &amp; MF&gt;</t>
  </si>
  <si>
    <t>PIR on Corporate &amp; SME Demand Loan</t>
  </si>
  <si>
    <t>PIR on Corporate &amp; SME Demand Loan FC</t>
  </si>
  <si>
    <t>PIR on SME Demand Loan</t>
  </si>
  <si>
    <t>PIR on Corporate &amp;/ or SME Continuous Loan</t>
  </si>
  <si>
    <t>PIR on SME Continuous Loan</t>
  </si>
  <si>
    <t>IR on MTB Auto Loan</t>
  </si>
  <si>
    <t>IR on MTB Home Loan</t>
  </si>
  <si>
    <t>IR on MTB Home Equity Loan</t>
  </si>
  <si>
    <t>IR on MTB Neer</t>
  </si>
  <si>
    <t>IR on MTB Personal Loan</t>
  </si>
  <si>
    <t>IR on MTB Professional Loan</t>
  </si>
  <si>
    <t>IR on Consumer Financing</t>
  </si>
  <si>
    <t>IR on Employees House Building Loan</t>
  </si>
  <si>
    <t>IR on Staff Loan Aganist Prov. Fund</t>
  </si>
  <si>
    <t>Lease Finance (Monthly) Rental receivables</t>
  </si>
  <si>
    <t>Lease Finance (Quarterly) Rental receivables</t>
  </si>
  <si>
    <t>IR on House Building Loan &lt;Developer&gt;</t>
  </si>
  <si>
    <t>IR on House Building Loan &lt;Commercial&gt;</t>
  </si>
  <si>
    <t>IR on Term Loan Non-Industrial</t>
  </si>
  <si>
    <t>IR on Term Loan Industrial</t>
  </si>
  <si>
    <t>IR on Small Business Loan Scheme</t>
  </si>
  <si>
    <t>IR on  MTB Krishi</t>
  </si>
  <si>
    <t>IR on MTB Bhagyaboti &lt;Re-finance&gt;</t>
  </si>
  <si>
    <t>IR on MTB Gunaboti &lt;Pre-finance&gt;</t>
  </si>
  <si>
    <t>IR on MTB Green Energy</t>
  </si>
  <si>
    <t>IR on MTB IT Geniuos</t>
  </si>
  <si>
    <t>IR on MTB Krishijat</t>
  </si>
  <si>
    <t>IR on MTB Light Engineering</t>
  </si>
  <si>
    <t>IR on MTB Youth Line</t>
  </si>
  <si>
    <t>IR on Demand Loan General</t>
  </si>
  <si>
    <t>IR on Demand Loan Forced</t>
  </si>
  <si>
    <t>IR on Demand Loan Short Term</t>
  </si>
  <si>
    <t>IR on Demand Loan Time</t>
  </si>
  <si>
    <t>IR on Payment Aganist Document</t>
  </si>
  <si>
    <t>IR on Inland Doc. Bill Purchased &lt;Sight&gt;</t>
  </si>
  <si>
    <t>IR on Foreign D.B Purchased &lt;Sight&gt;</t>
  </si>
  <si>
    <t xml:space="preserve">IR on Loan Against Trust Receipt </t>
  </si>
  <si>
    <t>IR on Cash Aganist Document DL</t>
  </si>
  <si>
    <t>IR on Packing Credit</t>
  </si>
  <si>
    <t xml:space="preserve">IR on Advance Against Cash Incentive </t>
  </si>
  <si>
    <t>IR on EDF Loan &lt;USD&gt;</t>
  </si>
  <si>
    <t>IR on Demand Loans against Rural Credit</t>
  </si>
  <si>
    <t>IR on Corp Cash Credit Hypo</t>
  </si>
  <si>
    <t>IR on SOD (Shares &amp; Debentures) C or CS</t>
  </si>
  <si>
    <t>IR on Secured Overdraft Work/ Supply Order C &amp; S</t>
  </si>
  <si>
    <t>IR on Secured Overdraft Pay Order C &amp; S</t>
  </si>
  <si>
    <t>IR on Secured Overdraft Real Estate C &amp; S</t>
  </si>
  <si>
    <t>IR on Secured Overdraft Business C &amp; S</t>
  </si>
  <si>
    <t>IR on Secured Overdraft Garments C &amp; S</t>
  </si>
  <si>
    <t>IR on Export Cash Credit CS</t>
  </si>
  <si>
    <t>IR on MTB SME Cash Credit Hypo</t>
  </si>
  <si>
    <t>IR on MTB Revolving Loan</t>
  </si>
  <si>
    <t>IR on MTB Microfinance Agri Revolving Loan</t>
  </si>
  <si>
    <t>IR on MTB Microfinance enterprise Revolving Loan</t>
  </si>
  <si>
    <t>PIR on MTB Neer</t>
  </si>
  <si>
    <t>PIR on MTB Professional Loan</t>
  </si>
  <si>
    <t>PIR on Consumer Financing</t>
  </si>
  <si>
    <t>PIR on House Building Loan &lt;Developer&gt;</t>
  </si>
  <si>
    <t>PIR on House Building Loan &lt;Commercial&gt;</t>
  </si>
  <si>
    <t>PIR on Term Loan Non-Industrial</t>
  </si>
  <si>
    <t>PIR on Term Loan Industrial</t>
  </si>
  <si>
    <t>PIR on MTB Digoon</t>
  </si>
  <si>
    <t>PIR on Small Business Loan Scheme</t>
  </si>
  <si>
    <t>PIR on MTB Bhagyaboti &lt;Re-finance&gt;</t>
  </si>
  <si>
    <t>PIR on MTB Gunaboti &lt;Pre-finance&gt;</t>
  </si>
  <si>
    <t>PIR on MTB Green Energy</t>
  </si>
  <si>
    <t>PIR on MTB IT Geniuos</t>
  </si>
  <si>
    <t>PIR on MTB Krishijat</t>
  </si>
  <si>
    <t>PIR on MTB Light Engineering</t>
  </si>
  <si>
    <t>PIR on MTB Youth Line</t>
  </si>
  <si>
    <t>PIR on Microfinance (Enterprise-TL)</t>
  </si>
  <si>
    <t>PIR on Demand Loan General</t>
  </si>
  <si>
    <t>PIR on Demand Loan Forced</t>
  </si>
  <si>
    <t>PIR on Demand Loan Time</t>
  </si>
  <si>
    <t>PIR on Payment Aganist Document</t>
  </si>
  <si>
    <t>PIR on Payment Against Document (B-to-B)</t>
  </si>
  <si>
    <t>PIR on Inland Doc. Bill Purchased &lt;Sight&gt;</t>
  </si>
  <si>
    <t>PIR on Foreign D.B Purchased &lt;Sight&gt;</t>
  </si>
  <si>
    <t xml:space="preserve">PIR on Loan Against Trust Receipt </t>
  </si>
  <si>
    <t>PIR on Cash Aganist Document DL</t>
  </si>
  <si>
    <t>PIR on Packing Credit</t>
  </si>
  <si>
    <t xml:space="preserve">PIR on Advance Against Cash Incentive </t>
  </si>
  <si>
    <t>PIR on EDF Loan &lt;USD&gt;</t>
  </si>
  <si>
    <t>PIR on Secured Overdraft Garments C &amp; S</t>
  </si>
  <si>
    <t>PIR on Export Cash Credit C &amp; S</t>
  </si>
  <si>
    <t>PIR on MTB SME Cash Credit Hypo</t>
  </si>
  <si>
    <t>PIR on MTB Revolving Loan</t>
  </si>
  <si>
    <t>PIR on MTB Microfinance Agri Revolving Loan</t>
  </si>
  <si>
    <t>PIR on MTB Microfinance enterprise Revolving Loan</t>
  </si>
  <si>
    <t>Advance Rent &lt;Advance Rent_less than 1 year&gt;</t>
  </si>
  <si>
    <t>Advance Rent &lt;Advance Rent_more than 1 year&gt;</t>
  </si>
  <si>
    <t>Penal Interest Receivable</t>
  </si>
  <si>
    <t>SWIFT Charges (Expenses)</t>
  </si>
  <si>
    <t>Recovery of SWIFT Charges</t>
  </si>
  <si>
    <t>Sanchay Patra (Issued)</t>
  </si>
  <si>
    <t>Sanchay Patra (Encashed/Interest Paid)</t>
  </si>
  <si>
    <t>Provision for Off-Balance Sheet items (Expenses)</t>
  </si>
  <si>
    <t>Provision for Off-balance sheet Items (Liability)</t>
  </si>
  <si>
    <t>Interest Expenses on NRB Savings Account</t>
  </si>
  <si>
    <t>Interest Payable on MTB Buniad</t>
  </si>
  <si>
    <t>Interest Payable on NRB Fixed Deposit</t>
  </si>
  <si>
    <t>Interest Payable on Term Deposit General</t>
  </si>
  <si>
    <t>Interest Payable on NRB Savings Account</t>
  </si>
  <si>
    <t>Interest Payable on SBResident Foreign Currency USD</t>
  </si>
  <si>
    <t>Contribution to MTB Foundation (Liability)</t>
  </si>
  <si>
    <t>&lt;Public&gt; Proprietary Investment Portfolio</t>
  </si>
  <si>
    <t>Employees Medical Assistance Fund (Liability)</t>
  </si>
  <si>
    <t>EID UL FITRE SANCHAY PROKALPA</t>
  </si>
  <si>
    <t>EID UL AZHA SANCHAY PROKALPA</t>
  </si>
  <si>
    <t>Interest payable MTB TRIPLE SAVER PLAN</t>
  </si>
  <si>
    <t>Interest payable MTB DOUBLE SAVER (DST)</t>
  </si>
  <si>
    <t>Interest Payable Fixed Deposit (DST)</t>
  </si>
  <si>
    <r>
      <rPr>
        <b/>
        <sz val="9"/>
        <color theme="1"/>
        <rFont val="Calibri"/>
        <family val="2"/>
        <scheme val="minor"/>
      </rPr>
      <t xml:space="preserve">Interest Payable on </t>
    </r>
    <r>
      <rPr>
        <sz val="9"/>
        <color theme="1"/>
        <rFont val="Calibri"/>
        <family val="2"/>
        <scheme val="minor"/>
      </rPr>
      <t>MTB Payroll Premium</t>
    </r>
  </si>
  <si>
    <t>Interest Payable on MTB Payroll eSavers</t>
  </si>
  <si>
    <t>Interest Payable on MTB Payroll Saver</t>
  </si>
  <si>
    <t>Interest Payable on MTB Inspire (DST)</t>
  </si>
  <si>
    <t>Interest Payable on MTB Ruby (DST)</t>
  </si>
  <si>
    <t>Interest Payable on Savings Deposit (DST)</t>
  </si>
  <si>
    <t>Interest Payable on MTB Graduate (DST)</t>
  </si>
  <si>
    <t>Interest Payable on MTB JUNIOR (DST)</t>
  </si>
  <si>
    <t>IR on Inland Doc. Bill Discounted &lt;Usance&gt;</t>
  </si>
  <si>
    <t xml:space="preserve">IR on Foreign D.B Discounted &lt;Usance&gt; </t>
  </si>
  <si>
    <t>IE on MTB EDU Finance (TL)</t>
  </si>
  <si>
    <t>IE on MTB Cash Line &lt;RTL&gt;</t>
  </si>
  <si>
    <t>IE on MTB Home Loan &lt;DST&gt;</t>
  </si>
  <si>
    <t>IE on MTB Home Equity Loan &lt;DST&gt;</t>
  </si>
  <si>
    <t>IE on Home Loan refinance</t>
  </si>
  <si>
    <t>PIE on MTB EDU Finance (TL)</t>
  </si>
  <si>
    <t>PIE on MTB Cash Line &lt;RTL&gt;</t>
  </si>
  <si>
    <t>PIE on MTB Home Loan &lt;DST&gt;</t>
  </si>
  <si>
    <t>PIE on MTB Home Equity Loan &lt;DST&gt;</t>
  </si>
  <si>
    <t>PIE on Home Loan refinance</t>
  </si>
  <si>
    <t>IE on Term Loan-IPFF Fund</t>
  </si>
  <si>
    <t>PIE on Term Loan-IPFF Fund</t>
  </si>
  <si>
    <t>IE on Term Loan-LTFF</t>
  </si>
  <si>
    <t>PIE on Term Loan-LTFF</t>
  </si>
  <si>
    <t xml:space="preserve">PIE on Advance Against Cash Incentive </t>
  </si>
  <si>
    <t>IE on MTB EDU Finance - Over Draft (Revolving)</t>
  </si>
  <si>
    <t>IE on MTB Cash Line &lt;ROD&gt;</t>
  </si>
  <si>
    <t>IE on Secured Overdraft Real Estate [C&amp;S]</t>
  </si>
  <si>
    <t>Interest Expense on Best Investment TERM DEPOSIT</t>
  </si>
  <si>
    <t>Interest Expense MTB DOUBLE SAVER (DST)</t>
  </si>
  <si>
    <t>Interest Expense MTB TRIPLE SAVER PLAN</t>
  </si>
  <si>
    <t>Interest Expense Fixed Deposit (DST)</t>
  </si>
  <si>
    <t>Interest Expense on MTB Children Education Deposit Scheme</t>
  </si>
  <si>
    <t>Interest Expense on MTB Inspire (DST)</t>
  </si>
  <si>
    <t>Interest Expense on MTB Senior (DST)</t>
  </si>
  <si>
    <t>Interest Expense on MTB Ruby (DST)</t>
  </si>
  <si>
    <t>Interest Expense on Savings Deposit (DST)</t>
  </si>
  <si>
    <t>Interest Expense on MTB Graduate (DST)</t>
  </si>
  <si>
    <t>Interest Expense on MTB JUNIOR (DST)</t>
  </si>
  <si>
    <t>Interest Expense on SME Foundation</t>
  </si>
  <si>
    <t>Interest Expense on Borrowings from NBFI</t>
  </si>
  <si>
    <t>Interest Expense on MTB Privilege Saving</t>
  </si>
  <si>
    <t>Interest Expense  on Bank Deposits -FD  &lt;BDT&gt;</t>
  </si>
  <si>
    <t>Interest Payable on SAVE EVERY DAY DEPOSIT A/C</t>
  </si>
  <si>
    <t>Interest Payable on UNIQUE SAVING PLAN</t>
  </si>
  <si>
    <t>Interest Payable on DURGA PUJA SANCHAY PROKALPA</t>
  </si>
  <si>
    <t>Interest Expense on SAVE EVERY DAY DEPOSIT A/C</t>
  </si>
  <si>
    <t>Interest Expense on FESTIVAL SANCHAY PROKALPA</t>
  </si>
  <si>
    <t>Interest Expense on UNIQUE SAVING PLAN</t>
  </si>
  <si>
    <t>Interest Expense on EID UL FITRE SANCHAY PROKALPA</t>
  </si>
  <si>
    <t>Interest Expense on EID UL AZHA SANCHAY PROKALPA</t>
  </si>
  <si>
    <t>Interest Expense on DURGA PUJA SANCHAY PROKALPA</t>
  </si>
  <si>
    <t>Interest Expense on CHRISTMAS SANCHAY PROKALPA</t>
  </si>
  <si>
    <t>Interest Expense on BUDDHA PURNIMA SANCHAY PROKALPA</t>
  </si>
  <si>
    <t>IE on MTB Personal Loan &lt;DST&gt;</t>
  </si>
  <si>
    <t>IR on Balance with other Bank &lt;Cont. Acctts&gt; (BDT)</t>
  </si>
  <si>
    <t>IR on MTB Cash Line &lt;RTL&gt;</t>
  </si>
  <si>
    <t>PIR on MTB Cash Line &lt;RTL&gt;</t>
  </si>
  <si>
    <t>IE on Lease Finance (Monthly) Rental Earned</t>
  </si>
  <si>
    <t>IE on Secured Overdraft Garments</t>
  </si>
  <si>
    <t>IE on Continuous Loan</t>
  </si>
  <si>
    <t>IE on Demand Loan</t>
  </si>
  <si>
    <t>IE on SOD (Shares &amp; Debentures) C&amp;S</t>
  </si>
  <si>
    <t>IE on SOD (FO) WBD [C&amp;S]</t>
  </si>
  <si>
    <t>IE on Secured Overdraft Work/ Supply Order [C&amp;S]</t>
  </si>
  <si>
    <t>IE on Secured Overdraft Pay Order [C&amp;S]</t>
  </si>
  <si>
    <t>IE on Secured Overdraft Business [C&amp;S]</t>
  </si>
  <si>
    <t>Sl. No.</t>
  </si>
  <si>
    <t>PIE on MTB Personal Loan &lt;DST&gt;</t>
  </si>
  <si>
    <t>P I E on  MTB Youth Line</t>
  </si>
  <si>
    <t>P I E on Secured Overdraft Garments</t>
  </si>
  <si>
    <t>P I E on Continuous Loan</t>
  </si>
  <si>
    <t>P I E on SOD (FO) WBD C&amp;S</t>
  </si>
  <si>
    <t>P I E on Secured Overdraft Work/ Supply Order C&amp;S</t>
  </si>
  <si>
    <t>P I E on Secured Overdraft Pay Order C&amp;S</t>
  </si>
  <si>
    <t>P I E on Secured Overdraft Real Estate C&amp;S</t>
  </si>
  <si>
    <t>P I E on Secured Overdraft [General] Business C&amp;S</t>
  </si>
  <si>
    <t>Interest Expenses on Borrowing -IPFF Fund GBP</t>
  </si>
  <si>
    <t>Interest Expenses on Borrowing -IPFF Fund USD</t>
  </si>
  <si>
    <t>I Expenses MTB Sanchay</t>
  </si>
  <si>
    <t>Interest Payable on Call Borrowing BDT</t>
  </si>
  <si>
    <t>Interest Payable on Term Borrowings BDT</t>
  </si>
  <si>
    <t>Interest Payable A/c- Repo T Bond</t>
  </si>
  <si>
    <t>Interest Expenses on Term Borrowings USD</t>
  </si>
  <si>
    <t>Interest Expenses on Term Borrowings GBP</t>
  </si>
  <si>
    <t>Interest Expenses on Call Borrowing BDT</t>
  </si>
  <si>
    <t>Interest Expenses on Term Borrowing BDT</t>
  </si>
  <si>
    <t>Interest Expenses on Call Borrowing USD</t>
  </si>
  <si>
    <t>Interest Expenses on Call Borrowing GBP</t>
  </si>
  <si>
    <t>Interest Receivable on Call Money &lt;GBP&gt;</t>
  </si>
  <si>
    <t>Term Placement &lt;BDT&gt;</t>
  </si>
  <si>
    <t>Term Placement &lt;FC&gt;</t>
  </si>
  <si>
    <t>Term Placement USD</t>
  </si>
  <si>
    <t>Term Placement GBP</t>
  </si>
  <si>
    <t>Interest Receivable on Term Placement &lt;BDT&gt;</t>
  </si>
  <si>
    <t>Interest Receivable on Term Placement &lt;USD&gt;</t>
  </si>
  <si>
    <t>Interest Receivable on Term Placement &lt;GBP&gt;</t>
  </si>
  <si>
    <t xml:space="preserve">Term Placement </t>
  </si>
  <si>
    <t>Interest Receivable on Term Placement &lt;FC&gt;</t>
  </si>
  <si>
    <t>Source Tax on Cleaning Bill</t>
  </si>
  <si>
    <t>Source Tax on Suppliers/Parties Bill</t>
  </si>
  <si>
    <t>Source Tax on Bank Rent</t>
  </si>
  <si>
    <t>Source Tax on Salary</t>
  </si>
  <si>
    <t>Source Tax on Legal &amp; Audit Fees</t>
  </si>
  <si>
    <t>Card Settlement A/c (Mastercard Off us-ATM)</t>
  </si>
  <si>
    <t>Card Settlement A/c (MasterCard Off-us POS)</t>
  </si>
  <si>
    <t>Card Settlement A/c (Off-us POS-NPSB)</t>
  </si>
  <si>
    <t>Card Settlement -MTB ATM on us for Debit Card</t>
  </si>
  <si>
    <t>Card Settlement - MTB ATM on us for Credit Card</t>
  </si>
  <si>
    <t>Card Settlement -MTB POS on us for Debit Card</t>
  </si>
  <si>
    <t>Card Settlement - MTB POS on us for Credit Card</t>
  </si>
  <si>
    <t>Card Settlement - MTB ATM off us</t>
  </si>
  <si>
    <t>Card Settlement - MTB POS off us</t>
  </si>
  <si>
    <t>Card Settlement A/c(DBBL)</t>
  </si>
  <si>
    <t>Card Settlement A/c (VISA)</t>
  </si>
  <si>
    <t>Card Settlement A/c(VISA POS)</t>
  </si>
  <si>
    <t>Credit Card Dual Currency-International</t>
  </si>
  <si>
    <t>Credit Card Local (Classic)</t>
  </si>
  <si>
    <t>Credit Card Local (Gold)</t>
  </si>
  <si>
    <t>Installment Account (MasterCard Credit)</t>
  </si>
  <si>
    <t>Installment Acount (Credit Card Dual Currency-International)</t>
  </si>
  <si>
    <t>Installment Account (Credit Card Local - Classic)</t>
  </si>
  <si>
    <t>Installment Account (Credit Card Local - Gold)</t>
  </si>
  <si>
    <t>Installment Account (Credit Card Dual Currency  - Local)</t>
  </si>
  <si>
    <t>Collection Commission (Local Export Bill)</t>
  </si>
  <si>
    <t>IR on SOD (FO) WBD C&amp;S</t>
  </si>
  <si>
    <t>Other Expenses</t>
  </si>
  <si>
    <t>Employees Medical Assistance Fund</t>
  </si>
  <si>
    <t>bKash Wallet</t>
  </si>
  <si>
    <t>Investment in Subsidiaries MTB Securities Limited</t>
  </si>
  <si>
    <t>Investment in Subsidiaries MTB Capital Limited</t>
  </si>
  <si>
    <t>Investment in Subsidiaries MTB Exchange (UK) Limited</t>
  </si>
  <si>
    <t>???</t>
  </si>
  <si>
    <t>Flora GL code</t>
  </si>
  <si>
    <t>Actual name in the Flora</t>
  </si>
  <si>
    <t xml:space="preserve">Balance with Bangladesh Bank                                     </t>
  </si>
  <si>
    <t>BB- RTGS Settlement A/c</t>
  </si>
  <si>
    <t>BB RTGS Settlement A/c (EUR)</t>
  </si>
  <si>
    <t>BB RTGS Settlement A/c (GBP)</t>
  </si>
  <si>
    <t>BB RTGS Settlement A/c (USD)</t>
  </si>
  <si>
    <t>B.Bank FC Clearing A/c (EUR)</t>
  </si>
  <si>
    <t>B.Bank FC Clearing A/c (USD)</t>
  </si>
  <si>
    <t>B.Bank FC Clearing A/c (JPY)</t>
  </si>
  <si>
    <t>B.Bank FC Clearing A/c (GBP)</t>
  </si>
  <si>
    <t>B.Bank FC Clearing A/c (DAD-USD)</t>
  </si>
  <si>
    <t>B.Bank FC Clearing A/c (DAD-GBP)</t>
  </si>
  <si>
    <t>B.Bank FC Clearing A/c (DAD-EUR)</t>
  </si>
  <si>
    <t xml:space="preserve">Balance with Sonali Bank                                                   </t>
  </si>
  <si>
    <t xml:space="preserve">CALL MONEY                                                                      </t>
  </si>
  <si>
    <t xml:space="preserve">Intt. Receivable on Money at Call &amp; Short Notice                                </t>
  </si>
  <si>
    <t>Govt. Securities ((Encumbered)</t>
  </si>
  <si>
    <t xml:space="preserve">Bangladesh Bank Bill                                                            </t>
  </si>
  <si>
    <t>T. Bill Held to Maturity (HTM)</t>
  </si>
  <si>
    <t>T. Bond Held to Maturity (HTM)</t>
  </si>
  <si>
    <t>T. Bond Held for Trading (HFT)</t>
  </si>
  <si>
    <t>Interest Receivales on Treasury Bond</t>
  </si>
  <si>
    <t>Investment in Preferance Share</t>
  </si>
  <si>
    <t>Investment in Zero Coupon Bond</t>
  </si>
  <si>
    <t>Interest Receivable on Invest. in Commercial Paper</t>
  </si>
  <si>
    <t>Investment in MTB Capital Ltd.</t>
  </si>
  <si>
    <t>Investment in MTB Exchange (UK) Ltd.</t>
  </si>
  <si>
    <t>Investment in MTB Securities</t>
  </si>
  <si>
    <t>Shares, Debenture &amp; Bonds</t>
  </si>
  <si>
    <t>Proprietary Investment Portfolio</t>
  </si>
  <si>
    <t>Investment in Mutual Fund</t>
  </si>
  <si>
    <t>Interest Receivable</t>
  </si>
  <si>
    <t>Investment Expenses</t>
  </si>
  <si>
    <t>Taxes (Token, Fitness) &amp; Registration cost Motor Vehicle Pool</t>
  </si>
  <si>
    <t>Taxes (Token, Fitness)&amp; Registration cost Motor Vehicle Executives</t>
  </si>
  <si>
    <t>CNG Conversion Cost Motor Vehicle Executives</t>
  </si>
  <si>
    <t>CNG Conversion Cost Motor Vehicle Pool</t>
  </si>
  <si>
    <t xml:space="preserve">GENERAL RESERVE                                                                 </t>
  </si>
  <si>
    <t xml:space="preserve">STATUTORY RESERVE                                                               </t>
  </si>
  <si>
    <t>Receivables: Brokerage Commission</t>
  </si>
  <si>
    <t>Receivable- Margin A/C Maintenance Income</t>
  </si>
  <si>
    <t>Receivable - Intt. on Mercharnt Banking A/C</t>
  </si>
  <si>
    <t>Receivable from Merchant Banking</t>
  </si>
  <si>
    <t>Late payment Charge (Credit Card International)</t>
  </si>
  <si>
    <t>Repo Bangladesh Bank</t>
  </si>
  <si>
    <t>Capital Gain on Sale of Treasury Bond</t>
  </si>
  <si>
    <t>Capital Gain on Sale of Treasury Bill</t>
  </si>
  <si>
    <t>Treasury Bill at Redemption</t>
  </si>
  <si>
    <t>Foreign Banks Nostro (ACU-GBP)</t>
  </si>
  <si>
    <t xml:space="preserve">Short Term Placement </t>
  </si>
  <si>
    <t>Short Term Placement USD</t>
  </si>
  <si>
    <t>Short Term Placement GBP</t>
  </si>
  <si>
    <t>Interest Receivable on Short Term Placement &lt;BDT&gt;</t>
  </si>
  <si>
    <t>Interest Receivable on Short Term Placement &lt;USD&gt;</t>
  </si>
  <si>
    <t>Interest Receivable on Short Term Placement &lt;GBP&gt;</t>
  </si>
  <si>
    <t>Short Term Placement &lt;BDT&gt;</t>
  </si>
  <si>
    <t>Short Term Placement &lt;FC&gt;</t>
  </si>
  <si>
    <t>Interest Receivable on Short Short Term Placement &lt;BDT&gt;</t>
  </si>
  <si>
    <t>Interest Receivable on Short Term Placement &lt;FC&gt;</t>
  </si>
  <si>
    <t>Interest Earned on MTB Personal Loan</t>
  </si>
  <si>
    <t>Interest Earned on MTB Professional Loan</t>
  </si>
  <si>
    <t>Interest Earned on Consumer Financing</t>
  </si>
  <si>
    <t>Interest Earned on  MTB Life Line</t>
  </si>
  <si>
    <t>Interest Earned on MTB Cash Line &lt;RTL&gt;</t>
  </si>
  <si>
    <t>Interest Earned on MTB Personal Loan &lt;DST&gt;</t>
  </si>
  <si>
    <t>IE on Balance with other Bank (FC)</t>
  </si>
  <si>
    <t>IE on Balance with Nostro Banks in FC  USD &lt;Cont. Accounts&gt;</t>
  </si>
  <si>
    <t>IE on Balance with Nostro Banks in FC  GBP</t>
  </si>
  <si>
    <t>IE on Balance with Nostro Banks in FC  EUR</t>
  </si>
  <si>
    <t>Call Money Placement BDT</t>
  </si>
  <si>
    <t>Call Money Placement USD</t>
  </si>
  <si>
    <t>Call Money Placement GBP</t>
  </si>
  <si>
    <t xml:space="preserve">Interest Earned on Call  Money Placement BDT </t>
  </si>
  <si>
    <t>Interest Earned on Call  Money Placement USD</t>
  </si>
  <si>
    <t>Interest Earned on Call  Money Placement GBP</t>
  </si>
  <si>
    <t xml:space="preserve">Interest Earned on Term Placement BDT </t>
  </si>
  <si>
    <t>Interest Earned on Term Placement USD</t>
  </si>
  <si>
    <t>Interest Earned on Term Placement GBP</t>
  </si>
  <si>
    <t>Interest Earned on Short Term Placement BDT</t>
  </si>
  <si>
    <t>Interest Earned on Short Term Placement USD</t>
  </si>
  <si>
    <t>Interest Earned on Short Term Placement GBP</t>
  </si>
  <si>
    <t>Interest on Placement to Off-Shore Banking Unit USD</t>
  </si>
  <si>
    <t>Interest on Other bank Depsits</t>
  </si>
  <si>
    <t>Short Term Borrowing &lt;BDT&gt;</t>
  </si>
  <si>
    <t>Short Term Borrowing &lt;GBP&gt;</t>
  </si>
  <si>
    <t>Short Term Borrowing &lt;FC&gt;</t>
  </si>
  <si>
    <t>Interest Payable on Short Term Borrowing in FC &lt;USD&gt;</t>
  </si>
  <si>
    <t>Interest Payable on Short Term Borrowing in FC &lt;GBP&gt;</t>
  </si>
  <si>
    <t>Interest Payable on Short Term Borrowings BDT</t>
  </si>
  <si>
    <t>Interest Expenses on Short Term Borrowing BDT</t>
  </si>
  <si>
    <t>Interest Expenses on Short Term Borrowings GBP</t>
  </si>
  <si>
    <t>Interest Expenses on Short Term Borrowings USD</t>
  </si>
  <si>
    <t>Interest Expense on Bangladesh Bank Repo</t>
  </si>
  <si>
    <t>T</t>
  </si>
  <si>
    <t>Building</t>
  </si>
  <si>
    <t>Fixture</t>
  </si>
  <si>
    <t>Furniture</t>
  </si>
  <si>
    <t>Other Office Equipments</t>
  </si>
  <si>
    <t>Computers &amp; Peripherals</t>
  </si>
  <si>
    <t>Motor Cars</t>
  </si>
  <si>
    <t>Penal Interest Receivables on Demand Loans against Rural Credit</t>
  </si>
  <si>
    <t>Penal Interest Receivables on Corp Cash Credit Hypo</t>
  </si>
  <si>
    <t>Penal Interest Receivables on SOD (FO) WBD C&amp;S</t>
  </si>
  <si>
    <t>Penal Interest Receivables on Secured Overdraft Work/ Supply Order C &amp; S</t>
  </si>
  <si>
    <t>Penal Interest Receivables on Secured Overdraft Pay Order C &amp; S</t>
  </si>
  <si>
    <t>Penal Interest Receivables on Secured Overdraft Real Estate C &amp; S</t>
  </si>
  <si>
    <t>Penal Interest Receivables on Secured Overdraft Business C &amp; S</t>
  </si>
  <si>
    <t>Depreciation on Building</t>
  </si>
  <si>
    <t>Depreciation on Fixture</t>
  </si>
  <si>
    <t>Depreciation on Furniture</t>
  </si>
  <si>
    <t>Depreciation on Electrical Equipments</t>
  </si>
  <si>
    <t xml:space="preserve">Depreciation on Other Office Equipments </t>
  </si>
  <si>
    <t>Depreciation on Computers &amp; Peripherals</t>
  </si>
  <si>
    <t>Repairs &amp; Maintenance on Building</t>
  </si>
  <si>
    <t>Repairs &amp; Maintenance on Fixture</t>
  </si>
  <si>
    <t>Repairs &amp; Maintenance on Furniture</t>
  </si>
  <si>
    <t>Repairs &amp; Maintenance on Electrical Equipments</t>
  </si>
  <si>
    <t>Accumulated Depreciation on Immovable Property</t>
  </si>
  <si>
    <t>Accumulated Depreciation on Furniture &amp; Fixture</t>
  </si>
  <si>
    <t>Accumulated Depreciation on Fixture</t>
  </si>
  <si>
    <t>Accumulated Depreciation on Furniture</t>
  </si>
  <si>
    <t>Accumulated Depreciation on Office Equipments</t>
  </si>
  <si>
    <t>Accumulated Depreciation on Motor Vehicles</t>
  </si>
  <si>
    <t>Accumulated Depreciation on Electrical Equipments</t>
  </si>
  <si>
    <t>Accumulated Depreciation on other Office Equipments</t>
  </si>
  <si>
    <t>Accumulated Depreciation on Motor Cycles</t>
  </si>
  <si>
    <t>Accumulated Depreciation on Motor Cars</t>
  </si>
  <si>
    <t>Depreciation of Assets</t>
  </si>
  <si>
    <t>Repair &amp; Maintenance of Assets</t>
  </si>
  <si>
    <t xml:space="preserve">PAID UP CAPITAL                                                                 </t>
  </si>
  <si>
    <t>Revaluation Gain on HTM Securities</t>
  </si>
  <si>
    <t>Revaluation Reserve on HFT Securities(T-Bill)</t>
  </si>
  <si>
    <t>Revaluation Reserve on HFT Securities(T-Bond)</t>
  </si>
  <si>
    <t xml:space="preserve">Share Premium                                                                   </t>
  </si>
  <si>
    <t xml:space="preserve">RETAINED EARNINGS                                               </t>
  </si>
  <si>
    <t>Call Borrowings</t>
  </si>
  <si>
    <t>Term Borrowings</t>
  </si>
  <si>
    <t>Repo of Treasury Bill/ Bond</t>
  </si>
  <si>
    <t>Interest Payable on Borrowings from LTFF (FSSP)</t>
  </si>
  <si>
    <t>Interest Payable on Borrowing -IPFF Fund</t>
  </si>
  <si>
    <t>Interest Payable on Borrowings from IPFF</t>
  </si>
  <si>
    <t>Intt. Payable on Borrowing from Bangladesh bank</t>
  </si>
  <si>
    <t>Interest Payable on Term Borrowings</t>
  </si>
  <si>
    <t>Interest Payable on Call Borrowing</t>
  </si>
  <si>
    <t>RTGS Adjusting A/c</t>
  </si>
  <si>
    <t xml:space="preserve">Transfer Delivery                                                               </t>
  </si>
  <si>
    <t xml:space="preserve">P. Fund Loan Instalment                                                         </t>
  </si>
  <si>
    <t xml:space="preserve">Foreign Bank Adjustment A/c                                                     </t>
  </si>
  <si>
    <t xml:space="preserve">SWIFT Charges                                                                   </t>
  </si>
  <si>
    <t xml:space="preserve">Margin on L/C (Others)                                                          </t>
  </si>
  <si>
    <t xml:space="preserve">Margin on L/G (Inland)                                                          </t>
  </si>
  <si>
    <t xml:space="preserve">Margin on L/G (Foreign)                                                         </t>
  </si>
  <si>
    <t xml:space="preserve">Risk Fund (Lease Finance)                                                       </t>
  </si>
  <si>
    <t xml:space="preserve">AIT                                                                             </t>
  </si>
  <si>
    <t xml:space="preserve">Fund Build up Aganist Export Bill                                               </t>
  </si>
  <si>
    <t xml:space="preserve">Sundry Creditors                                                                </t>
  </si>
  <si>
    <t xml:space="preserve">Security Deposit                                                                </t>
  </si>
  <si>
    <t xml:space="preserve">Margin on L/C (Cash)                                                            </t>
  </si>
  <si>
    <t xml:space="preserve">Margin on IBP/FDBP                                                              </t>
  </si>
  <si>
    <t xml:space="preserve">LDBC                                                                            </t>
  </si>
  <si>
    <t xml:space="preserve">Duty Draw Back                                                                  </t>
  </si>
  <si>
    <t xml:space="preserve">Cash Incentive (Traditional)                                                    </t>
  </si>
  <si>
    <t xml:space="preserve">Cash Incentive (Non Traditional)                                                </t>
  </si>
  <si>
    <t xml:space="preserve">OBC Outward Bill Collection                                                     </t>
  </si>
  <si>
    <t xml:space="preserve">Advance Lease Rental                                                            </t>
  </si>
  <si>
    <t xml:space="preserve">Sanchay Patra                                                                   </t>
  </si>
  <si>
    <t xml:space="preserve">Risk Fund (CCS)                                                                 </t>
  </si>
  <si>
    <t>Intt. Payable on MTB Probaho</t>
  </si>
  <si>
    <t>Intt. Payable on MTB Buniad</t>
  </si>
  <si>
    <t>Intt. Payable on NRB Fixed Deposit</t>
  </si>
  <si>
    <t>Intt. Payable on MTB Ankur</t>
  </si>
  <si>
    <t>Intt. Payable on MTB Ruby (Branch)</t>
  </si>
  <si>
    <t>Intt. Payable on MTB Graduate (Branch)</t>
  </si>
  <si>
    <t>Intt. Payable on MTB Junior (Branch)</t>
  </si>
  <si>
    <t>Intt. Payable on MTB Privilege Saving</t>
  </si>
  <si>
    <t>Intt. Payable on NRB Savings Deposit</t>
  </si>
  <si>
    <t>Intt. Payable on MTB Senior (Branch)</t>
  </si>
  <si>
    <t>Intt. Payable on MTB Inspire (Branch)</t>
  </si>
  <si>
    <t>Intt. Payable on MTB Shanchay</t>
  </si>
  <si>
    <t>Intt. Payable on Savings Deposit (Br.)</t>
  </si>
  <si>
    <t xml:space="preserve">Intt. Payable on Brick by Brick Deposit                                         </t>
  </si>
  <si>
    <t xml:space="preserve">Intt. Payable on MTB Education Plan                                             </t>
  </si>
  <si>
    <t>Intt. Payable on MTB Kotipati</t>
  </si>
  <si>
    <t xml:space="preserve">Intt. Payable on MTB Millionaire Plan                                           </t>
  </si>
  <si>
    <t>Intt. Payable on NRB DPS</t>
  </si>
  <si>
    <t>Intt. Payable on N.F.C.D</t>
  </si>
  <si>
    <t xml:space="preserve">P O ISSUED                                                       </t>
  </si>
  <si>
    <t xml:space="preserve">P.S ISSUED                                                       </t>
  </si>
  <si>
    <t xml:space="preserve">DD PAYABLE                                                       </t>
  </si>
  <si>
    <t xml:space="preserve">T.T. PAYABLE                                                     </t>
  </si>
  <si>
    <t xml:space="preserve">M.T.PAYABLE                                                      </t>
  </si>
  <si>
    <t xml:space="preserve">CLEARING HOUSE ADJUSTMENT                                                       </t>
  </si>
  <si>
    <t xml:space="preserve">RESERVE FOR TAX                                                                 </t>
  </si>
  <si>
    <t xml:space="preserve">Adjusting  A/c Credit                                                           </t>
  </si>
  <si>
    <t xml:space="preserve">PROFIT FOR THE YEAR                                                             </t>
  </si>
  <si>
    <t>901906; 901304</t>
  </si>
  <si>
    <t>Unearned Income; Unearned Lease Rental</t>
  </si>
  <si>
    <t xml:space="preserve">Deferred Tax Liability                                                          </t>
  </si>
  <si>
    <t xml:space="preserve">Employees Provident Fund                                                        </t>
  </si>
  <si>
    <t xml:space="preserve">Contribution to MTB Foundation                                                  </t>
  </si>
  <si>
    <t>Exchange Equalization</t>
  </si>
  <si>
    <t xml:space="preserve">Advance Intt. on Treasury Bill                                                  </t>
  </si>
  <si>
    <t xml:space="preserve">NOSTRO A/C ADJUSTMENT                                                           </t>
  </si>
  <si>
    <t xml:space="preserve">Excise Duty                                                                     </t>
  </si>
  <si>
    <t>900151; 901309</t>
  </si>
  <si>
    <t xml:space="preserve">Source Tax on Interest on Deposits; Source Tax on Interest on Sanchay Pathra                                           </t>
  </si>
  <si>
    <t>Source Tax on SWIFT, Reuters and VISA Bill</t>
  </si>
  <si>
    <t>A.Banking Utility Bill Commision Payable</t>
  </si>
  <si>
    <t>A.Banking Float Sharing Commision Payable</t>
  </si>
  <si>
    <t>A.Banking Loan Reletionship Fee Payable</t>
  </si>
  <si>
    <t>A.Banking Tran. Commision Payable</t>
  </si>
  <si>
    <t>A.Banking Remittance Commision Payable</t>
  </si>
  <si>
    <t>A.Banking Debit Card Fee Commision Payable</t>
  </si>
  <si>
    <t xml:space="preserve">PROVISION FOR BONUS                                                             </t>
  </si>
  <si>
    <t xml:space="preserve">Provision for Gratuity                                                          </t>
  </si>
  <si>
    <t xml:space="preserve">Provision for Unclassified Loan &amp; Advance                                       </t>
  </si>
  <si>
    <t>Provision for Off Balance Sheet Item</t>
  </si>
  <si>
    <t>901285; 901621; 901622</t>
  </si>
  <si>
    <t>Intt. Receivable on Auto Loan, 
Intt. Receivable on MTB Auto Loan (Br), Intt. Receivable on MTB Auto Loan (DST)</t>
  </si>
  <si>
    <t>901283; 901625; 901626</t>
  </si>
  <si>
    <t>Intt. Receivable on Home Loan, Intt. Receivable on MTB Home Loan (Br),Intt. Receivable on MTB Home Loan (DST)</t>
  </si>
  <si>
    <t>901627; 901628</t>
  </si>
  <si>
    <t>Intt. Receivable on MTB Home Equity Loan (Br), Intt. Receivable on MTB Home Equity Loan (DST)</t>
  </si>
  <si>
    <t>Intt. Receivable on MTB Neer</t>
  </si>
  <si>
    <t>901623; 901624</t>
  </si>
  <si>
    <t>Intt. Receivable on MTB Personal Loan (Br), Intt. Receivable on MTB PersonalLoan (DST)</t>
  </si>
  <si>
    <t>Intt. Receivable on MTB Professonals Loan</t>
  </si>
  <si>
    <t>Intt. Receivable on Consumer Loan</t>
  </si>
  <si>
    <t>Intt. Receivable on Employees House Building Loan</t>
  </si>
  <si>
    <t xml:space="preserve">Intt. Receivable on Staff Loan against PF                                       </t>
  </si>
  <si>
    <t>Lease Rental Receivable</t>
  </si>
  <si>
    <t>Intt. Receivable on House Building Loan (Developer)</t>
  </si>
  <si>
    <t>Intt. Receivable On House Building Loan(Com)</t>
  </si>
  <si>
    <t>Intt. Receivable on Term Loan (Non-Industrial)</t>
  </si>
  <si>
    <t>Intt. Receivable on Term Loan (Industrial)</t>
  </si>
  <si>
    <t>Intt. Receivable on Small Business Loan</t>
  </si>
  <si>
    <t>Intt. Receivable on MTB Krishi</t>
  </si>
  <si>
    <t>Intt. Receivable on MTB Bhaggobati</t>
  </si>
  <si>
    <t>Intt. Receivable on MTB Gunabati</t>
  </si>
  <si>
    <t>Intt. Receivable on MTB Green Energy</t>
  </si>
  <si>
    <t>901846; 901845</t>
  </si>
  <si>
    <t>Intt. Receivable on MTB IT Genius (RL), Intt. Receivable on MTB IT Genius (TL)</t>
  </si>
  <si>
    <t>901842; 901841</t>
  </si>
  <si>
    <t>Intt. Receivable on MTB Krishijat (RL), Intt. Receivable on MTB Krishijat (TL)</t>
  </si>
  <si>
    <t>901843; 901844</t>
  </si>
  <si>
    <t>Intt. Receivable on MTB Light Engineering (TL), Intt. Receivable on MTB Light Engineering(RL)</t>
  </si>
  <si>
    <t>Intt. Receivable on MTB Youth Line Loan</t>
  </si>
  <si>
    <t xml:space="preserve">Intt. Receivable on Demand Loan                                                 </t>
  </si>
  <si>
    <t>Intt. Receivable on Demand Loan (Back to Back)</t>
  </si>
  <si>
    <t>Intt. Receivable on Short Term Loan</t>
  </si>
  <si>
    <t>Intt. Receivable on Time Loan</t>
  </si>
  <si>
    <t xml:space="preserve">Intt. Receivable on PAD                                                         </t>
  </si>
  <si>
    <t xml:space="preserve">Intt. Receivable on IDBP                                                        </t>
  </si>
  <si>
    <t xml:space="preserve">Intt. Receivable on LTR                                                         </t>
  </si>
  <si>
    <t>Intt. Receivable on Cash Aganist Document</t>
  </si>
  <si>
    <t>Intt. Receivable on Packing Credit</t>
  </si>
  <si>
    <t>Intt. Receivable on Advance aganist Cash Incentive</t>
  </si>
  <si>
    <t>Intt. Receivable on EDF Loan</t>
  </si>
  <si>
    <t>Intt. Receivable on Loan ag. Rural Credit</t>
  </si>
  <si>
    <t xml:space="preserve">Intt. Receivable on Cash Credit                                                 </t>
  </si>
  <si>
    <t>Intt. Receivable on SOD(Share &amp; Debenture)</t>
  </si>
  <si>
    <t>901240,  901972</t>
  </si>
  <si>
    <t>Intt. Receivable on SOD(FO),  Intt. Receivable on SOD (FO)-WDB</t>
  </si>
  <si>
    <t>Intt. Receivable on SOD (General)-Work /Supply Ord</t>
  </si>
  <si>
    <t>Intt. Receivable on SOD (General)-Pay Order</t>
  </si>
  <si>
    <t xml:space="preserve">Intt. Receivable on SOD RE                                                      </t>
  </si>
  <si>
    <t>Intt. Receivable on SOD (General)-Business</t>
  </si>
  <si>
    <t>Intt. Receivable on SOD (Garments)</t>
  </si>
  <si>
    <t xml:space="preserve">Intt. Receivable on Export Cash Credit                                          </t>
  </si>
  <si>
    <t>Intt. Receivable on SME Cash Credit (Hypo)</t>
  </si>
  <si>
    <t>Intt. Receivable on MTB Revolving Loan</t>
  </si>
  <si>
    <t>Intt. Receivable on Microfinance Agri Revolving Loan</t>
  </si>
  <si>
    <t>Intt. Receivable on Microfinance Enterprise Revolving Loan</t>
  </si>
  <si>
    <t>Penal Intt. Receivable - MTB Neer</t>
  </si>
  <si>
    <t>Penal Intt. Receivable - MTB Professional Loan</t>
  </si>
  <si>
    <t>Penal Intt. Receivable - Consumer Loan</t>
  </si>
  <si>
    <t>Penal Intt. Receivable - House Building Loan (Developer)</t>
  </si>
  <si>
    <t>Penal Intt. Receivable - House Building Loan( Com)</t>
  </si>
  <si>
    <t>Penal Intt. Receivable - Term Loan (Non-Industrial)</t>
  </si>
  <si>
    <t>Penal Intt. Receivable - Term Loan (Industrial)</t>
  </si>
  <si>
    <t>Penal Intt. Receivable - MTB Digoon</t>
  </si>
  <si>
    <t>Penal Intt. Receivable - Small and Medium Enterprise Financing</t>
  </si>
  <si>
    <t>Penal Intt. Receivable - MTB Bhaggobati</t>
  </si>
  <si>
    <t>Penal Intt. Receivable - MTB Gunabati</t>
  </si>
  <si>
    <t>Penal Intt. Receivable - MTB Green Energy</t>
  </si>
  <si>
    <t>902123, 902122</t>
  </si>
  <si>
    <t>Penal Intt. Receivable - MTB IT Genius (RL),  Penal Intt. Receivable - MTB IT Genius (TL)</t>
  </si>
  <si>
    <t>902119, 902118</t>
  </si>
  <si>
    <t>Penal Intt. Receivable - MTB Krishijat (RL),  Penal Intt. Receivable - MTB Krishijat (TL)</t>
  </si>
  <si>
    <t>902121,  902120</t>
  </si>
  <si>
    <t>Penal Intt. Receivable - MTB Light Engineering (RL),  Penal Intt. Receivable - MTB Light Engineering (TL)</t>
  </si>
  <si>
    <t>Penal Intt. Receivable - MTB Youth Line Loan</t>
  </si>
  <si>
    <t>Penal Intt. Receivable - Microfinance Scheme</t>
  </si>
  <si>
    <t>902104, 902089</t>
  </si>
  <si>
    <t>Penal Intt. Receivable - Demand Loan, Penal Intt. Receivable - Loan General</t>
  </si>
  <si>
    <t>Penal Intt. Receivable - Demand Loan (Back to Back)</t>
  </si>
  <si>
    <t>Penal Intt. Receivable - Time Loan</t>
  </si>
  <si>
    <t>Penal Intt. Receivable - PAD (Cash)</t>
  </si>
  <si>
    <t>Penal Intt. Receivable - PAD (Back to Back)</t>
  </si>
  <si>
    <t>902095, 902093</t>
  </si>
  <si>
    <t>Penal Intt. Receivable - IDBP, Penal Intt. Receivable - Inland Bills Purchased</t>
  </si>
  <si>
    <t>Penal Intt. Receivable - FDBP</t>
  </si>
  <si>
    <t>Penal Intt. Receivable - LTR</t>
  </si>
  <si>
    <t>Penal Intt. Receivable - Cash Against Document</t>
  </si>
  <si>
    <t>Penal Intt. Receivable - Packing Credit</t>
  </si>
  <si>
    <t>Panel Intt. Receivable - Advance aganist Cash Incentive</t>
  </si>
  <si>
    <t>Penal Intt. Receivable - EDF Loan</t>
  </si>
  <si>
    <t>Penal Intt. Receivable - Loan ag. Rural Credit</t>
  </si>
  <si>
    <t>Penal Intt. Receivable - Cash Credit (Hypo)</t>
  </si>
  <si>
    <t>Penal Intt. Receivable - Secured Overdraft (FO)-WDB</t>
  </si>
  <si>
    <t>Penal Intt. Receivable - SOD (General)-Work /Supp</t>
  </si>
  <si>
    <t>Penal Intt. Receivable - SOD (General)-Pay Order</t>
  </si>
  <si>
    <t>Penal Intt. Receivable - SOD (General)-Real Estat; Penal Intt. Receivable - Secured Overdraft (RE)</t>
  </si>
  <si>
    <t>Penal Intt. Receivable - SOD (General)-Business</t>
  </si>
  <si>
    <t>Penal Intt. Receivable - Secured Overdraft(Garments)</t>
  </si>
  <si>
    <t>Penal Intt. Receivable - Export Cash Credit</t>
  </si>
  <si>
    <t>Penal Intt. Receivable - SME Cash Credit (Hypo)</t>
  </si>
  <si>
    <t>Penal Intt. Receivable - Loan Revolving (General)</t>
  </si>
  <si>
    <t>Penal Intt. Receivable - MTB Microfinance Agri Revolving Loan</t>
  </si>
  <si>
    <t>Penal Intt. Receivable - MTB Microfinance Enterprise Revolving Loan</t>
  </si>
  <si>
    <t xml:space="preserve">Land                                                                            </t>
  </si>
  <si>
    <t>Interior Decoration Work, Interior Decoration</t>
  </si>
  <si>
    <t xml:space="preserve">Adjusting A/c Debit                                                 </t>
  </si>
  <si>
    <t>Advance Against Employee</t>
  </si>
  <si>
    <t>Advance Against Suppliers/ Parties</t>
  </si>
  <si>
    <t xml:space="preserve">Advance Deposit                                                 </t>
  </si>
  <si>
    <t xml:space="preserve">Advance Income Tax                                                              </t>
  </si>
  <si>
    <t>Advance Remuneration-Managing Director</t>
  </si>
  <si>
    <t xml:space="preserve">Advance Rent                                                     </t>
  </si>
  <si>
    <t>Advance pymt to construction of HO Building</t>
  </si>
  <si>
    <t>Payment Aganist Construction of HO Building</t>
  </si>
  <si>
    <t xml:space="preserve">Advance aganist TA/DA                                                           </t>
  </si>
  <si>
    <t xml:space="preserve">ADVANCE AGAINST POSTAGE                                                         </t>
  </si>
  <si>
    <t xml:space="preserve">ADVANCE AGAINST PETTY CASH                                                      </t>
  </si>
  <si>
    <t>Receivables from MTBUK</t>
  </si>
  <si>
    <t xml:space="preserve">SUNDRY DEBTORS                                                   </t>
  </si>
  <si>
    <t xml:space="preserve">DD Paid Without Advice                                           </t>
  </si>
  <si>
    <t xml:space="preserve">DD CANCELLED                                                                    </t>
  </si>
  <si>
    <t>Interest Receivable on Placement to OBU</t>
  </si>
  <si>
    <t xml:space="preserve">PRELIMINARY EXPENSES                                                            </t>
  </si>
  <si>
    <t xml:space="preserve">Prepaid Promotional &amp; Development Expenses                                      </t>
  </si>
  <si>
    <t xml:space="preserve">STAMPS IN HAND                                                   </t>
  </si>
  <si>
    <t>Commemorative Coins</t>
  </si>
  <si>
    <t>Stock of Fixed Asset</t>
  </si>
  <si>
    <t>Transit A/C-Repo</t>
  </si>
  <si>
    <t>Transit A/C-Bangladesh Bank</t>
  </si>
  <si>
    <t>Intt. on Auto Loan; Intt. on MTB Auto Loan(Branch)</t>
  </si>
  <si>
    <t>Intt. on Home Loan; Intt. on MTB Home Loan (Branch)</t>
  </si>
  <si>
    <t>Intt. on MTB Home Equity Loan (Branch)</t>
  </si>
  <si>
    <t>Intt. on MTB Neer</t>
  </si>
  <si>
    <t>Intt. on MTB Personal Loan (Branch)</t>
  </si>
  <si>
    <t>Intt. on MTB Professonals Loan</t>
  </si>
  <si>
    <t>Intt. on Consumer Financing</t>
  </si>
  <si>
    <t>Intt. on MTB Life Line</t>
  </si>
  <si>
    <t>Intt. on MTB Cash Line (TL)</t>
  </si>
  <si>
    <t>Intt. on MTB Personal Loan (DST)</t>
  </si>
  <si>
    <t>Intt. on MTB Home Loan (DST)</t>
  </si>
  <si>
    <t>Intt. on MTB Home Equity Loan (DST)</t>
  </si>
  <si>
    <t>Intt. on Home Loan Refinance</t>
  </si>
  <si>
    <t xml:space="preserve">Intt. on Staff Tran. Loan (Car/M.Cycle)                                         </t>
  </si>
  <si>
    <t>Intt. on Employees House Building Loan</t>
  </si>
  <si>
    <t>Intt. on Staff Loan Aganist PF</t>
  </si>
  <si>
    <t>Intt. on House Building Loan (Developer)</t>
  </si>
  <si>
    <t>Intt. on House Building Loan</t>
  </si>
  <si>
    <t>Intt. on Term Loan (Industrial)</t>
  </si>
  <si>
    <t>Intt. on Term Loan(Syndication)-IPFF</t>
  </si>
  <si>
    <t>Intt. on Term Loan -LTFF</t>
  </si>
  <si>
    <t>Intt. on MTB Digoon</t>
  </si>
  <si>
    <t>Intt. on Small Business Loan Scheme</t>
  </si>
  <si>
    <t>Intt. on MTB Youth Line Loan</t>
  </si>
  <si>
    <t>Intt. on MTB Krishi</t>
  </si>
  <si>
    <t>Intt. on MTB Bhaggobati</t>
  </si>
  <si>
    <t>Intt. on MTB Gunabati</t>
  </si>
  <si>
    <t>Intt. on MTB Green Energy</t>
  </si>
  <si>
    <t>Intt. on MTB IT Genius (TL)</t>
  </si>
  <si>
    <t>Intt. on MTB Krishijat (TL)</t>
  </si>
  <si>
    <t>Intt. on MTB Light Engeineering (TL)</t>
  </si>
  <si>
    <t xml:space="preserve">Intt. on Demand Loan                                                         </t>
  </si>
  <si>
    <t>Intt. on Short Term Loan</t>
  </si>
  <si>
    <t>Intt. on Time Loan</t>
  </si>
  <si>
    <t xml:space="preserve">Intt. on PAD                                     </t>
  </si>
  <si>
    <t>Intt. on LTR</t>
  </si>
  <si>
    <t>Intt. on advance against Cash Incentive</t>
  </si>
  <si>
    <t>Intt. on Cash Aganist Document</t>
  </si>
  <si>
    <t>Intt. on SOD (Garments)</t>
  </si>
  <si>
    <t xml:space="preserve">Intt. on Packaging Credit                                </t>
  </si>
  <si>
    <t xml:space="preserve">Intt. on EDF Loan                                                 </t>
  </si>
  <si>
    <t>Intt. on Loan Ag. Rural Credit</t>
  </si>
  <si>
    <t>Intt. on MTB Mousumi</t>
  </si>
  <si>
    <t>Intt. on MTB EDU Finance- SOD</t>
  </si>
  <si>
    <t>Intt. Received on MTB Cash Line Overdraft</t>
  </si>
  <si>
    <t>Intt. on Cash Credit (Hypo)</t>
  </si>
  <si>
    <t>Intt. on SOD(Share &amp; Debenture)</t>
  </si>
  <si>
    <t>Intt. on SOD (FO)-WDB</t>
  </si>
  <si>
    <t>Intt. on SOD (General)-Work /Supply Order</t>
  </si>
  <si>
    <t>Intt. on SOD (General)-Pay Order</t>
  </si>
  <si>
    <t>Intt. on SOD (General)-Real Estate</t>
  </si>
  <si>
    <t>Intt. on SOD (General)-Business</t>
  </si>
  <si>
    <t>Intt. on SME Cash Credit (Hypo)</t>
  </si>
  <si>
    <t>Intt. on MTB Revolving Loan</t>
  </si>
  <si>
    <t>Intt. on MTB Microfinance Agri Revolving Loan</t>
  </si>
  <si>
    <t>Intt. on MTB Microfinance Enterprise Revolving Loan</t>
  </si>
  <si>
    <t>Intt. on MTB Light Engeineering (RL)</t>
  </si>
  <si>
    <t>Intt. on MTB IT Genius (RL)</t>
  </si>
  <si>
    <t>Intt. on MTB Krishijat (RL)</t>
  </si>
  <si>
    <t>Penal Interest - MTB Auto Loan (Br)</t>
  </si>
  <si>
    <t>Penal Interest - MTB Home Loan (Br)</t>
  </si>
  <si>
    <t>Penal Interest - MTB Home Equity Loan (Br)</t>
  </si>
  <si>
    <t>Penal Interest - MTB Neer</t>
  </si>
  <si>
    <t>Penal Interest - MTB Personal Loan (Br)</t>
  </si>
  <si>
    <t>Penal Interest - MTB Professional Loan</t>
  </si>
  <si>
    <t>Penal Interest - Consumer Financing</t>
  </si>
  <si>
    <t>Penal Interest - MTB EDU Finance- Secured TL</t>
  </si>
  <si>
    <t>Penal Intt. on MTB Cash Line (TL)</t>
  </si>
  <si>
    <t>Penal Interest - MTB Personal Loan (DST)</t>
  </si>
  <si>
    <t>Penal Interest - MTB Home Loan (DST)</t>
  </si>
  <si>
    <t>Penal Interest - MTB Home Equity Loan (DST)</t>
  </si>
  <si>
    <t>Penal Interest - Home Loan Refinance</t>
  </si>
  <si>
    <t>902044; 901305</t>
  </si>
  <si>
    <t>Penal Interest - Lease Finance; Penal Interest on Lease</t>
  </si>
  <si>
    <t>Penal Interest - Lease Finance</t>
  </si>
  <si>
    <t>Penal Interest - House Building Loan( Com)</t>
  </si>
  <si>
    <t>Penal Interest - Term Loan (Non-Industrial)</t>
  </si>
  <si>
    <t>Penal Interest - Term Loan (Industrial)</t>
  </si>
  <si>
    <t>Penal Interest -Term Loan(Syndication)-IPFF</t>
  </si>
  <si>
    <t>Penal Interest -Term Loan LTFF</t>
  </si>
  <si>
    <t>Penal Interest - MTB Youth Line Loan</t>
  </si>
  <si>
    <t>Penal Interest - MTB Gunabati</t>
  </si>
  <si>
    <t>Penal Interest - MTB Green Energy</t>
  </si>
  <si>
    <t>Penal Interest - MTB IT Genius (TL)</t>
  </si>
  <si>
    <t>Penal Interest - MTB Krishijat (TL)</t>
  </si>
  <si>
    <t>Penal Interest - MTB Light Engineering (TL)</t>
  </si>
  <si>
    <t>Penal Interest - Demand Loan</t>
  </si>
  <si>
    <t>Penal Interest - Short Term Loan</t>
  </si>
  <si>
    <t>Penal Interest - Time Loan</t>
  </si>
  <si>
    <t>Penal Interest - PAD (Cash)</t>
  </si>
  <si>
    <t>Penal Interest - LTR</t>
  </si>
  <si>
    <t>Penal Interest - Advance aganist Cash Incentive</t>
  </si>
  <si>
    <t>Penal Interest - Cash Against Document</t>
  </si>
  <si>
    <t>Penal Interest - Secured Overdraft(Garments)</t>
  </si>
  <si>
    <t>Penal Interest - Packing Credit</t>
  </si>
  <si>
    <t>Penal Interest - EDF Loan</t>
  </si>
  <si>
    <t>Penal Interest - Cash Credit (Hypo)</t>
  </si>
  <si>
    <t>Penal Interest - Secured Overdraft (FO)-WDB</t>
  </si>
  <si>
    <t>Penal Interest - Secured Overdraft (General)-Work /Supply</t>
  </si>
  <si>
    <t>Penal Interest - Secured Overdraft (General)-Pay Order</t>
  </si>
  <si>
    <t>Penal Interest - Secured Overdraft (General)-Real Estate</t>
  </si>
  <si>
    <t>Penal Interest - Secured Overdraft (General)-Business</t>
  </si>
  <si>
    <t>Penal Interest - SME Cash Credit (Hypo)</t>
  </si>
  <si>
    <t>Penal Interest - Loan Revolving (General)</t>
  </si>
  <si>
    <t>Penal Interest - MTB Microfinance Agri Revolving Loan</t>
  </si>
  <si>
    <t>Penal Interest - MTB Microfinance Enterprise Revolving Loan</t>
  </si>
  <si>
    <t>Penal Interest - MTB IT Genius (RL)</t>
  </si>
  <si>
    <t>Penal Interest - MTB Krishijat (RL)</t>
  </si>
  <si>
    <t xml:space="preserve">Interest on MTBL General A/c                                                    </t>
  </si>
  <si>
    <t xml:space="preserve">Intt. on Money at Call at Short Notice                                          </t>
  </si>
  <si>
    <t xml:space="preserve">Intt. on Bangladesh Bank F.C. Clearing A/c                                      </t>
  </si>
  <si>
    <t>Amortization of HFT Securites T.Bill</t>
  </si>
  <si>
    <t>Gain on Sale of T-Bill</t>
  </si>
  <si>
    <t>Gain from Repo (T-Bill)</t>
  </si>
  <si>
    <t>Gain on Sale of T-Bond</t>
  </si>
  <si>
    <t>Gain from Repo(T-Bond)</t>
  </si>
  <si>
    <t>Coupon Interest of T-Bond (Repo)</t>
  </si>
  <si>
    <t xml:space="preserve">Interest on Reverse REPO                                                        </t>
  </si>
  <si>
    <t xml:space="preserve">Prize Bond                                                                      </t>
  </si>
  <si>
    <t>Gain on Investment in Share</t>
  </si>
  <si>
    <t xml:space="preserve">Dividend on Shares                                                              </t>
  </si>
  <si>
    <t xml:space="preserve">Debenture                                                                       </t>
  </si>
  <si>
    <t xml:space="preserve">Inland Remittances (DD/TT)                                                      </t>
  </si>
  <si>
    <t xml:space="preserve">Pay Order Issued                                                                </t>
  </si>
  <si>
    <t xml:space="preserve">Foreign Remittance (FDD/TC)                                                     </t>
  </si>
  <si>
    <t xml:space="preserve">Online Service                                                                  </t>
  </si>
  <si>
    <t xml:space="preserve">Comm. on OBC/IBC                                                                </t>
  </si>
  <si>
    <t xml:space="preserve">L.C. (Advising/Transfer)                                                        </t>
  </si>
  <si>
    <t xml:space="preserve">Comm. on Acceptance of Bill                                                     </t>
  </si>
  <si>
    <t xml:space="preserve">Exchange Gain on Foreign Currency                                               </t>
  </si>
  <si>
    <t xml:space="preserve">Rent on Lockers                                                                 </t>
  </si>
  <si>
    <t xml:space="preserve">Rent on Godown                                                                  </t>
  </si>
  <si>
    <t xml:space="preserve">Rent on Others                                                                  </t>
  </si>
  <si>
    <t xml:space="preserve">Godown Insurance Recoveries                                                     </t>
  </si>
  <si>
    <t xml:space="preserve">Postage Recoveries                                                              </t>
  </si>
  <si>
    <t xml:space="preserve">Legal Charge Recoveries                                                         </t>
  </si>
  <si>
    <t>Card Acquring Income-ATM</t>
  </si>
  <si>
    <t>Issuer Fee</t>
  </si>
  <si>
    <t>A/C Statement Charges</t>
  </si>
  <si>
    <t xml:space="preserve">Service Charges                                                                 </t>
  </si>
  <si>
    <t xml:space="preserve">Handling Charges                                                                </t>
  </si>
  <si>
    <t>Intt. Paid on MTB Probaho</t>
  </si>
  <si>
    <t>Intt. Paid on MTB Ankur</t>
  </si>
  <si>
    <t>Intt. Paid on MTB Ruby (Branch)</t>
  </si>
  <si>
    <t>Intt. Paid on MTB Graduate (Branch)</t>
  </si>
  <si>
    <t>Intt. Paid on MTB Junior (Branch)</t>
  </si>
  <si>
    <t>Intt. Paid on MTB Privilege Savings Deposit</t>
  </si>
  <si>
    <t>Intt. Paid on NRB Savings Deposit</t>
  </si>
  <si>
    <t>Intt. Paid on MTB Senior (Branch)</t>
  </si>
  <si>
    <t>Intt. Paid on MTB Inspire (Branch)</t>
  </si>
  <si>
    <t>Intt. Paid on MTB Shanchay</t>
  </si>
  <si>
    <t>Intt. Paid on MTB Care</t>
  </si>
  <si>
    <t>Intt. Paid on Saving Deposit (Br.)</t>
  </si>
  <si>
    <t>Intt. Paid on Children EDS</t>
  </si>
  <si>
    <t>Intt. Paid on MTB Inspire (DST)</t>
  </si>
  <si>
    <t>Intt. Paid on MTB Senior (DST)</t>
  </si>
  <si>
    <t>Intt. Paid on MTB Ruby (DST)</t>
  </si>
  <si>
    <t>Intt. Paid on Saving Deposit (DST)</t>
  </si>
  <si>
    <t>Intt. Paid on MTB Graduate (DST)</t>
  </si>
  <si>
    <t>Intt. Paid on MTB Junior (DST)</t>
  </si>
  <si>
    <t>Intt. Paid on MTB Buniad</t>
  </si>
  <si>
    <t>Intt. Paid on NRB Fixed Deposit</t>
  </si>
  <si>
    <t>Intt. Paid on Monthly Benefit Plan</t>
  </si>
  <si>
    <t>Intt. Paid on BestInvest Term Deposit</t>
  </si>
  <si>
    <t>Intt. Paid on MTB Double Saver (DST)</t>
  </si>
  <si>
    <t xml:space="preserve">Intt. Paid on MTB Triple Saver Plan                                             </t>
  </si>
  <si>
    <t>Intt. Paid on Fixed Deposit (DST)</t>
  </si>
  <si>
    <t>Intt. Paid on Brick by Brick Deposit</t>
  </si>
  <si>
    <t xml:space="preserve">Intt. paid on MTB Education Plan                                                </t>
  </si>
  <si>
    <t>Intt. Paid on MTB Kotipati</t>
  </si>
  <si>
    <t xml:space="preserve">Intt. Paid on MTB Millionaire Plan                                              </t>
  </si>
  <si>
    <t>Intt. Paid on Save Every Day Deposit</t>
  </si>
  <si>
    <t>Intt. Paid on Festival SP</t>
  </si>
  <si>
    <t xml:space="preserve">Intt. Paid on Unique Saving Plan                                                </t>
  </si>
  <si>
    <t>Intt. Paid on NFCD</t>
  </si>
  <si>
    <t>Intt. Paid on Deposit From Banks</t>
  </si>
  <si>
    <t>Intt. Paid on Borring from B.Bank-LTFF</t>
  </si>
  <si>
    <t>Intt. Paid on Borrowing from B.Bank-IPFF</t>
  </si>
  <si>
    <t>Interest Paid on Call Borrowing</t>
  </si>
  <si>
    <t>Interest Paid on Term Borrowings</t>
  </si>
  <si>
    <t>Interest Paid on Borrowing from SME Foundation</t>
  </si>
  <si>
    <t>Interest Paid on 12 Partially Convertible Bond</t>
  </si>
  <si>
    <t>Interest Paid on MTB 2nd Subordinate Bond</t>
  </si>
  <si>
    <t>Interest Paid on MTB 3rd Subordinate Bond</t>
  </si>
  <si>
    <t>Interest Paid on Purchase of Treasury Bond</t>
  </si>
  <si>
    <t>Interest Paid on Purchase of  Treasury Bill</t>
  </si>
  <si>
    <t xml:space="preserve">Interest Paid on MTBL General A/c                                               </t>
  </si>
  <si>
    <t xml:space="preserve">Basic Salaries                                                                  </t>
  </si>
  <si>
    <t xml:space="preserve">Personal Pay                                                                    </t>
  </si>
  <si>
    <t>Salary for KIOSK</t>
  </si>
  <si>
    <t xml:space="preserve">House  Rent Allowance                                                           </t>
  </si>
  <si>
    <t xml:space="preserve">Conveyance Allowance                                                            </t>
  </si>
  <si>
    <t xml:space="preserve">Medical Allowance                                                               </t>
  </si>
  <si>
    <t xml:space="preserve">Entertainment  Allowance                                                        </t>
  </si>
  <si>
    <t xml:space="preserve">Washing Allowance                                                               </t>
  </si>
  <si>
    <t xml:space="preserve">Dearness Allowance                                                              </t>
  </si>
  <si>
    <t xml:space="preserve">Risk  Allowance                                                                 </t>
  </si>
  <si>
    <t xml:space="preserve">Evening Banking Allowance                                                       </t>
  </si>
  <si>
    <t xml:space="preserve">Discomfort Allowance                                                            </t>
  </si>
  <si>
    <t xml:space="preserve">Medical Reimbursement                                                           </t>
  </si>
  <si>
    <t xml:space="preserve">Uniform And Other Apparels                                                      </t>
  </si>
  <si>
    <t xml:space="preserve">Utility Charges                                                                 </t>
  </si>
  <si>
    <t xml:space="preserve">Ordinary Bonus                                                                  </t>
  </si>
  <si>
    <t xml:space="preserve">Incentive Bonus                                                                 </t>
  </si>
  <si>
    <t xml:space="preserve">Leave Fare Assistance                                                           </t>
  </si>
  <si>
    <t xml:space="preserve">Bank's Contribution to EPF                                                      </t>
  </si>
  <si>
    <t xml:space="preserve">Staff  Welfare &amp; Recreation                                                     </t>
  </si>
  <si>
    <t xml:space="preserve">Daily Wages to Temp. Staff/Drivers Salary (Other Than MD's)                     </t>
  </si>
  <si>
    <t xml:space="preserve">DMD's Remuneration                                                              </t>
  </si>
  <si>
    <t xml:space="preserve">City Corp./Municipality Taxes                                                   </t>
  </si>
  <si>
    <t xml:space="preserve">Trade License Fees                                                              </t>
  </si>
  <si>
    <t xml:space="preserve">Excise Duty on Deposit                                                          </t>
  </si>
  <si>
    <t xml:space="preserve">MD/DMD's Income Tax                                                             </t>
  </si>
  <si>
    <t xml:space="preserve">Insurance for Cash in Transit                                                   </t>
  </si>
  <si>
    <t xml:space="preserve">Insurance for Cash in Safe/Counter                                              </t>
  </si>
  <si>
    <t xml:space="preserve">Group Insurance Premium                                                         </t>
  </si>
  <si>
    <t xml:space="preserve">Deposit Insurance Premium                                                       </t>
  </si>
  <si>
    <t>Insurance- Locker</t>
  </si>
  <si>
    <t xml:space="preserve">Taxes &amp;  Insurance                                                              </t>
  </si>
  <si>
    <t>Taxs and Insurance Pool</t>
  </si>
  <si>
    <t xml:space="preserve">Fuel for Generator                                                              </t>
  </si>
  <si>
    <t>Fuel Cost</t>
  </si>
  <si>
    <t>Fuel Cost Pool</t>
  </si>
  <si>
    <t>Lease Rent</t>
  </si>
  <si>
    <t xml:space="preserve">Material Purchase For Upkeep of Bank                                            </t>
  </si>
  <si>
    <t xml:space="preserve">Service Charge of Building Rented                                               </t>
  </si>
  <si>
    <t xml:space="preserve">Tree Plants                                                                     </t>
  </si>
  <si>
    <t xml:space="preserve">Drinking Water                                                                  </t>
  </si>
  <si>
    <t>Pool Car Registration Cost</t>
  </si>
  <si>
    <t>Car Registration Cost</t>
  </si>
  <si>
    <t>CNG Conversion Cost</t>
  </si>
  <si>
    <t>Pool CNG Conversion Cost</t>
  </si>
  <si>
    <t>Car Loan Instalment Exp.</t>
  </si>
  <si>
    <t>Rent for Car Pool</t>
  </si>
  <si>
    <t xml:space="preserve">Entertainment                                                                   </t>
  </si>
  <si>
    <t xml:space="preserve">News Paper &amp; Periodicals                                                        </t>
  </si>
  <si>
    <t xml:space="preserve">Clearing House/B.Bank Charges                                                   </t>
  </si>
  <si>
    <t xml:space="preserve">T.A/D.A (Foreign Travel)                                                        </t>
  </si>
  <si>
    <t xml:space="preserve">T.A/D.A (Inland Travel)                                                         </t>
  </si>
  <si>
    <t xml:space="preserve">Conveyance                                                                      </t>
  </si>
  <si>
    <t xml:space="preserve">Foreign Bank Charges                                                            </t>
  </si>
  <si>
    <t>Local Bank Charges</t>
  </si>
  <si>
    <t>TA/DA Local Training</t>
  </si>
  <si>
    <t>TA/DA Foreign Training</t>
  </si>
  <si>
    <t>Daily Allowances (Training)</t>
  </si>
  <si>
    <t>Entertainment (Training)</t>
  </si>
  <si>
    <t>Vanue Rent (Training)</t>
  </si>
  <si>
    <t>Honorarium (Training)</t>
  </si>
  <si>
    <t xml:space="preserve">Professional Fees                                                               </t>
  </si>
  <si>
    <t xml:space="preserve">AGM Expenses                                                                    </t>
  </si>
  <si>
    <t xml:space="preserve">Subscription &amp; Donation                                                         </t>
  </si>
  <si>
    <t>Reauter Charges</t>
  </si>
  <si>
    <t xml:space="preserve">CDBL Charges                                                                    </t>
  </si>
  <si>
    <t xml:space="preserve">Fees Paid to Income Tax Advisor                                                 </t>
  </si>
  <si>
    <t xml:space="preserve">Fees for Regis. at Joint Stock Comp.                                            </t>
  </si>
  <si>
    <t xml:space="preserve">All Other Fees                                                                  </t>
  </si>
  <si>
    <t xml:space="preserve">Business Development Expenses                                                   </t>
  </si>
  <si>
    <t xml:space="preserve">Branch Opening Expenses                                                         </t>
  </si>
  <si>
    <t xml:space="preserve">Honorarium                                                                      </t>
  </si>
  <si>
    <t>CPV Charge - Deposit KYC(Retail)</t>
  </si>
  <si>
    <t>On Site Maintenance &amp; Support Service</t>
  </si>
  <si>
    <t>NID Varification Charge</t>
  </si>
  <si>
    <t>Intercharge Reimbursement Fee Paid for POS</t>
  </si>
  <si>
    <t xml:space="preserve">Auditor's Fees                                                                  </t>
  </si>
  <si>
    <t>Amortization Loss on HFT Securities T.Bill</t>
  </si>
  <si>
    <t>Revaluation Loss on HFT Securities T.Bill</t>
  </si>
  <si>
    <t>Revaluation Loss on HFT Securities T.Bond</t>
  </si>
  <si>
    <t>Revaluation Loss on HTM Securities T.Bond</t>
  </si>
  <si>
    <t>Loss on Sale of T-Bond</t>
  </si>
  <si>
    <t>Loss from Repo (T-Bond)</t>
  </si>
  <si>
    <t>Loss on Sale of T-Bill</t>
  </si>
  <si>
    <t>Loss from Repo (T-Bill)</t>
  </si>
  <si>
    <t xml:space="preserve">Loss for Exchange                                                               </t>
  </si>
  <si>
    <t xml:space="preserve">Penalty of CRR/SLR                                                              </t>
  </si>
  <si>
    <t>Intercharge Reimbursement Fee Paid for ATM</t>
  </si>
  <si>
    <t xml:space="preserve">Dep. on Immovale Properties                                                     </t>
  </si>
  <si>
    <t>900270; 901891</t>
  </si>
  <si>
    <t xml:space="preserve">Dep. on Furniture &amp; Fixtures; Deprication KIOSK Furniture &amp; Fixture                                                    </t>
  </si>
  <si>
    <t>900272; 901890</t>
  </si>
  <si>
    <t>902456; 902455</t>
  </si>
  <si>
    <t>Dep. on Electric Equipment; Dep. on Electric Equipment-ATM</t>
  </si>
  <si>
    <t xml:space="preserve">Repair &amp; Renovation to Bank Premises                                            </t>
  </si>
  <si>
    <t xml:space="preserve">Repair to Furniture Fixtures                                                    </t>
  </si>
  <si>
    <t xml:space="preserve">Repair &amp; Maintenance to Electrical Appliances                                   </t>
  </si>
  <si>
    <t xml:space="preserve">Postage/Courier Service Charges                                                 </t>
  </si>
  <si>
    <t xml:space="preserve">Fax/E-Mail                                                                      </t>
  </si>
  <si>
    <t xml:space="preserve">Telex/Telegraph                                                                 </t>
  </si>
  <si>
    <t>Mobile Bill for ATM</t>
  </si>
  <si>
    <t>SWIFT Charges</t>
  </si>
  <si>
    <t xml:space="preserve">Stamps Charges                                                                  </t>
  </si>
  <si>
    <t xml:space="preserve">Lawyer's Charges                                                                </t>
  </si>
  <si>
    <t xml:space="preserve">Legal Charges                                                                   </t>
  </si>
  <si>
    <t xml:space="preserve">Court Fees &amp; Charges                                                            </t>
  </si>
  <si>
    <t xml:space="preserve">Security Stationery                                              </t>
  </si>
  <si>
    <t xml:space="preserve">Computer Stationery                                                             </t>
  </si>
  <si>
    <t xml:space="preserve">Printed Stationery                                                              </t>
  </si>
  <si>
    <t xml:space="preserve">News Paper Advertisements                                                       </t>
  </si>
  <si>
    <t xml:space="preserve">Broad Custing Advertisements                                                    </t>
  </si>
  <si>
    <t xml:space="preserve">Hoarding/ Neon Signs                                                            </t>
  </si>
  <si>
    <t>Souvenir/Megazine</t>
  </si>
  <si>
    <t xml:space="preserve">Director's Fees                                                                 </t>
  </si>
  <si>
    <t xml:space="preserve">Parties &amp; Dinner                                                                </t>
  </si>
  <si>
    <t xml:space="preserve">Director's Traveling Expenses                                                   </t>
  </si>
  <si>
    <t xml:space="preserve">M.D's Remuneration                                                              </t>
  </si>
  <si>
    <t>Provision for Off-Balance Sheet items</t>
  </si>
  <si>
    <t>BGL account Number</t>
  </si>
  <si>
    <t>Name</t>
  </si>
  <si>
    <t>Single branch/ Globa</t>
  </si>
  <si>
    <t>Reconciliation Type</t>
  </si>
  <si>
    <t>Account Type</t>
  </si>
  <si>
    <t>Code</t>
  </si>
  <si>
    <t>Sub-category</t>
  </si>
  <si>
    <t>1110100100100001</t>
  </si>
  <si>
    <t>HO</t>
  </si>
  <si>
    <t>N</t>
  </si>
  <si>
    <t>11101001</t>
  </si>
  <si>
    <t>1120100100100001</t>
  </si>
  <si>
    <t>11201001</t>
  </si>
  <si>
    <t>1120200100100001</t>
  </si>
  <si>
    <t>11202001</t>
  </si>
  <si>
    <t>1120400100100001</t>
  </si>
  <si>
    <t>11204001</t>
  </si>
  <si>
    <t>1120500100100001</t>
  </si>
  <si>
    <t>11205001</t>
  </si>
  <si>
    <t>1310500100100002</t>
  </si>
  <si>
    <t>Principal Branch</t>
  </si>
  <si>
    <t>Y</t>
  </si>
  <si>
    <t>13105001</t>
  </si>
  <si>
    <t>1310500200100002</t>
  </si>
  <si>
    <t>13105002</t>
  </si>
  <si>
    <t>1310500300100000</t>
  </si>
  <si>
    <t>All Branches</t>
  </si>
  <si>
    <t>13105003</t>
  </si>
  <si>
    <t>1310502400100002</t>
  </si>
  <si>
    <t>13105024</t>
  </si>
  <si>
    <t>1310503800100000</t>
  </si>
  <si>
    <t>13105038</t>
  </si>
  <si>
    <t>1310504700100002</t>
  </si>
  <si>
    <t>13105047</t>
  </si>
  <si>
    <t>1380100100100000</t>
  </si>
  <si>
    <t>13801001</t>
  </si>
  <si>
    <t>1380100300100000</t>
  </si>
  <si>
    <t>13801003</t>
  </si>
  <si>
    <t>1520100100100002</t>
  </si>
  <si>
    <t>15201001</t>
  </si>
  <si>
    <t>1520800100100001</t>
  </si>
  <si>
    <t>901093 +  901206</t>
  </si>
  <si>
    <t>15208001</t>
  </si>
  <si>
    <t>1520800200100001</t>
  </si>
  <si>
    <t>15208002</t>
  </si>
  <si>
    <t>1520800300100001</t>
  </si>
  <si>
    <t>15208003</t>
  </si>
  <si>
    <t>1520900100100001</t>
  </si>
  <si>
    <t>15209001</t>
  </si>
  <si>
    <t>1521700100100001</t>
  </si>
  <si>
    <t>15217001</t>
  </si>
  <si>
    <t>21301001</t>
  </si>
  <si>
    <t>2320100200100001</t>
  </si>
  <si>
    <t>23201002</t>
  </si>
  <si>
    <t>2320100300100001</t>
  </si>
  <si>
    <t>23201003</t>
  </si>
  <si>
    <t>2320100400100001</t>
  </si>
  <si>
    <t>23201004</t>
  </si>
  <si>
    <t>2320100500100001</t>
  </si>
  <si>
    <t>23201005</t>
  </si>
  <si>
    <t>2320100900100001</t>
  </si>
  <si>
    <t>23201009</t>
  </si>
  <si>
    <t>25104001</t>
  </si>
  <si>
    <t>25105001</t>
  </si>
  <si>
    <t>2620100100100000</t>
  </si>
  <si>
    <t>26201001</t>
  </si>
  <si>
    <t>2620600100100000</t>
  </si>
  <si>
    <t>26206001</t>
  </si>
  <si>
    <t>2620600200100000</t>
  </si>
  <si>
    <t>26206002</t>
  </si>
  <si>
    <t>2620700100100001</t>
  </si>
  <si>
    <t>26207001</t>
  </si>
  <si>
    <t>2620800100100000</t>
  </si>
  <si>
    <t>26208001</t>
  </si>
  <si>
    <t>2620900100100000</t>
  </si>
  <si>
    <t>26209001</t>
  </si>
  <si>
    <t>2621000100100000</t>
  </si>
  <si>
    <t>26210001</t>
  </si>
  <si>
    <t>2660300100100000</t>
  </si>
  <si>
    <t>26603001</t>
  </si>
  <si>
    <t>2680400100100000</t>
  </si>
  <si>
    <t>26804001</t>
  </si>
  <si>
    <t>3110400100100000</t>
  </si>
  <si>
    <t>Interest Earned on MTB Digoon</t>
  </si>
  <si>
    <t>31104001</t>
  </si>
  <si>
    <t>3110400200100000</t>
  </si>
  <si>
    <t>Interest Earned on Small Business Loan Scheme</t>
  </si>
  <si>
    <t>31104002</t>
  </si>
  <si>
    <t>3110400300100000</t>
  </si>
  <si>
    <t>Interest Earned on MTB Youth Line</t>
  </si>
  <si>
    <t>31104003</t>
  </si>
  <si>
    <t>3110400400100000</t>
  </si>
  <si>
    <t>Interest Earned on  MTB Krishi</t>
  </si>
  <si>
    <t>31104004</t>
  </si>
  <si>
    <t>3110400600100000</t>
  </si>
  <si>
    <t>Interest Earned on MTB Bhagyaboti &lt;Re-finance&gt;</t>
  </si>
  <si>
    <t>31104006</t>
  </si>
  <si>
    <t>3110400700100000</t>
  </si>
  <si>
    <t>Interest Earned on MTB Gunaboti &lt;Pre-finance&gt;</t>
  </si>
  <si>
    <t>31104007</t>
  </si>
  <si>
    <t>3110400800100000</t>
  </si>
  <si>
    <t>Interest Earned on MTB Green Energy</t>
  </si>
  <si>
    <t>31104008</t>
  </si>
  <si>
    <t>3110400900100000</t>
  </si>
  <si>
    <t>Interest Earned on MTB IT Geniuos</t>
  </si>
  <si>
    <t>31104009</t>
  </si>
  <si>
    <t>3110401000100000</t>
  </si>
  <si>
    <t>Interest Earned on MTB Krishijat</t>
  </si>
  <si>
    <t>31104010</t>
  </si>
  <si>
    <t>3110401100100000</t>
  </si>
  <si>
    <t>Interest Earned on MTB Light Engineering</t>
  </si>
  <si>
    <t>31104011</t>
  </si>
  <si>
    <t>3110600100100000</t>
  </si>
  <si>
    <t>Interest Earned on Demand Loan General</t>
  </si>
  <si>
    <t>31106001</t>
  </si>
  <si>
    <t>3110600300100000</t>
  </si>
  <si>
    <t>Interest Earned on Demand Loan Short Term</t>
  </si>
  <si>
    <t>31106003</t>
  </si>
  <si>
    <t>3110600400100000</t>
  </si>
  <si>
    <t>Interest Earned on Demand Loan Time</t>
  </si>
  <si>
    <t>31106004</t>
  </si>
  <si>
    <t>3110600500100000</t>
  </si>
  <si>
    <t>Interest Earned on Payment Aganist Document</t>
  </si>
  <si>
    <t>31106005</t>
  </si>
  <si>
    <t>3110601300100000</t>
  </si>
  <si>
    <t xml:space="preserve">Interest Earned on Loan Against Trust Receipt </t>
  </si>
  <si>
    <t>31106013</t>
  </si>
  <si>
    <t>3110601400100000</t>
  </si>
  <si>
    <t xml:space="preserve">Interest Earned on Advance Against Cash Incentive </t>
  </si>
  <si>
    <t>31106014</t>
  </si>
  <si>
    <t>3110601500100000</t>
  </si>
  <si>
    <t>Interest Earned on Cash Aganist Document DL</t>
  </si>
  <si>
    <t>31106015</t>
  </si>
  <si>
    <t>3110601600100000</t>
  </si>
  <si>
    <t>Interest Earned on Secured Overdraft Garments</t>
  </si>
  <si>
    <t>31106016</t>
  </si>
  <si>
    <t>3110601700100000</t>
  </si>
  <si>
    <t>Interest Earned on Packing Credit</t>
  </si>
  <si>
    <t>31106017</t>
  </si>
  <si>
    <t>3111000100100000</t>
  </si>
  <si>
    <t>Interest Earned on Corp Cash Credit Hypo</t>
  </si>
  <si>
    <t>31110001</t>
  </si>
  <si>
    <t>3111000200100000</t>
  </si>
  <si>
    <t>Interest Earned on SOD (Shares &amp; Debentures) C&amp;S</t>
  </si>
  <si>
    <t>31110002</t>
  </si>
  <si>
    <t>3111000300100000</t>
  </si>
  <si>
    <t>Interest Earned on SOD (FO) WBD [C&amp;S]</t>
  </si>
  <si>
    <t>31110003</t>
  </si>
  <si>
    <t>3111000400100000</t>
  </si>
  <si>
    <t>Interest Earned on Secured Overdraft Work/ Supply Order [C&amp;S]</t>
  </si>
  <si>
    <t>31110004</t>
  </si>
  <si>
    <t>3111000500100000</t>
  </si>
  <si>
    <t>Interest Earned on Secured Overdraft Pay Order [C&amp;S]</t>
  </si>
  <si>
    <t>31110005</t>
  </si>
  <si>
    <t>3111000600100000</t>
  </si>
  <si>
    <t>Interest Earned on Secured Overdraft Real Estate [C&amp;S]</t>
  </si>
  <si>
    <t>31110006</t>
  </si>
  <si>
    <t>3111000700100000</t>
  </si>
  <si>
    <t>Interest Earned on Secured Overdraft Business [C&amp;S]</t>
  </si>
  <si>
    <t>31110007</t>
  </si>
  <si>
    <t>3111100100100000</t>
  </si>
  <si>
    <t>Interest Earned on MTB SME Cash Credit Hypo</t>
  </si>
  <si>
    <t>31111001</t>
  </si>
  <si>
    <t>3111100200100000</t>
  </si>
  <si>
    <t>Interest Earned on MTB Revolving Loan</t>
  </si>
  <si>
    <t>31111002</t>
  </si>
  <si>
    <t>3111100300100000</t>
  </si>
  <si>
    <t>Interest Earned on MTB Microfinance Agri Revolving Loan</t>
  </si>
  <si>
    <t>31111003</t>
  </si>
  <si>
    <t>3111100400100000</t>
  </si>
  <si>
    <t>Interest Earned on MTB Microfinance enterprise Revolving Loan</t>
  </si>
  <si>
    <t>31111004</t>
  </si>
  <si>
    <t>3111100500100000</t>
  </si>
  <si>
    <t>Interest Earned on MTB Light Engineering Revolving Loan</t>
  </si>
  <si>
    <t>31111005</t>
  </si>
  <si>
    <t>3111100600100000</t>
  </si>
  <si>
    <t>Interest Earned on MTB IT Genious Revolving Loan</t>
  </si>
  <si>
    <t>31111006</t>
  </si>
  <si>
    <t>3111100700100000</t>
  </si>
  <si>
    <t>Interest Earned on MTB Krishijat Revolving Loan</t>
  </si>
  <si>
    <t>31111007</t>
  </si>
  <si>
    <t>3120100100100000</t>
  </si>
  <si>
    <t>Penal Interest Earned on MTB Auto Loan</t>
  </si>
  <si>
    <t>31201001</t>
  </si>
  <si>
    <t>3120100200100000</t>
  </si>
  <si>
    <t>Penal Interest Earned on MTB Home Loan</t>
  </si>
  <si>
    <t>31201002</t>
  </si>
  <si>
    <t>3120100300100000</t>
  </si>
  <si>
    <t>Penal Interest Earned on MTB Home Equity Loan</t>
  </si>
  <si>
    <t>31201003</t>
  </si>
  <si>
    <t>3120100500100000</t>
  </si>
  <si>
    <t>Penal Interest Earned on MTB Neer</t>
  </si>
  <si>
    <t>31201005</t>
  </si>
  <si>
    <t>3120100600100000</t>
  </si>
  <si>
    <t>Penal Interest Earned on MTB Personal Loan</t>
  </si>
  <si>
    <t>31201006</t>
  </si>
  <si>
    <t>3120100700100000</t>
  </si>
  <si>
    <t>Penal Interest Earned on MTB Professional Loan</t>
  </si>
  <si>
    <t>31201007</t>
  </si>
  <si>
    <t>3120100800100000</t>
  </si>
  <si>
    <t>Penal Interest Earned on Consumer Financing</t>
  </si>
  <si>
    <t>31201008</t>
  </si>
  <si>
    <t>3120190100100000</t>
  </si>
  <si>
    <t>31201901</t>
  </si>
  <si>
    <t>3120190200100000</t>
  </si>
  <si>
    <t>31201902</t>
  </si>
  <si>
    <t>3120300400100000</t>
  </si>
  <si>
    <t>Penal Interest Earned on House Building Loan &lt;Commercial&gt;</t>
  </si>
  <si>
    <t>31203004</t>
  </si>
  <si>
    <t>3120300500100000</t>
  </si>
  <si>
    <t>Penal Interest Earned on Term Loan Non-Industrial</t>
  </si>
  <si>
    <t>31203005</t>
  </si>
  <si>
    <t>3120300600100000</t>
  </si>
  <si>
    <t>Penal Interest Earned on Term Loan Industrial</t>
  </si>
  <si>
    <t>31203006</t>
  </si>
  <si>
    <t>3120400900100000</t>
  </si>
  <si>
    <t>Penal Interest Earned on MTB IT Geniuos</t>
  </si>
  <si>
    <t>31204009</t>
  </si>
  <si>
    <t>3120401000100000</t>
  </si>
  <si>
    <t>Penal Interest Earned on MTB Krishijat</t>
  </si>
  <si>
    <t>31204010</t>
  </si>
  <si>
    <t>3120401100100000</t>
  </si>
  <si>
    <t>Penal Interest Earned on MTB Light Engineering</t>
  </si>
  <si>
    <t>31204011</t>
  </si>
  <si>
    <t>3120600100100000</t>
  </si>
  <si>
    <t>Penal Interest Earned on Demand Loan General</t>
  </si>
  <si>
    <t>31206001</t>
  </si>
  <si>
    <t>3120600300100000</t>
  </si>
  <si>
    <t>Penal Interest Earned on Demand Loan Short Term</t>
  </si>
  <si>
    <t>31206003</t>
  </si>
  <si>
    <t>3120600400100000</t>
  </si>
  <si>
    <t>Penal Interest Earned on Demand Loan Time</t>
  </si>
  <si>
    <t>31206004</t>
  </si>
  <si>
    <t>3121100200100000</t>
  </si>
  <si>
    <t>Penal Interest Earned on MTB Revolving Loan</t>
  </si>
  <si>
    <t>31211002</t>
  </si>
  <si>
    <t>3121100300100000</t>
  </si>
  <si>
    <t>Penal Interest Earned on MTB Microfinance Agri Revolving Loan</t>
  </si>
  <si>
    <t>31211003</t>
  </si>
  <si>
    <t>3121100400100000</t>
  </si>
  <si>
    <t>Penal Interest Earned on MTB Microfinance enterprise Revolving Loan</t>
  </si>
  <si>
    <t>31211004</t>
  </si>
  <si>
    <t>3121100600100000</t>
  </si>
  <si>
    <t>Penal Interest Earned on MTB IT Genious Revolving Loan</t>
  </si>
  <si>
    <t>31211006</t>
  </si>
  <si>
    <t>3121100700100000</t>
  </si>
  <si>
    <t>Penal Interest Earned on MTB Krishijat Revolving Loan</t>
  </si>
  <si>
    <t>31211007</t>
  </si>
  <si>
    <t>3310100200100000</t>
  </si>
  <si>
    <t>33101002</t>
  </si>
  <si>
    <t>3410100100100000</t>
  </si>
  <si>
    <t>34101001</t>
  </si>
  <si>
    <t>3410100200100000</t>
  </si>
  <si>
    <t>34101002</t>
  </si>
  <si>
    <t>Advance against Postage</t>
  </si>
  <si>
    <t>Advance against  Petty Cash</t>
  </si>
  <si>
    <t>Online GL Transaction &lt;Sundry Deposit&gt;</t>
  </si>
  <si>
    <t>Margin on Letter of Credit (Others)</t>
  </si>
  <si>
    <t>Margin on Bank Guarantee (Inland)</t>
  </si>
  <si>
    <t>Margin on Bank Guarantee (Foreign)</t>
  </si>
  <si>
    <t>Rent for Branch &lt;00000&gt;; Rent for Head Office &lt;00001&gt;;</t>
  </si>
  <si>
    <t>Rent for Office Premises</t>
  </si>
  <si>
    <t>Rent for ATM Premises</t>
  </si>
  <si>
    <t>Rent for ATM</t>
  </si>
  <si>
    <t>Rent for Kiosk Premises</t>
  </si>
  <si>
    <t>Rent for Godown Premises</t>
  </si>
  <si>
    <t xml:space="preserve">Rent for KIOSK       </t>
  </si>
  <si>
    <t>Rent for Residential Premises</t>
  </si>
  <si>
    <t>Rent of Residence</t>
  </si>
  <si>
    <t>Interest Expenses MTB Senior</t>
  </si>
  <si>
    <t>Interest Expenses on MTB Inspire</t>
  </si>
  <si>
    <t>Interest Expenses MTB Sanchay</t>
  </si>
  <si>
    <t>Interest Expenses on MTB Care</t>
  </si>
  <si>
    <t>Interest Expenses on Regular Savings  Deposit</t>
  </si>
  <si>
    <t>Interest Expenses MTB Ankur</t>
  </si>
  <si>
    <t>Interest Expenses MTB Ruby</t>
  </si>
  <si>
    <t>Interest Expenses MTB Graduate</t>
  </si>
  <si>
    <t>Interest Expenses MTB Junior</t>
  </si>
  <si>
    <t>Mnemonics</t>
  </si>
  <si>
    <t>Interest Earned on MTB Home Equity Loan</t>
  </si>
  <si>
    <t>Interest Earned on MTB Neer</t>
  </si>
  <si>
    <t>Interest Earned on MTB Home Loan &lt;DST&gt;</t>
  </si>
  <si>
    <t>Interest Earned on MTB Home Equity Loan &lt;DST&gt;</t>
  </si>
  <si>
    <t>Interest Earned on Home Loan refinance</t>
  </si>
  <si>
    <t>Interest Earned on Car Loan (Employee)</t>
  </si>
  <si>
    <t>Penal Interest Receivable on Secured Overdraft Business C &amp; S</t>
  </si>
  <si>
    <t>Penal Interest Receivable on Secured Overdraft Garments C &amp; S</t>
  </si>
  <si>
    <t>Penal Interest Receivable on MTB SME Cash Credit Hypo</t>
  </si>
  <si>
    <t>Penal Interest Receivable on MTB Revolving Loan</t>
  </si>
  <si>
    <t>Penal Interest Receivable on MTB Microfinance Agri Revolving Loan</t>
  </si>
  <si>
    <t>Penal Interest Receivable on MTB Microfinance enterprise Revolving Loan</t>
  </si>
  <si>
    <t>Penal Interest Receivable on Export Cash Credit C&amp;S</t>
  </si>
  <si>
    <t>Penal Interest Earned on MTB EDU Finance (TL)</t>
  </si>
  <si>
    <t>Penal Interest Earned on MTB Cash Line &lt;RTL&gt;</t>
  </si>
  <si>
    <t>Penal Interest Earned on MTB Home Equity Loan &lt;DST&gt;</t>
  </si>
  <si>
    <t>Penal Interest Earned on Home Loan refinance</t>
  </si>
  <si>
    <t>IR on Balance with other Bank (BDT)</t>
  </si>
  <si>
    <t>Rent for Godown</t>
  </si>
  <si>
    <t>Card099</t>
  </si>
  <si>
    <t>Interest Payable on Subordinated Bond &lt;Partially Convertible Bond&gt;</t>
  </si>
  <si>
    <t>Interest Payable on Bond Partially Convertible Bond</t>
  </si>
  <si>
    <t>Interest Payable on Subordinated Bond &lt;2nd Sub-ordinated Bond&gt;</t>
  </si>
  <si>
    <t>Interest Payable on MTB 2nd Subordinate Bond</t>
  </si>
  <si>
    <t>Interest Payable on MTB 3rd Subordinate Bond</t>
  </si>
  <si>
    <t>ADC115</t>
  </si>
  <si>
    <t>AB113</t>
  </si>
  <si>
    <t>NRB100</t>
  </si>
  <si>
    <t xml:space="preserve">OFFICE EQUIPMENTS &lt;other than Computers&gt;              </t>
  </si>
  <si>
    <t xml:space="preserve">OFFICE EQUIPMENTS  &lt;Computers&gt;                   </t>
  </si>
  <si>
    <t>902108 + 902142</t>
  </si>
  <si>
    <t>1360200100100000</t>
  </si>
  <si>
    <t>1360200200100000</t>
  </si>
  <si>
    <t>1360200300100000</t>
  </si>
  <si>
    <t>1360200400100000</t>
  </si>
  <si>
    <t>1360200500100000</t>
  </si>
  <si>
    <t>1360200600100000</t>
  </si>
  <si>
    <t>1360200700100000</t>
  </si>
  <si>
    <t>1360200800100000</t>
  </si>
  <si>
    <t>1360200900100000</t>
  </si>
  <si>
    <t>1360201100100000</t>
  </si>
  <si>
    <t>1360300100100000</t>
  </si>
  <si>
    <t>1360300200100000</t>
  </si>
  <si>
    <t>1360300300100000</t>
  </si>
  <si>
    <t>1360300500100000</t>
  </si>
  <si>
    <t>1360300600100000</t>
  </si>
  <si>
    <t>Legal Expense &lt;Recoverable&gt;</t>
  </si>
  <si>
    <t>Rental Income from Lease &lt;Monthly&gt;</t>
  </si>
  <si>
    <t>Rental Income from Lease &lt;Qtly&gt;</t>
  </si>
  <si>
    <t xml:space="preserve">L.G. (Foreign); L.G. (Inland)                                                                       </t>
  </si>
  <si>
    <t>card099</t>
  </si>
  <si>
    <t>Interest Receivable on Cash Aganist Document DL</t>
  </si>
  <si>
    <t>Interest Receivable on Packing Credit</t>
  </si>
  <si>
    <t xml:space="preserve">Interest Receivable on Advance Against Cash Incentive </t>
  </si>
  <si>
    <t>Interest Receivable on EDF Loan &lt;USD&gt;</t>
  </si>
  <si>
    <t>Interest Receivable on Demand Loans against Rural Credit</t>
  </si>
  <si>
    <t>Interest Receivable on Corp Cash Credit Hypo</t>
  </si>
  <si>
    <t>Interest Receivable on SOD (Shares &amp; Debentures) C or CS</t>
  </si>
  <si>
    <t>Interest Receivable on SOD (FO) WBD Cor CS ??</t>
  </si>
  <si>
    <t>Interest Receivable on Secured Overdraft Work/ Supply Order C &amp; S</t>
  </si>
  <si>
    <t>Interest Receivable on Secured Overdraft Pay Order C &amp; S</t>
  </si>
  <si>
    <t>Interest Receivable on Secured Overdraft Real Estate C &amp; S</t>
  </si>
  <si>
    <t xml:space="preserve">PIR on Foreign D.B Discounted &lt;Usance&gt; </t>
  </si>
  <si>
    <t>Penal Interest Receivable on Corporate Cash Credit Hypo</t>
  </si>
  <si>
    <t>Penal Interest Receivable on SOD (FO) WBD C&amp;S</t>
  </si>
  <si>
    <t>Penal Interest Receivable on Secured Overdraft Work/ Supply Order C &amp; S</t>
  </si>
  <si>
    <t>Penal Interest Receivable on Secured Overdraft Pay Order C &amp; S</t>
  </si>
  <si>
    <t>Penal Interest Receivable on Secured Overdraft Real Estate C &amp; S</t>
  </si>
  <si>
    <t>Interest Payable on Deposit Account</t>
  </si>
  <si>
    <t>Fund Build up Against Export Bill</t>
  </si>
  <si>
    <t xml:space="preserve">PROVISION FOR BAD &amp; DOUB. DEBTS                                         </t>
  </si>
  <si>
    <t xml:space="preserve">Provision for Classified Loan &amp; Advance; </t>
  </si>
  <si>
    <t>Provision for Classified Loans &amp; Advance &lt;B&amp;D&gt;</t>
  </si>
  <si>
    <t>Provision agt. Investment in Share in Quoted Co. &lt;Listed Company&gt;</t>
  </si>
  <si>
    <t>Investment under Managed Portfolio-Zenith</t>
  </si>
  <si>
    <t>Investment under Managed Portfolio ATC</t>
  </si>
  <si>
    <t>Investment under Managed Portfolio CAP</t>
  </si>
  <si>
    <t>Managed Investment Portfolio - Zenith</t>
  </si>
  <si>
    <t>Managed Investment Portfolio - Asian Tiger Capital Partners (ATC)</t>
  </si>
  <si>
    <t>Manage Cap Investment</t>
  </si>
  <si>
    <t>Interest Receivable on House Building Loan &lt;Developer&gt;</t>
  </si>
  <si>
    <t>Interest Receivable on House Building Loan &lt;Commercial&gt;</t>
  </si>
  <si>
    <t>Interest Receivable on Term Loan Non-Industrial</t>
  </si>
  <si>
    <t>Interest Receivable on Term Loan Industrial</t>
  </si>
  <si>
    <t>Interest Receivable on Small Business Loan Scheme</t>
  </si>
  <si>
    <t>Interest Receivable on  MTB Krishi</t>
  </si>
  <si>
    <t>Interest Receivable on MTB Bhagyaboti &lt;Re-finance&gt;</t>
  </si>
  <si>
    <t>Interest Receivable on MTB Gunaboti &lt;Pre-finance&gt;</t>
  </si>
  <si>
    <t>Interest Receivable on MTB Green Energy</t>
  </si>
  <si>
    <t>Interest Receivable on Employees House Building Loan</t>
  </si>
  <si>
    <t>Interest Receivable on Staff Loan Aganist Prov. Fund</t>
  </si>
  <si>
    <t>NOSTRO Acount Adjustment</t>
  </si>
  <si>
    <t>Transit Account- Reverase Repo</t>
  </si>
  <si>
    <t>TRE106</t>
  </si>
  <si>
    <t>Interest Receivable from OBU</t>
  </si>
  <si>
    <t>Repo Interest Income &lt;Liability&gt; Account</t>
  </si>
  <si>
    <t>Interest Receivable on Foreign D.B Purchased &lt;Sight&gt;</t>
  </si>
  <si>
    <t xml:space="preserve">Interest Receivable on Foreign D.B Discounted &lt;Usance&gt; </t>
  </si>
  <si>
    <t xml:space="preserve">Interest Receivable on Loan Against Trust Receipt </t>
  </si>
  <si>
    <t>Penal Interest Receivable on MTB IT Geniuos</t>
  </si>
  <si>
    <t>Penal Interest Receivable on MTB Krishijat</t>
  </si>
  <si>
    <t>Penal Interest Receivable on MTB Light Engineering</t>
  </si>
  <si>
    <t>Penal Interest Receivable on MTB Youth Line</t>
  </si>
  <si>
    <t>Penal Interest Receivable on Microfinance (Enterprise-TL)</t>
  </si>
  <si>
    <t>Penal Interest Receivable on Demand Loan General</t>
  </si>
  <si>
    <t>Penal Interest Receivable on Demand Loan Forced</t>
  </si>
  <si>
    <t>Penal Interest Receivable on Demand Loan Time</t>
  </si>
  <si>
    <t>Penal Interest Receivable on Payment Aganist Document</t>
  </si>
  <si>
    <t>Penal Interest Receivable on Payment Against Document (B-to-B)</t>
  </si>
  <si>
    <t>Penal Interest Receivable on Inland Doc. Bill Purchased &lt;Sight&gt;</t>
  </si>
  <si>
    <t>Penal Interest Receivable on Foreign D.B Purchased &lt;Sight&gt;</t>
  </si>
  <si>
    <t>Penal Interest Receivable on Foreign D.B Discounted &lt;Usance&gt; Cust Risk</t>
  </si>
  <si>
    <t xml:space="preserve">Penal Interest Receivable on Loan Against Trust Receipt </t>
  </si>
  <si>
    <t>Penal Interest Receivable on Cash Aganist Document DL</t>
  </si>
  <si>
    <t>Penal Interest Receivable on Packing Credit</t>
  </si>
  <si>
    <t xml:space="preserve">Penal Interest Receivable on Advance Against Cash Incentive </t>
  </si>
  <si>
    <t>Penal Interest Receivable on EDF Loan &lt;USD&gt;</t>
  </si>
  <si>
    <t>Penal Interest Receivable on Demand Loans against Rural Credit</t>
  </si>
  <si>
    <t>901521 + 901017</t>
  </si>
  <si>
    <t>Commission on Inland Remittances (DD/TT)</t>
  </si>
  <si>
    <t>Commission on Pay Order Issued</t>
  </si>
  <si>
    <t>Commission on Foreign Remittance (FDD/TC)</t>
  </si>
  <si>
    <t>Commission on Online Service</t>
  </si>
  <si>
    <t>L.C. (Advising/Transfer) Charges</t>
  </si>
  <si>
    <t>Fax/E-Mail Expenses</t>
  </si>
  <si>
    <t>Telex/Telegraph  Expenses</t>
  </si>
  <si>
    <t>Ac type Code</t>
  </si>
  <si>
    <t>Pointing to CGL Head</t>
  </si>
  <si>
    <t>Source Tax on Cleaning Expenses</t>
  </si>
  <si>
    <t>Source Tax on Advertisement Bill;</t>
  </si>
  <si>
    <t>Source Tax on Security Service Bill;</t>
  </si>
  <si>
    <t>Early Settlement Fee on MTB Personal Loan DST</t>
  </si>
  <si>
    <t>Early Selllement Fee on MTB Personal Loan (Br)</t>
  </si>
  <si>
    <t>Early Selllement Fee on MTB Personal Loan (DST)</t>
  </si>
  <si>
    <t>Early Settlement Fee on MTB Home Equity Loan (Br)</t>
  </si>
  <si>
    <t>Early Settlement Fee on MTB Home Equity Loan (DST)</t>
  </si>
  <si>
    <t>Early Selllement Fee on MTB Auto Loan(DST)</t>
  </si>
  <si>
    <t>Early Selllement Fee on MTB Auto Loan(Br)</t>
  </si>
  <si>
    <t>Early Settlement Fee on MTB Auto Loan DST</t>
  </si>
  <si>
    <t>Early Settlement Fee on MTB Home Equity Loan DST</t>
  </si>
  <si>
    <t>Early Settlement Fee on MTB Home Loan DST</t>
  </si>
  <si>
    <t>Early Selllement Fee on MTB Home Loan (Br)</t>
  </si>
  <si>
    <t>Early Selllement Fee on MTB Home Loan (DST)</t>
  </si>
  <si>
    <t>Loan Processing Fee- MTB Auto loan DST</t>
  </si>
  <si>
    <t>Loan Processing Fee- MTB Auto loan (Br)</t>
  </si>
  <si>
    <t>Loan Processing Fee- MTB Auto loan (DST)</t>
  </si>
  <si>
    <t>Loan Processing Fee- MTB Personal loan DST</t>
  </si>
  <si>
    <t>Loan Processing Fee- MTB Personal loan (Br)</t>
  </si>
  <si>
    <t>Loan Processing Fee- MTB Personal loan (DST)</t>
  </si>
  <si>
    <t>Loan Processing Fee- MTB Home Equity loan DST</t>
  </si>
  <si>
    <t>Loan Processing Fee- MTB Home Equity loan (Br)</t>
  </si>
  <si>
    <t>Loan Processing Fee- MTB Home Equity loan (DST)</t>
  </si>
  <si>
    <t>Loan Processing Fee- MTB Home loan DST</t>
  </si>
  <si>
    <t>Loan Processing Fee- MTB Home loan (Br)</t>
  </si>
  <si>
    <t>Loan Processing Fee- MTB Home loan (DST)</t>
  </si>
  <si>
    <t>901129; 901128</t>
  </si>
  <si>
    <t>VAT on Rent &lt;Expenses&gt;</t>
  </si>
  <si>
    <t>VAT On Rent of Premises</t>
  </si>
  <si>
    <t>VAT on Rent of ATM</t>
  </si>
  <si>
    <t>VAT on Rent of KIOSK</t>
  </si>
  <si>
    <t>To be manually seggregated</t>
  </si>
  <si>
    <t>May be seggregated</t>
  </si>
  <si>
    <t xml:space="preserve"> MasterCard Dual</t>
  </si>
  <si>
    <t xml:space="preserve"> MasterCard Local</t>
  </si>
  <si>
    <t xml:space="preserve"> UPI Credit Card Dual- USD</t>
  </si>
  <si>
    <t xml:space="preserve"> UPI Credit Card Local-BDT</t>
  </si>
  <si>
    <t xml:space="preserve"> VISA Credit Card Local</t>
  </si>
  <si>
    <t xml:space="preserve"> VISA Dual - USD</t>
  </si>
  <si>
    <t>Credit Card &gt; MasterCard Dual</t>
  </si>
  <si>
    <t>Credit Card &gt; MasterCard Local</t>
  </si>
  <si>
    <t>Credit Card &gt; UPI Credit Card Dual- USD</t>
  </si>
  <si>
    <t>Credit Card &gt; UPI Credit Card Local-BDT</t>
  </si>
  <si>
    <t>Credit Card &gt; VISA Credit Card Local</t>
  </si>
  <si>
    <t>Credit Card &gt; VISA Dual - USD</t>
  </si>
  <si>
    <t>UPI Settlement off us POS</t>
  </si>
  <si>
    <t>MTB UPI BDT Settlement A/c</t>
  </si>
  <si>
    <t>UPI Settlement off us ATM</t>
  </si>
  <si>
    <t>901428 + 901613</t>
  </si>
  <si>
    <t>901429 + 901617</t>
  </si>
  <si>
    <t>Partial Payment Fee- MTB Auto Loan DST</t>
  </si>
  <si>
    <t>Partial Payment Fee- MTB Auto Loan (Br)</t>
  </si>
  <si>
    <t>Partial Payment Fee- MTB auto Loan (DST)</t>
  </si>
  <si>
    <t>901081 + 900384</t>
  </si>
  <si>
    <t>Partial Payment Fee- MTB Home Loan DST</t>
  </si>
  <si>
    <t>Partial Payment Fee- MTB Home Loan (Br)</t>
  </si>
  <si>
    <t>Partial Payment Fee- MTB Home Loan (DST)</t>
  </si>
  <si>
    <t>Partial Payment Fee- MTB Personal Loan  DST</t>
  </si>
  <si>
    <t>Partial Payment Fee- MTB Personal Loan (Br)</t>
  </si>
  <si>
    <t>Partial Payment Fee- MTB Personal Loan (DST)</t>
  </si>
  <si>
    <t>WASA &amp; Gas Bill (Office)</t>
  </si>
  <si>
    <t xml:space="preserve">WASA &amp; Gas Bill (Residence)                                                        </t>
  </si>
  <si>
    <t xml:space="preserve">WASA &amp; Gas Bill (Office)                                             </t>
  </si>
  <si>
    <t>Receivable from Subsidiaries MTBUK</t>
  </si>
  <si>
    <t>Advance pymt to construction of Bldg</t>
  </si>
  <si>
    <t>ReceivableS fm. Subsidiaries - Intt. on Mercharnt Banking A/C</t>
  </si>
  <si>
    <t>Receivables from SNM Securitries Ltd</t>
  </si>
  <si>
    <t>Advance Remuneration/Salary -MD</t>
  </si>
  <si>
    <t>Penal Intte. Receivable on MTB Cash Line (TL)</t>
  </si>
  <si>
    <t>HSBC NY (USD)</t>
  </si>
  <si>
    <t>ICICI Bank Ltd Honkong (USD)</t>
  </si>
  <si>
    <t>JP Morgan Chase Bank NY (USD)</t>
  </si>
  <si>
    <t>KB  Kookmin Bnak, South Koria (USD)</t>
  </si>
  <si>
    <t>Mashreq Bank London (USD)</t>
  </si>
  <si>
    <t>Mashreq Bank NY (USD)</t>
  </si>
  <si>
    <t>Citibank N.A (USD)</t>
  </si>
  <si>
    <t>Commerz Bank AG Germanu(USD)</t>
  </si>
  <si>
    <t>ICICI Bank Ltd Hongkong (USD)</t>
  </si>
  <si>
    <t>KB  Kookmin Bank, South Korea (USD)</t>
  </si>
  <si>
    <t>Commerz Bank AG Germany (USD)</t>
  </si>
  <si>
    <t>Habib American Bank NY (USD)</t>
  </si>
  <si>
    <t>Sonali Bank (UK) Ltd (USD)</t>
  </si>
  <si>
    <t>Wells Fargo Bank NY (USD)</t>
  </si>
  <si>
    <t>AB Bank Mumbai(ACU)</t>
  </si>
  <si>
    <t>Axis Bank Mumbai (ACU)</t>
  </si>
  <si>
    <t>Habib Bank Pakistan (ACU)</t>
  </si>
  <si>
    <t>Habib Metropoliton Bank, Karachi(ACU)</t>
  </si>
  <si>
    <t>HDFC Bank, Mumbai (ACUD)</t>
  </si>
  <si>
    <t>Himalian Bank Ltd. Nepal (ACU)</t>
  </si>
  <si>
    <t>HSBC, Mumbai (ACU)</t>
  </si>
  <si>
    <t>ICICI Bank, Mumbai (ACU)</t>
  </si>
  <si>
    <t>Mashreq Bank, Mumbai (ACU)</t>
  </si>
  <si>
    <t>Nepal Bangldesh, Nepal (ACU)</t>
  </si>
  <si>
    <t>Sonali Bank Ltd, Kolkata (ACU)</t>
  </si>
  <si>
    <t>Standard Chartered Bank Colombo (ACU-USD)</t>
  </si>
  <si>
    <t>Standard Chartered Bank, Kalkata (ACU)</t>
  </si>
  <si>
    <t>Standard Chartered Bank, Karachi (ACU)</t>
  </si>
  <si>
    <t>Standard Chartered Bank, Mumbai (ACU)</t>
  </si>
  <si>
    <t>Summit Bank Limited, Pakistan (ACU)</t>
  </si>
  <si>
    <t>United Bank of India, Kolkata(ACU-USD)</t>
  </si>
  <si>
    <t>Commerz Bank, Germany (EUR)</t>
  </si>
  <si>
    <t>ICICI Bank, Mumbai (EUR)</t>
  </si>
  <si>
    <t>Mashreq Bank, London (EUR)</t>
  </si>
  <si>
    <t>SCB, Frankfurt (EUR)</t>
  </si>
  <si>
    <t>Sonali Bank (UK) Ltd (EUR)</t>
  </si>
  <si>
    <t>Standard Chartered Bank,Germany (EUR)</t>
  </si>
  <si>
    <t>Unicredit Bank, Germany (EUR)</t>
  </si>
  <si>
    <t>Mashreq Bank, London (GBP)</t>
  </si>
  <si>
    <t>Sonali Bank (UK) Ltd (GBP)</t>
  </si>
  <si>
    <t>Standard Chartered Bnak, London (GBP)</t>
  </si>
  <si>
    <t>National Commercial Bank -Jeddah (USD)</t>
  </si>
  <si>
    <t>Standard Chartered Bank NY (USD)</t>
  </si>
  <si>
    <t>Standard Chartered Bnak, Singapore (SGD)</t>
  </si>
  <si>
    <t>Standard Chartered Bank, Singapore (SGD)</t>
  </si>
  <si>
    <t>SCB, Tokyo (JPY)</t>
  </si>
  <si>
    <t>UBAF, Tokyo (JPY)</t>
  </si>
  <si>
    <t>Standard Chartered Bank, Tokyo (JPY)</t>
  </si>
  <si>
    <t>Union de Banques Arabes et Françaises, Tokyo (JPY)</t>
  </si>
  <si>
    <t>Habib Bank, Zurich (CHF)</t>
  </si>
  <si>
    <t>Mashreq Bank Psc, UAE(AED)</t>
  </si>
  <si>
    <t>Doha Bank, Qatar (QAR)</t>
  </si>
  <si>
    <t>United Bank of India, Kolkata (ACU-EUR)</t>
  </si>
  <si>
    <t>Loss from Repo (Ttreasury Bond)</t>
  </si>
  <si>
    <t>Interest Paid on Term Borrowings BDT</t>
  </si>
  <si>
    <t>assuming BDT</t>
  </si>
  <si>
    <t>Penalty of CRR/ SLR</t>
  </si>
  <si>
    <t>Assuming cy BDT</t>
  </si>
  <si>
    <t>Interest earned on Bangladesh Bank Foreign Currency Clearing A/c</t>
  </si>
  <si>
    <t>Interest earned on Treasury Bond</t>
  </si>
  <si>
    <t>Intt. on MTB EDU Finance- Secured TL</t>
  </si>
  <si>
    <t>IE on MTB EDU Finance (TL) Secured</t>
  </si>
  <si>
    <t>IE on MTB EDU Finance (TL) Unsecured</t>
  </si>
  <si>
    <t>Annual Fee - VISA Credit Card</t>
  </si>
  <si>
    <t>Annual Service Charge &lt;Credit Cards - VISA&gt;</t>
  </si>
  <si>
    <t>Annual Fee- Prepaid Card</t>
  </si>
  <si>
    <t>Annual Service Charge &lt;Prepaid Cards&gt;</t>
  </si>
  <si>
    <t>Annual Service Charge -Debit Card</t>
  </si>
  <si>
    <t>Anual Fee- Mastercard Credit Card</t>
  </si>
  <si>
    <t>Annual Service Charge &lt;Credit Cards - Master Card&gt;</t>
  </si>
  <si>
    <t>Annual Service Charge &lt;Debit Cards&gt;</t>
  </si>
  <si>
    <t>Annual Service Charge &lt;Master Card International&gt;</t>
  </si>
  <si>
    <t>Annual Service Charge &lt;Credit Cards UPI&gt;</t>
  </si>
  <si>
    <t>Anual Service Charge (MasterCard International)</t>
  </si>
  <si>
    <t>Annual Service Charge- UPI Credit Card</t>
  </si>
  <si>
    <t>Cards Replacement Charge &lt;MasterCard International&gt;</t>
  </si>
  <si>
    <t>Cards Replacement Charge &lt;MasterCard Local&gt;</t>
  </si>
  <si>
    <t>Cards Replacement Charge &lt;Other Debit Cards&gt;</t>
  </si>
  <si>
    <t>Cards Replacement Charge &lt;Other Credit Cards&gt;</t>
  </si>
  <si>
    <t>Replacement Charge (MasterCard International)</t>
  </si>
  <si>
    <t>Replacement Charge (MasterCard Local)</t>
  </si>
  <si>
    <t>Replacement Charge - Credit Card</t>
  </si>
  <si>
    <t>Replacement Charge - Debit Card</t>
  </si>
  <si>
    <t>Electicity Charges &lt;Office Premises&gt;</t>
  </si>
  <si>
    <t xml:space="preserve">Electicity Charges for Office                                            </t>
  </si>
  <si>
    <t>Electicity Charges &lt;Residence&gt;</t>
  </si>
  <si>
    <t xml:space="preserve">Electricity Charges for Residence                                         </t>
  </si>
  <si>
    <t xml:space="preserve">Electricity Charge KIOSK                                           </t>
  </si>
  <si>
    <t xml:space="preserve">Electricity  Charges (ATM)                                                   </t>
  </si>
  <si>
    <t>Data Connectivity Charges(POS)</t>
  </si>
  <si>
    <t>Connectivity Charge &lt;Office Premises&gt;</t>
  </si>
  <si>
    <t xml:space="preserve"> Connectivity Charge &lt;ATM&gt;</t>
  </si>
  <si>
    <t>Connectivity Charges (ATM)</t>
  </si>
  <si>
    <t>Connectivity Charge KIOSK</t>
  </si>
  <si>
    <t>Connectivity Charge &lt;POS&gt;</t>
  </si>
  <si>
    <t>Connectivity Charge &lt;Kiosk&gt;</t>
  </si>
  <si>
    <t xml:space="preserve">Cash Carrying Expenses                                                  </t>
  </si>
  <si>
    <t xml:space="preserve">Cash Loading Charges KIOSK                                                 </t>
  </si>
  <si>
    <t xml:space="preserve">Cash Loading Charges (ATM)                                                          </t>
  </si>
  <si>
    <t>Cash Carrying / Loading Expenses &lt;Branch&gt;</t>
  </si>
  <si>
    <t>Cash Carrying / Loading Expenses &lt;Kiosk&gt;</t>
  </si>
  <si>
    <t>Cash Carrying / Loading Expenses &lt;ATM&gt;</t>
  </si>
  <si>
    <t>Security/Auxiliary Services &lt;Branch/ Office&gt;</t>
  </si>
  <si>
    <t xml:space="preserve">Security/Auxiliary Services                                             </t>
  </si>
  <si>
    <t xml:space="preserve">Security Services KIOSK                                           </t>
  </si>
  <si>
    <t>Security/Auxiliary Services &lt;Kiosk&gt;</t>
  </si>
  <si>
    <t>Security/Auxiliary Services &lt;ATM&gt;</t>
  </si>
  <si>
    <t xml:space="preserve">Security Services (ATM)                                                     </t>
  </si>
  <si>
    <t>Fees Paid for VISA</t>
  </si>
  <si>
    <t>Card Transaction Charges &lt;Fees paid for VISA&gt;</t>
  </si>
  <si>
    <t>Card Transaction Charges &lt;Fees paid for MasterCard&gt;</t>
  </si>
  <si>
    <t>MasterCard Charges</t>
  </si>
  <si>
    <t>Card Transaction Charges &lt;Sharing Charges&gt;</t>
  </si>
  <si>
    <t>Sharing Charges</t>
  </si>
  <si>
    <t>VISA Transaction Charges</t>
  </si>
  <si>
    <t>Card Transaction Charges &lt;VISA Transaction charges&gt;</t>
  </si>
  <si>
    <t>Source Tax on Revenue Expenses &lt;Advt Bill&gt;</t>
  </si>
  <si>
    <t>Source Tax on Revenue Expenses &lt;Security Service Bill&gt;</t>
  </si>
  <si>
    <t>VAT on Rent &lt;Expenses&gt; ATM</t>
  </si>
  <si>
    <t>VAT on Rent &lt;Expenses&gt; Kiosk</t>
  </si>
  <si>
    <t>Electicity Charges Kiosk</t>
  </si>
  <si>
    <t>Electicity Charges ATM</t>
  </si>
  <si>
    <t>Late Payment Charge - Credit Card International</t>
  </si>
  <si>
    <t>Late Payment Charge - Credit Card Local</t>
  </si>
  <si>
    <t>Partial Payment Fee- MTB Home Equity Loan DST</t>
  </si>
  <si>
    <t>Partial Payment Fee- MTB Home Equity Loan (Br)</t>
  </si>
  <si>
    <t>Partial Payment Fee- MTB Home Equity Loan (DST)</t>
  </si>
  <si>
    <t>Lease Rent &lt;Car&gt;</t>
  </si>
  <si>
    <t>To be splitted</t>
  </si>
  <si>
    <t xml:space="preserve">Dep. on Office Equipments; Deprication KIOSK Office Equipment : Dep. on Electric Equipment; Dep. on Electric Equipment-ATM                                                     </t>
  </si>
  <si>
    <t>900272; 901890; 902456; 902455</t>
  </si>
  <si>
    <t xml:space="preserve">Dep. on Office Equipments; Deprication KIOSK Office Equipment                                           </t>
  </si>
  <si>
    <t>To be splitted by GF</t>
  </si>
  <si>
    <t>Is it required for all branches or only HO??</t>
  </si>
  <si>
    <t>Telephone Expenses &lt;Office&gt;</t>
  </si>
  <si>
    <t>Telephone Expenses &lt;Residence&gt;</t>
  </si>
  <si>
    <t xml:space="preserve">Telephone Branch [00000]; Telephone Head Office [00001]                                                          </t>
  </si>
  <si>
    <t>900332; 900331</t>
  </si>
  <si>
    <t xml:space="preserve">Telephone Residence                                                                 </t>
  </si>
  <si>
    <t>Insurance for Bank's Property at Godown</t>
  </si>
  <si>
    <t>Insurance for Bank's Property at ATM</t>
  </si>
  <si>
    <t>Insurance for Bank's Property at Kiosk</t>
  </si>
  <si>
    <t xml:space="preserve">Insurance for Godown                                                   </t>
  </si>
  <si>
    <t xml:space="preserve">Insurance Charge KIOSK                                                        </t>
  </si>
  <si>
    <t xml:space="preserve">Insurance Charges (ATM)                                                            </t>
  </si>
  <si>
    <t>Paper &amp; Table Stationary &lt;Office&gt;</t>
  </si>
  <si>
    <t xml:space="preserve">Paper &amp; Table Stationary                                                 </t>
  </si>
  <si>
    <t>Paper &amp; Table Stationary &lt;Petty Stationery&gt;</t>
  </si>
  <si>
    <t xml:space="preserve">Petty Stationery                                                 </t>
  </si>
  <si>
    <t xml:space="preserve">Stationery KIOSK                                                    </t>
  </si>
  <si>
    <t>Paper &amp; Table Stationary Kiosk</t>
  </si>
  <si>
    <t>Paper &amp; Table Stationary ATM</t>
  </si>
  <si>
    <t>Paper &amp; Table Stationary POS</t>
  </si>
  <si>
    <t xml:space="preserve">Stationery (ATM)                                                    </t>
  </si>
  <si>
    <t xml:space="preserve">Stationery (POS)                                                        </t>
  </si>
  <si>
    <t>AB Bank Mumbai(ACU-USD)</t>
  </si>
  <si>
    <t>Axis Bank Mumbai (ACU-USD)</t>
  </si>
  <si>
    <t>Habib Bank Pakistan (ACU-USD)</t>
  </si>
  <si>
    <t>Habib Metropoliton Bank, Karachi(ACU-USD)</t>
  </si>
  <si>
    <t>Himalian Bank Ltd. Nepal (ACU-USD)</t>
  </si>
  <si>
    <t>HSBC, Mumbai (ACU-USD)</t>
  </si>
  <si>
    <t>ICICI Bank, Mumbai (ACU-USD)</t>
  </si>
  <si>
    <t>Mashreq Bank, Mumbai (ACU-USD)</t>
  </si>
  <si>
    <t>Nepal Bangldesh, Nepal (ACU-USD)</t>
  </si>
  <si>
    <t>Sonali Bank Ltd, Kolkata (ACU-USD)</t>
  </si>
  <si>
    <t>Foreign Banks Nostro(AUD)</t>
  </si>
  <si>
    <t>Commerz Bank AG, Germany (AUD)</t>
  </si>
  <si>
    <t>Foreign Banks Nostro (SAR)</t>
  </si>
  <si>
    <t>Bank Al Bilad KSA (SAR)</t>
  </si>
  <si>
    <t>Balance with Other Bank (DBBL)</t>
  </si>
  <si>
    <t>Balance with Other Bank(SCB)</t>
  </si>
  <si>
    <t>Interest Suspense A/c - MTB Cash Line (OD)</t>
  </si>
  <si>
    <t>Interest Suspense A/c - MTB Cash Line (TL)</t>
  </si>
  <si>
    <t>Intt. Suspense A/c - (Misc)</t>
  </si>
  <si>
    <t>Intt. Suspense A/c - Cash Credit(Hypo)</t>
  </si>
  <si>
    <t>Intt. Suspense A/c - Demand Loan</t>
  </si>
  <si>
    <t>Intt. Suspense A/c - Demand Loan(Back to Back)</t>
  </si>
  <si>
    <t>Intt. Suspense A/c - Foreign Bill Purchased (Clean)</t>
  </si>
  <si>
    <t>Intt. Suspense A/c - House Building Loan (Com)</t>
  </si>
  <si>
    <t>Intt. Suspense A/c - House Building Loan (Developer)</t>
  </si>
  <si>
    <t>Intt. Suspense A/c - INLAND DOC. BILL PURCAHSED</t>
  </si>
  <si>
    <t>Intt. Suspense A/c - Lease Finance</t>
  </si>
  <si>
    <t>Intt. Suspense A/c - LOAN AGAINST TRUST RECEIPT (QUARTERLY)</t>
  </si>
  <si>
    <t>Intt. Suspense A/c - LOAN GENERAL  (QUARTERLY)</t>
  </si>
  <si>
    <t>Intt. Suspense A/c - LOANS AG. TRUST RECEIPTS (MONTHLY)</t>
  </si>
  <si>
    <t>Intt. Suspense A/c - MTB Auto Loan (Branch)</t>
  </si>
  <si>
    <t>Intt. Suspense A/c - MTB Auto Loan (DST)</t>
  </si>
  <si>
    <t>Intt. Suspense A/c - MTB Bhagyobati</t>
  </si>
  <si>
    <t>Intt. Suspense A/c - MTB EDU Finance-SOD</t>
  </si>
  <si>
    <t>Intt. Suspense A/c - MTB EDU Secured(TL)</t>
  </si>
  <si>
    <t>Intt. Suspense A/c - MTB EDU Unsecured(TL)</t>
  </si>
  <si>
    <t>Intt. Suspense A/c - MTB Green Energy</t>
  </si>
  <si>
    <t>Intt. Suspense A/c - MTB Home Loan (Branch)</t>
  </si>
  <si>
    <t>Intt. Suspense A/c - MTB Krishi</t>
  </si>
  <si>
    <t>Intt. Suspense A/c - MTB Krishijat (RL)</t>
  </si>
  <si>
    <t>Intt. Suspense A/c - MTB Krishijat (TL)</t>
  </si>
  <si>
    <t>Intt. Suspense A/c - MTB Light Engineering (RL)</t>
  </si>
  <si>
    <t>Intt. Suspense A/c - MTB Light Engineering (TL)</t>
  </si>
  <si>
    <t>Intt. Suspense A/c - MTB Micro Finance</t>
  </si>
  <si>
    <t>Intt. Suspense A/c - MTB Moushumi</t>
  </si>
  <si>
    <t>Intt. Suspense A/c - MTB Neer</t>
  </si>
  <si>
    <t>Intt. Suspense A/c - MTB Personal Loan (Br)</t>
  </si>
  <si>
    <t>Intt. Suspense A/c - MTB Professional Loan</t>
  </si>
  <si>
    <t>Intt. Suspense A/c - MTB Revolving Loan</t>
  </si>
  <si>
    <t>Intt. Suspense A/c - MTB Youth Line Loan</t>
  </si>
  <si>
    <t>Intt. Suspense A/c - PAYMENT AGAINST DOCUMENT</t>
  </si>
  <si>
    <t>Intt. Suspense A/c - Small Business Loan</t>
  </si>
  <si>
    <t>Intt. Suspense A/c - SME Cash Credit (Hypo)</t>
  </si>
  <si>
    <t>Intt. Suspense A/c - SOD (Garments)</t>
  </si>
  <si>
    <t>Intt. Suspense A/c - SOD (General)-Business</t>
  </si>
  <si>
    <t>Intt. Suspense A/c - SOD (General)-Pay Order</t>
  </si>
  <si>
    <t>Intt. Suspense A/c - SOD (General)-Real Estate</t>
  </si>
  <si>
    <t>Intt. Suspense A/c - SOD (General)-Work /Supply</t>
  </si>
  <si>
    <t>Intt. Suspense A/c - Term Loan</t>
  </si>
  <si>
    <t>Intt. Suspense A/c - TERM LOAN  (Industrial)</t>
  </si>
  <si>
    <t>Intt. Suspense A/c - TERM LOAN (Non-Industrial)</t>
  </si>
  <si>
    <t>Intt. Suspense A/c - Time Loan</t>
  </si>
  <si>
    <t>Intt. Suspense A/c - Loan General  (Quarterly)</t>
  </si>
  <si>
    <t>Intt. Suspense A/c - Loans ag. Trust Receipts (Monthly)</t>
  </si>
  <si>
    <t>Intt. Payable on MTB Ruby (DST)</t>
  </si>
  <si>
    <t>Intt. Payable on MTB Junior (DST)</t>
  </si>
  <si>
    <t>Intt. Payable on MTB Graduate (DST)</t>
  </si>
  <si>
    <t>Intt. Payable on MTB Inspire (DST)</t>
  </si>
  <si>
    <t>Proposed &lt;new&gt;</t>
  </si>
  <si>
    <t>No mapping reqd.</t>
  </si>
  <si>
    <t>Intt. Payable on MTB Double Saver (DST)</t>
  </si>
  <si>
    <t>Intt. Payable on Durga Puja Shanchaya Prokalpa</t>
  </si>
  <si>
    <t>Intt. Payable on Eid ul Azha Shanchaya Prokalpa</t>
  </si>
  <si>
    <t>Intt. Payable on Eid ul Fitre Shanchaya Prokalpa</t>
  </si>
  <si>
    <t xml:space="preserve">Intt. Payable on MTB Triple Saver Plan                                          </t>
  </si>
  <si>
    <t xml:space="preserve">Intt. Payable on Unique Saving Plan                                             </t>
  </si>
  <si>
    <t xml:space="preserve">Intt. Payable on Save Every Day Deposit                                         </t>
  </si>
  <si>
    <t>Intt. Payable on Savings Deposit (DST)</t>
  </si>
  <si>
    <t>Intt. Payable on Fixed Deposit (DST)</t>
  </si>
  <si>
    <t>Intt. Payable on Fixed Deposit (Br.)</t>
  </si>
  <si>
    <t>Interior Decoration -ATM Booth</t>
  </si>
  <si>
    <t>Fixture &lt;Interior Decoration ATM&gt;</t>
  </si>
  <si>
    <t>Fixture &lt;Interior Decoration Kiosk&gt;</t>
  </si>
  <si>
    <t>KIOSK Interior Decoration</t>
  </si>
  <si>
    <t>ATM Machine</t>
  </si>
  <si>
    <t>Other Office Equipments &lt;ATM Machines&gt;</t>
  </si>
  <si>
    <t>KIOSK ATM Machine</t>
  </si>
  <si>
    <t>Other Office Equipments &lt;Kiosk ATM Machines&gt;</t>
  </si>
  <si>
    <t>KIOSK Deposit machine</t>
  </si>
  <si>
    <t>KIOSK Office Equipment</t>
  </si>
  <si>
    <t>Other Office Equipments &lt;Other Kiosk office equipments&gt;</t>
  </si>
  <si>
    <t>Other Office Equipments &lt;Kiosk Deposit Machines&gt;</t>
  </si>
  <si>
    <t>POS Machine</t>
  </si>
  <si>
    <t>Intt. Receivable  on MTB Cash Line (TL)</t>
  </si>
  <si>
    <t>Interest Payable on SB Resident Foreign Currency USD</t>
  </si>
  <si>
    <t>Intt. Paid on RFCD</t>
  </si>
  <si>
    <t>Intt. Paid on NRB DPS</t>
  </si>
  <si>
    <t>Income fm Student File</t>
  </si>
  <si>
    <t>Student File Opening Fee</t>
  </si>
  <si>
    <t>Student File Renewal Fee</t>
  </si>
  <si>
    <t>Acc. Dep. on ATM Machine</t>
  </si>
  <si>
    <t>Accumulated Depreciation on other Office Equipments &lt;ATM Machine&gt;</t>
  </si>
  <si>
    <t>Acc. Dep. on Electric Equipment</t>
  </si>
  <si>
    <t>Acc. Dep. on Electric Equipment -ATM</t>
  </si>
  <si>
    <t>Accumulated Depreciation on Electrical Equipments &lt;ATM&gt;</t>
  </si>
  <si>
    <t>Accumulated Depreciation on Electrical Equipments &lt;Office Premises&gt;</t>
  </si>
  <si>
    <t>Accumulated Depreciation on Furniture &lt;Kiosk&gt;</t>
  </si>
  <si>
    <t>Accumulated Depreciation on Furniture &lt;Office Premises&gt;</t>
  </si>
  <si>
    <t>Acc. Dep. on Furniture</t>
  </si>
  <si>
    <t>Acc. Dep. on Furniture-KIOSK</t>
  </si>
  <si>
    <t>Acc. Dep. on Immovable Property</t>
  </si>
  <si>
    <t>Acc. Dep. on Intangible Asset</t>
  </si>
  <si>
    <t>Acc. Dep. on Interior Decoration</t>
  </si>
  <si>
    <t>Acc. Dep. on Interior Decoration-ATM</t>
  </si>
  <si>
    <t>Acc. Dep. on Interior Decoration-KIOSK</t>
  </si>
  <si>
    <t>Acc. Dep. on KIOSK ATM Machine</t>
  </si>
  <si>
    <t>Acc. Dep. on KIOSK Deposit Machine</t>
  </si>
  <si>
    <t>Acc. Dep. on KIOSK Office Equipment</t>
  </si>
  <si>
    <t>Acc. Dep. on Motor Cycle</t>
  </si>
  <si>
    <t>Acc. Dep. on Motor Vehicle</t>
  </si>
  <si>
    <t>Acc. Dep. on Office Equipment</t>
  </si>
  <si>
    <t>Acc. Dep. on POS</t>
  </si>
  <si>
    <t>Accumulated Amortization of Intangible Assets</t>
  </si>
  <si>
    <t>Accumulated Amortization of Software</t>
  </si>
  <si>
    <t>Accumulated Depreciation on Fixture &lt;Interior Decoration&gt;</t>
  </si>
  <si>
    <t>Accumulated Depreciation on Fixture &lt;Interior Decoration ATM&gt;</t>
  </si>
  <si>
    <t>Accumulated Depreciation on other Office Equipments &lt;Office Premises&gt;</t>
  </si>
  <si>
    <t>Accumulated Depreciation on other Office Equipments &lt;Kiosk ATM Machine&gt;</t>
  </si>
  <si>
    <t>Accumulated Depreciation on other Office Equipments &lt;Kiosk Deposit Machine&gt;</t>
  </si>
  <si>
    <t>Accumulated Depreciation on other Office Equipments &lt;Kiosk Office Equipments&gt;</t>
  </si>
  <si>
    <t>Accumulated Depreciation on other Office Equipments &lt;POS Machine&gt;</t>
  </si>
  <si>
    <t>Balance with Other Bank(XXX)</t>
  </si>
  <si>
    <t xml:space="preserve">Balance with Other Banks                                         </t>
  </si>
  <si>
    <t>El Dorado (Brac Bank Ltd)</t>
  </si>
  <si>
    <t>Southeast Bank Ltd. (Incoming)</t>
  </si>
  <si>
    <t>Balance with Other Bank(Brac Bank El DoradoSCB)</t>
  </si>
  <si>
    <t>Balance with Other Bank(South East Bank -Incoming)</t>
  </si>
  <si>
    <t>Local Bank Nostro &lt;USD&gt;</t>
  </si>
  <si>
    <t>Other Banks &amp; FIs within Bangladesh &lt;FC&gt;</t>
  </si>
  <si>
    <t>Balance with Other Banks in FC</t>
  </si>
  <si>
    <t>Cash in Kiosk ATM</t>
  </si>
  <si>
    <t>to be splitted</t>
  </si>
  <si>
    <t>Cash in KIOSK ATM</t>
  </si>
  <si>
    <t xml:space="preserve">FOREIGN CURRENCY IN HAND                                         </t>
  </si>
  <si>
    <t xml:space="preserve">Intt. Receivable on Balance with Other Bank                                     </t>
  </si>
  <si>
    <t>Penal Interest - MTB Light Engineering (RL)</t>
  </si>
  <si>
    <t xml:space="preserve">Intt. Receivable on FDBP                                                        </t>
  </si>
  <si>
    <t xml:space="preserve">Employees Welfare Fund  + Welfare Fund                                                         </t>
  </si>
  <si>
    <t>Not in Use</t>
  </si>
  <si>
    <t>EUR</t>
  </si>
  <si>
    <t>JPY</t>
  </si>
  <si>
    <t>SGD</t>
  </si>
  <si>
    <t>CHF</t>
  </si>
  <si>
    <t>HDFC Bank, Mumbai (ACU-USD)</t>
  </si>
  <si>
    <t>Commerz Bank AG, Germany (ACU-USD)</t>
  </si>
  <si>
    <t>Standard Chartered Bank, Kalkata (ACU-USD)</t>
  </si>
  <si>
    <t>Standard Chartered Bank, Karachi (ACU-USD)</t>
  </si>
  <si>
    <t>Standard Chartered Bank, Mumbai (ACU-USD)</t>
  </si>
  <si>
    <t>Summit Bank Limited, Pakistan (ACU-USD)</t>
  </si>
  <si>
    <t>SAR</t>
  </si>
  <si>
    <t>AED</t>
  </si>
  <si>
    <t>QAR</t>
  </si>
  <si>
    <t>Other Office Equipments (other than Computers)</t>
  </si>
  <si>
    <t>Other Office Equipments (POS machine)</t>
  </si>
  <si>
    <t>Col. F is for Mnemonics which is to be provided by TCS</t>
  </si>
  <si>
    <t>Col. H to L are for creation of BGL Accounts by TCS: Ms. Sudha</t>
  </si>
  <si>
    <t>Col. B to F are for creation of BGL Products by TCS: Ms. Sudha</t>
  </si>
  <si>
    <t>Col. M to N are for data migration by TCS: Ms. Suvra and MTB Mr Belayet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</si>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</sst>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09]General"/>
    <numFmt numFmtId="165" formatCode="[$-4009]0%"/>
    <numFmt numFmtId="166" formatCode="0000"/>
    <numFmt numFmtId="167" formatCode="000000000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7A37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 Rounded MT Bold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164" fontId="6" fillId="0" borderId="0"/>
    <xf numFmtId="165" fontId="7" fillId="0" borderId="0"/>
  </cellStyleXfs>
  <cellXfs count="127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6" fillId="0" borderId="0" xfId="0" applyFont="1"/>
    <xf numFmtId="0" fontId="17" fillId="0" borderId="0" xfId="0" applyFont="1" applyFill="1" applyAlignment="1">
      <alignment horizontal="left" vertical="center" wrapText="1"/>
    </xf>
    <xf numFmtId="0" fontId="0" fillId="2" borderId="0" xfId="0" applyFill="1"/>
    <xf numFmtId="0" fontId="0" fillId="0" borderId="0" xfId="0" applyBorder="1"/>
    <xf numFmtId="0" fontId="1" fillId="6" borderId="6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1" fillId="0" borderId="1" xfId="0" applyFont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top"/>
    </xf>
    <xf numFmtId="0" fontId="0" fillId="5" borderId="1" xfId="0" applyFill="1" applyBorder="1" applyAlignment="1">
      <alignment wrapText="1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/>
    </xf>
    <xf numFmtId="0" fontId="19" fillId="7" borderId="6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quotePrefix="1" applyBorder="1"/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/>
    </xf>
    <xf numFmtId="0" fontId="0" fillId="0" borderId="2" xfId="0" quotePrefix="1" applyBorder="1" applyAlignment="1">
      <alignment vertical="center"/>
    </xf>
    <xf numFmtId="0" fontId="14" fillId="0" borderId="1" xfId="0" applyFont="1" applyBorder="1" applyAlignment="1">
      <alignment wrapText="1"/>
    </xf>
    <xf numFmtId="0" fontId="20" fillId="7" borderId="6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Fill="1" applyBorder="1"/>
    <xf numFmtId="0" fontId="0" fillId="0" borderId="9" xfId="0" applyFill="1" applyBorder="1"/>
    <xf numFmtId="0" fontId="0" fillId="0" borderId="3" xfId="0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vertical="center"/>
    </xf>
    <xf numFmtId="0" fontId="0" fillId="0" borderId="2" xfId="0" quotePrefix="1" applyFill="1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Fill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0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" xfId="0" applyFont="1" applyBorder="1" applyAlignment="1">
      <alignment horizontal="center"/>
    </xf>
    <xf numFmtId="0" fontId="0" fillId="4" borderId="7" xfId="0" applyFill="1" applyBorder="1" applyAlignment="1">
      <alignment wrapText="1"/>
    </xf>
    <xf numFmtId="0" fontId="2" fillId="0" borderId="2" xfId="0" applyFont="1" applyFill="1" applyBorder="1"/>
    <xf numFmtId="0" fontId="16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6" xfId="0" applyFill="1" applyBorder="1"/>
    <xf numFmtId="0" fontId="0" fillId="0" borderId="4" xfId="0" applyBorder="1"/>
    <xf numFmtId="0" fontId="18" fillId="0" borderId="1" xfId="0" applyFont="1" applyBorder="1" applyAlignment="1">
      <alignment wrapText="1"/>
    </xf>
    <xf numFmtId="0" fontId="0" fillId="0" borderId="4" xfId="0" applyFill="1" applyBorder="1"/>
    <xf numFmtId="0" fontId="18" fillId="0" borderId="1" xfId="0" applyFont="1" applyFill="1" applyBorder="1" applyAlignment="1">
      <alignment wrapText="1"/>
    </xf>
    <xf numFmtId="0" fontId="18" fillId="0" borderId="0" xfId="0" applyFont="1" applyBorder="1" applyAlignment="1">
      <alignment wrapText="1"/>
    </xf>
    <xf numFmtId="0" fontId="1" fillId="6" borderId="6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Border="1"/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top"/>
    </xf>
    <xf numFmtId="0" fontId="0" fillId="2" borderId="1" xfId="0" applyFill="1" applyBorder="1" applyAlignment="1">
      <alignment horizontal="right" vertical="top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top"/>
    </xf>
    <xf numFmtId="0" fontId="0" fillId="2" borderId="1" xfId="0" applyFont="1" applyFill="1" applyBorder="1" applyAlignment="1">
      <alignment horizontal="right"/>
    </xf>
    <xf numFmtId="167" fontId="0" fillId="0" borderId="1" xfId="0" applyNumberForma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6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wrapText="1"/>
    </xf>
    <xf numFmtId="0" fontId="22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left"/>
    </xf>
    <xf numFmtId="0" fontId="22" fillId="8" borderId="1" xfId="0" applyFont="1" applyFill="1" applyBorder="1" applyAlignment="1">
      <alignment horizontal="center" wrapText="1"/>
    </xf>
    <xf numFmtId="0" fontId="22" fillId="8" borderId="1" xfId="0" applyFont="1" applyFill="1" applyBorder="1" applyAlignment="1">
      <alignment horizontal="left"/>
    </xf>
    <xf numFmtId="0" fontId="1" fillId="8" borderId="0" xfId="0" applyFont="1" applyFill="1" applyAlignment="1">
      <alignment horizontal="center"/>
    </xf>
  </cellXfs>
  <cellStyles count="5">
    <cellStyle name="Excel Built-in Normal" xfId="2"/>
    <cellStyle name="Excel Built-in Normal 1" xfId="3"/>
    <cellStyle name="Excel Built-in Normal 1 2" xfId="4"/>
    <cellStyle name="Normal" xfId="0" builtinId="0"/>
    <cellStyle name="Normal 2" xfId="1"/>
  </cellStyles>
  <dxfs count="117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6"/>
  <sheetViews>
    <sheetView tabSelected="1" workbookViewId="0">
      <selection activeCell="J17" sqref="J17"/>
    </sheetView>
  </sheetViews>
  <sheetFormatPr defaultRowHeight="15" x14ac:dyDescent="0.25"/>
  <cols>
    <col min="1" max="1" width="10.5703125" customWidth="1"/>
    <col min="2" max="2" width="9.140625" style="116"/>
    <col min="10" max="10" width="27.28515625" customWidth="1"/>
  </cols>
  <sheetData>
    <row r="1" spans="2:10" x14ac:dyDescent="0.25">
      <c r="B1" s="126" t="s">
        <v>2357</v>
      </c>
      <c r="C1" s="126"/>
      <c r="D1" s="126"/>
      <c r="E1" s="126"/>
      <c r="F1" s="126"/>
      <c r="G1" s="126"/>
      <c r="H1" s="126"/>
      <c r="I1" s="126"/>
      <c r="J1" s="126"/>
    </row>
    <row r="3" spans="2:10" ht="18.75" x14ac:dyDescent="0.3">
      <c r="B3" s="122">
        <v>1</v>
      </c>
      <c r="C3" s="123" t="s">
        <v>2355</v>
      </c>
      <c r="D3" s="123"/>
      <c r="E3" s="123"/>
      <c r="F3" s="123"/>
      <c r="G3" s="123"/>
      <c r="H3" s="123"/>
      <c r="I3" s="123"/>
      <c r="J3" s="123"/>
    </row>
    <row r="4" spans="2:10" ht="18.75" x14ac:dyDescent="0.3">
      <c r="B4" s="124">
        <v>2</v>
      </c>
      <c r="C4" s="125" t="s">
        <v>2353</v>
      </c>
      <c r="D4" s="125"/>
      <c r="E4" s="125"/>
      <c r="F4" s="125"/>
      <c r="G4" s="125"/>
      <c r="H4" s="125"/>
      <c r="I4" s="125"/>
      <c r="J4" s="125"/>
    </row>
    <row r="5" spans="2:10" ht="18.75" x14ac:dyDescent="0.3">
      <c r="B5" s="122">
        <v>3</v>
      </c>
      <c r="C5" s="123" t="s">
        <v>2354</v>
      </c>
      <c r="D5" s="123"/>
      <c r="E5" s="123"/>
      <c r="F5" s="123"/>
      <c r="G5" s="123"/>
      <c r="H5" s="123"/>
      <c r="I5" s="123"/>
      <c r="J5" s="123"/>
    </row>
    <row r="6" spans="2:10" ht="18.75" x14ac:dyDescent="0.3">
      <c r="B6" s="124">
        <v>4</v>
      </c>
      <c r="C6" s="125" t="s">
        <v>2356</v>
      </c>
      <c r="D6" s="125"/>
      <c r="E6" s="125"/>
      <c r="F6" s="125"/>
      <c r="G6" s="125"/>
      <c r="H6" s="125"/>
      <c r="I6" s="125"/>
      <c r="J6" s="125"/>
    </row>
  </sheetData>
  <mergeCells count="5">
    <mergeCell ref="C3:J3"/>
    <mergeCell ref="C4:J4"/>
    <mergeCell ref="C5:J5"/>
    <mergeCell ref="C6:J6"/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Q970"/>
  <sheetViews>
    <sheetView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defaultRowHeight="15" x14ac:dyDescent="0.25"/>
  <cols>
    <col min="1" max="1" width="9.140625" style="21"/>
    <col min="2" max="2" width="19.140625" style="33" customWidth="1"/>
    <col min="4" max="4" width="21.5703125" customWidth="1"/>
    <col min="5" max="5" width="9.140625" style="21"/>
    <col min="6" max="6" width="10.28515625" style="27" customWidth="1"/>
    <col min="7" max="7" width="14.42578125" style="27" customWidth="1"/>
    <col min="8" max="8" width="19.140625" bestFit="1" customWidth="1"/>
    <col min="9" max="9" width="44.42578125" customWidth="1"/>
    <col min="10" max="10" width="11.85546875" style="33" customWidth="1"/>
    <col min="11" max="11" width="8.28515625" customWidth="1"/>
    <col min="12" max="12" width="18" style="22" customWidth="1"/>
    <col min="13" max="13" width="16.5703125" style="21" customWidth="1"/>
    <col min="14" max="14" width="38.140625" style="33" customWidth="1"/>
    <col min="15" max="30" width="17.28515625" customWidth="1"/>
    <col min="32" max="32" width="12.42578125" customWidth="1"/>
  </cols>
  <sheetData>
    <row r="1" spans="1:43" ht="45" x14ac:dyDescent="0.25">
      <c r="A1" s="42" t="s">
        <v>839</v>
      </c>
      <c r="B1" s="52" t="s">
        <v>1561</v>
      </c>
      <c r="C1" s="53" t="s">
        <v>1962</v>
      </c>
      <c r="D1" s="52" t="s">
        <v>1563</v>
      </c>
      <c r="E1" s="53" t="s">
        <v>1562</v>
      </c>
      <c r="F1" s="67" t="s">
        <v>1</v>
      </c>
      <c r="G1" s="67" t="s">
        <v>1835</v>
      </c>
      <c r="H1" s="43" t="s">
        <v>1557</v>
      </c>
      <c r="I1" s="43" t="s">
        <v>1558</v>
      </c>
      <c r="J1" s="43" t="s">
        <v>1559</v>
      </c>
      <c r="K1" s="31" t="s">
        <v>1560</v>
      </c>
      <c r="L1" s="96" t="s">
        <v>1963</v>
      </c>
      <c r="M1" s="35" t="s">
        <v>905</v>
      </c>
      <c r="N1" s="31" t="s">
        <v>906</v>
      </c>
      <c r="O1" s="31" t="s">
        <v>0</v>
      </c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M1">
        <v>11203001</v>
      </c>
      <c r="AN1" t="s">
        <v>7</v>
      </c>
      <c r="AO1">
        <v>1104</v>
      </c>
      <c r="AP1" t="s">
        <v>40</v>
      </c>
      <c r="AQ1">
        <v>1001</v>
      </c>
    </row>
    <row r="2" spans="1:43" x14ac:dyDescent="0.25">
      <c r="A2" s="36">
        <v>1</v>
      </c>
      <c r="B2" s="3" t="s">
        <v>4</v>
      </c>
      <c r="C2" s="1">
        <v>1101</v>
      </c>
      <c r="D2" s="8" t="s">
        <v>4</v>
      </c>
      <c r="E2" s="9">
        <v>1001</v>
      </c>
      <c r="F2" s="24" t="s">
        <v>2</v>
      </c>
      <c r="G2" s="24"/>
      <c r="H2" s="24" t="s">
        <v>1564</v>
      </c>
      <c r="I2" s="24" t="s">
        <v>4</v>
      </c>
      <c r="J2" s="24" t="s">
        <v>1565</v>
      </c>
      <c r="K2" s="24" t="s">
        <v>1566</v>
      </c>
      <c r="L2" s="97" t="s">
        <v>1567</v>
      </c>
      <c r="M2" s="49">
        <v>901040</v>
      </c>
      <c r="N2" s="34" t="s">
        <v>1035</v>
      </c>
      <c r="AF2" t="e">
        <f>+VLOOKUP(M2,AG:AH,2,FALSE)</f>
        <v>#N/A</v>
      </c>
      <c r="AG2" s="97">
        <v>900076</v>
      </c>
      <c r="AH2" t="s">
        <v>2337</v>
      </c>
      <c r="AM2">
        <v>11203002</v>
      </c>
      <c r="AN2" t="s">
        <v>7</v>
      </c>
      <c r="AO2">
        <v>1104</v>
      </c>
      <c r="AP2" t="s">
        <v>41</v>
      </c>
      <c r="AQ2">
        <v>1002</v>
      </c>
    </row>
    <row r="3" spans="1:43" x14ac:dyDescent="0.25">
      <c r="A3" s="36">
        <f>+A2+1</f>
        <v>2</v>
      </c>
      <c r="B3" s="3" t="s">
        <v>5</v>
      </c>
      <c r="C3" s="1">
        <v>1102</v>
      </c>
      <c r="D3" s="10" t="s">
        <v>5</v>
      </c>
      <c r="E3" s="11">
        <v>1001</v>
      </c>
      <c r="F3" s="24" t="s">
        <v>2</v>
      </c>
      <c r="G3" s="24"/>
      <c r="H3" s="24" t="s">
        <v>1568</v>
      </c>
      <c r="I3" s="24" t="s">
        <v>5</v>
      </c>
      <c r="J3" s="24" t="s">
        <v>1565</v>
      </c>
      <c r="K3" s="24" t="s">
        <v>1566</v>
      </c>
      <c r="L3" s="97" t="s">
        <v>1569</v>
      </c>
      <c r="M3" s="49">
        <v>901042</v>
      </c>
      <c r="N3" s="34" t="s">
        <v>943</v>
      </c>
      <c r="AF3" t="e">
        <f>+VLOOKUP(M3,AG:AH,2,FALSE)</f>
        <v>#N/A</v>
      </c>
      <c r="AG3" s="97">
        <v>900089</v>
      </c>
      <c r="AH3" t="s">
        <v>2337</v>
      </c>
      <c r="AM3">
        <v>11203003</v>
      </c>
      <c r="AN3" t="s">
        <v>7</v>
      </c>
      <c r="AO3">
        <v>1104</v>
      </c>
      <c r="AP3" t="s">
        <v>42</v>
      </c>
      <c r="AQ3">
        <v>1003</v>
      </c>
    </row>
    <row r="4" spans="1:43" x14ac:dyDescent="0.25">
      <c r="A4" s="36">
        <f t="shared" ref="A4:A66" si="0">+A3+1</f>
        <v>3</v>
      </c>
      <c r="B4" s="3" t="s">
        <v>6</v>
      </c>
      <c r="C4" s="1">
        <v>1103</v>
      </c>
      <c r="D4" s="8" t="s">
        <v>6</v>
      </c>
      <c r="E4" s="9">
        <v>1001</v>
      </c>
      <c r="F4" s="24" t="s">
        <v>2</v>
      </c>
      <c r="G4" s="24"/>
      <c r="H4" s="24" t="s">
        <v>1570</v>
      </c>
      <c r="I4" s="24" t="s">
        <v>6</v>
      </c>
      <c r="J4" s="24" t="s">
        <v>1565</v>
      </c>
      <c r="K4" s="24" t="s">
        <v>1566</v>
      </c>
      <c r="L4" s="97" t="s">
        <v>1571</v>
      </c>
      <c r="M4" s="49">
        <v>901041</v>
      </c>
      <c r="N4" s="34" t="s">
        <v>944</v>
      </c>
      <c r="AF4" t="e">
        <f>+VLOOKUP(M4,AG:AH,2,FALSE)</f>
        <v>#N/A</v>
      </c>
      <c r="AG4" s="97">
        <v>900102</v>
      </c>
      <c r="AH4" t="s">
        <v>2337</v>
      </c>
      <c r="AM4">
        <v>12101002</v>
      </c>
      <c r="AN4" t="s">
        <v>600</v>
      </c>
      <c r="AO4">
        <v>1201</v>
      </c>
      <c r="AP4" t="s">
        <v>606</v>
      </c>
      <c r="AQ4">
        <v>1002</v>
      </c>
    </row>
    <row r="5" spans="1:43" ht="25.5" x14ac:dyDescent="0.25">
      <c r="A5" s="36">
        <f t="shared" si="0"/>
        <v>4</v>
      </c>
      <c r="B5" s="3" t="s">
        <v>7</v>
      </c>
      <c r="C5" s="38">
        <v>1104</v>
      </c>
      <c r="D5" s="8" t="s">
        <v>40</v>
      </c>
      <c r="E5" s="110">
        <v>1001</v>
      </c>
      <c r="F5" s="24" t="s">
        <v>2</v>
      </c>
      <c r="G5" s="24"/>
      <c r="H5" s="38" t="str">
        <f>+CONCATENATE(L5,"001","00106")</f>
        <v>1120300100100106</v>
      </c>
      <c r="I5" s="38" t="s">
        <v>40</v>
      </c>
      <c r="J5" s="38" t="s">
        <v>1929</v>
      </c>
      <c r="K5" s="38" t="s">
        <v>1566</v>
      </c>
      <c r="L5" s="98">
        <v>11203001</v>
      </c>
      <c r="M5" s="54">
        <v>901354</v>
      </c>
      <c r="N5" s="114" t="s">
        <v>1036</v>
      </c>
      <c r="AF5" t="e">
        <f>+VLOOKUP(M5,AG:AH,2,FALSE)</f>
        <v>#N/A</v>
      </c>
      <c r="AG5" s="97">
        <v>900274</v>
      </c>
      <c r="AH5" t="s">
        <v>2337</v>
      </c>
      <c r="AM5">
        <v>12101003</v>
      </c>
      <c r="AN5" t="s">
        <v>600</v>
      </c>
      <c r="AO5">
        <v>1201</v>
      </c>
      <c r="AP5" t="s">
        <v>607</v>
      </c>
      <c r="AQ5">
        <v>1003</v>
      </c>
    </row>
    <row r="6" spans="1:43" ht="25.5" x14ac:dyDescent="0.25">
      <c r="A6" s="36">
        <f t="shared" si="0"/>
        <v>5</v>
      </c>
      <c r="B6" s="3" t="s">
        <v>7</v>
      </c>
      <c r="C6" s="38">
        <v>1104</v>
      </c>
      <c r="D6" s="8" t="s">
        <v>41</v>
      </c>
      <c r="E6" s="110">
        <v>1002</v>
      </c>
      <c r="F6" s="24" t="s">
        <v>2</v>
      </c>
      <c r="G6" s="24"/>
      <c r="H6" s="38" t="str">
        <f>+CONCATENATE(L6,"001","00106")</f>
        <v>1120300200100106</v>
      </c>
      <c r="I6" s="38" t="s">
        <v>41</v>
      </c>
      <c r="J6" s="38" t="s">
        <v>1929</v>
      </c>
      <c r="K6" s="38" t="s">
        <v>1566</v>
      </c>
      <c r="L6" s="98">
        <v>11203002</v>
      </c>
      <c r="M6" s="54">
        <v>901560</v>
      </c>
      <c r="N6" s="114" t="s">
        <v>1037</v>
      </c>
      <c r="AF6" t="e">
        <f>+VLOOKUP(M6,AG:AH,2,FALSE)</f>
        <v>#N/A</v>
      </c>
      <c r="AG6" s="97">
        <v>900372</v>
      </c>
      <c r="AH6" t="s">
        <v>2337</v>
      </c>
      <c r="AM6">
        <v>12101005</v>
      </c>
      <c r="AN6" t="s">
        <v>600</v>
      </c>
      <c r="AO6">
        <v>1201</v>
      </c>
      <c r="AP6" t="s">
        <v>950</v>
      </c>
      <c r="AQ6">
        <v>1005</v>
      </c>
    </row>
    <row r="7" spans="1:43" ht="26.25" x14ac:dyDescent="0.25">
      <c r="A7" s="36">
        <f t="shared" si="0"/>
        <v>6</v>
      </c>
      <c r="B7" s="3" t="s">
        <v>7</v>
      </c>
      <c r="C7" s="38">
        <v>1104</v>
      </c>
      <c r="D7" s="8" t="s">
        <v>42</v>
      </c>
      <c r="E7" s="110">
        <v>1003</v>
      </c>
      <c r="F7" s="24" t="s">
        <v>2</v>
      </c>
      <c r="G7" s="24"/>
      <c r="H7" s="38" t="str">
        <f>+CONCATENATE(L7,"001","00106")</f>
        <v>1120300300100106</v>
      </c>
      <c r="I7" s="38" t="s">
        <v>42</v>
      </c>
      <c r="J7" s="38" t="s">
        <v>1929</v>
      </c>
      <c r="K7" s="38" t="s">
        <v>1566</v>
      </c>
      <c r="L7" s="98">
        <v>11203003</v>
      </c>
      <c r="M7" s="54">
        <v>901443</v>
      </c>
      <c r="N7" s="114" t="s">
        <v>1038</v>
      </c>
      <c r="AF7" t="e">
        <f>+VLOOKUP(M7,AG:AH,2,FALSE)</f>
        <v>#N/A</v>
      </c>
      <c r="AG7" s="97">
        <v>900841</v>
      </c>
      <c r="AH7" t="s">
        <v>2337</v>
      </c>
      <c r="AM7">
        <v>12201001</v>
      </c>
      <c r="AN7" t="s">
        <v>601</v>
      </c>
      <c r="AO7">
        <v>1207</v>
      </c>
      <c r="AP7" t="s">
        <v>608</v>
      </c>
      <c r="AQ7">
        <v>1001</v>
      </c>
    </row>
    <row r="8" spans="1:43" x14ac:dyDescent="0.25">
      <c r="A8" s="36">
        <f t="shared" si="0"/>
        <v>7</v>
      </c>
      <c r="B8" s="3" t="s">
        <v>8</v>
      </c>
      <c r="C8" s="1">
        <v>1105</v>
      </c>
      <c r="D8" s="8" t="s">
        <v>8</v>
      </c>
      <c r="E8" s="9">
        <v>1001</v>
      </c>
      <c r="F8" s="24" t="s">
        <v>2</v>
      </c>
      <c r="G8" s="24"/>
      <c r="H8" s="24" t="s">
        <v>1572</v>
      </c>
      <c r="I8" s="24" t="s">
        <v>8</v>
      </c>
      <c r="J8" s="24" t="s">
        <v>1565</v>
      </c>
      <c r="K8" s="24" t="s">
        <v>1566</v>
      </c>
      <c r="L8" s="97" t="s">
        <v>1573</v>
      </c>
      <c r="M8" s="49">
        <v>901158</v>
      </c>
      <c r="N8" s="34" t="s">
        <v>1039</v>
      </c>
      <c r="AF8" t="e">
        <f>+VLOOKUP(M8,AG:AH,2,FALSE)</f>
        <v>#N/A</v>
      </c>
      <c r="AG8" s="97">
        <v>900855</v>
      </c>
      <c r="AH8" t="s">
        <v>2337</v>
      </c>
      <c r="AM8">
        <v>12201002</v>
      </c>
      <c r="AN8" t="s">
        <v>601</v>
      </c>
      <c r="AO8">
        <v>1207</v>
      </c>
      <c r="AP8" t="s">
        <v>609</v>
      </c>
      <c r="AQ8">
        <v>1002</v>
      </c>
    </row>
    <row r="9" spans="1:43" x14ac:dyDescent="0.25">
      <c r="A9" s="36">
        <f t="shared" si="0"/>
        <v>8</v>
      </c>
      <c r="B9" s="3" t="s">
        <v>9</v>
      </c>
      <c r="C9" s="1">
        <v>1106</v>
      </c>
      <c r="D9" s="8" t="s">
        <v>43</v>
      </c>
      <c r="E9" s="9">
        <v>1001</v>
      </c>
      <c r="F9" s="24" t="s">
        <v>2</v>
      </c>
      <c r="G9" s="24"/>
      <c r="H9" s="24" t="s">
        <v>1574</v>
      </c>
      <c r="I9" s="24" t="s">
        <v>43</v>
      </c>
      <c r="J9" s="24" t="s">
        <v>1565</v>
      </c>
      <c r="K9" s="24" t="s">
        <v>1566</v>
      </c>
      <c r="L9" s="97" t="s">
        <v>1575</v>
      </c>
      <c r="M9" s="49">
        <v>901043</v>
      </c>
      <c r="N9" s="34" t="s">
        <v>1040</v>
      </c>
      <c r="AF9" t="e">
        <f>+VLOOKUP(M9,AG:AH,2,FALSE)</f>
        <v>#N/A</v>
      </c>
      <c r="AG9" s="97">
        <v>901015</v>
      </c>
      <c r="AH9" t="s">
        <v>2337</v>
      </c>
      <c r="AM9">
        <v>12202001</v>
      </c>
      <c r="AN9" t="s">
        <v>602</v>
      </c>
      <c r="AO9">
        <v>1208</v>
      </c>
      <c r="AP9" t="s">
        <v>602</v>
      </c>
      <c r="AQ9">
        <v>1001</v>
      </c>
    </row>
    <row r="10" spans="1:43" ht="38.25" x14ac:dyDescent="0.25">
      <c r="A10" s="36">
        <f t="shared" si="0"/>
        <v>9</v>
      </c>
      <c r="B10" s="3" t="s">
        <v>617</v>
      </c>
      <c r="C10" s="24">
        <v>1217</v>
      </c>
      <c r="D10" s="8" t="s">
        <v>621</v>
      </c>
      <c r="E10" s="36">
        <v>1001</v>
      </c>
      <c r="F10" s="24" t="s">
        <v>125</v>
      </c>
      <c r="G10" s="24"/>
      <c r="H10" s="24" t="str">
        <f t="shared" ref="H10:H15" si="1">+CONCATENATE(L10,"001","00001")</f>
        <v>1250100100100001</v>
      </c>
      <c r="I10" s="24" t="s">
        <v>621</v>
      </c>
      <c r="J10" s="24" t="s">
        <v>1565</v>
      </c>
      <c r="K10" s="24" t="s">
        <v>1566</v>
      </c>
      <c r="L10" s="97">
        <v>12501001</v>
      </c>
      <c r="M10" s="49">
        <v>902339</v>
      </c>
      <c r="N10" s="34" t="s">
        <v>1044</v>
      </c>
      <c r="AF10" t="e">
        <f>+VLOOKUP(M10,AG:AH,2,FALSE)</f>
        <v>#N/A</v>
      </c>
      <c r="AG10" s="97">
        <v>901029</v>
      </c>
      <c r="AH10" t="s">
        <v>2337</v>
      </c>
      <c r="AM10">
        <v>12203001</v>
      </c>
      <c r="AN10" t="s">
        <v>603</v>
      </c>
      <c r="AO10">
        <v>1207</v>
      </c>
      <c r="AP10" t="s">
        <v>603</v>
      </c>
      <c r="AQ10">
        <v>1003</v>
      </c>
    </row>
    <row r="11" spans="1:43" ht="38.25" x14ac:dyDescent="0.25">
      <c r="A11" s="36">
        <f t="shared" si="0"/>
        <v>10</v>
      </c>
      <c r="B11" s="3" t="s">
        <v>617</v>
      </c>
      <c r="C11" s="24">
        <v>1217</v>
      </c>
      <c r="D11" s="8" t="s">
        <v>622</v>
      </c>
      <c r="E11" s="36">
        <v>1002</v>
      </c>
      <c r="F11" s="24" t="s">
        <v>125</v>
      </c>
      <c r="G11" s="24"/>
      <c r="H11" s="24" t="str">
        <f t="shared" si="1"/>
        <v>1250100200100001</v>
      </c>
      <c r="I11" s="24" t="s">
        <v>622</v>
      </c>
      <c r="J11" s="24" t="s">
        <v>1565</v>
      </c>
      <c r="K11" s="24" t="s">
        <v>1566</v>
      </c>
      <c r="L11" s="97">
        <v>12501002</v>
      </c>
      <c r="M11" s="49">
        <v>902183</v>
      </c>
      <c r="N11" s="34" t="s">
        <v>1045</v>
      </c>
      <c r="AF11" t="e">
        <f>+VLOOKUP(M11,AG:AH,2,FALSE)</f>
        <v>#N/A</v>
      </c>
      <c r="AG11" s="109">
        <v>901066</v>
      </c>
      <c r="AH11" t="s">
        <v>2337</v>
      </c>
      <c r="AM11">
        <v>12204001</v>
      </c>
      <c r="AN11" t="s">
        <v>604</v>
      </c>
      <c r="AO11">
        <v>1209</v>
      </c>
      <c r="AP11" t="s">
        <v>610</v>
      </c>
      <c r="AQ11">
        <v>1001</v>
      </c>
    </row>
    <row r="12" spans="1:43" ht="38.25" x14ac:dyDescent="0.25">
      <c r="A12" s="36">
        <f t="shared" si="0"/>
        <v>11</v>
      </c>
      <c r="B12" s="3" t="s">
        <v>617</v>
      </c>
      <c r="C12" s="24">
        <v>1217</v>
      </c>
      <c r="D12" s="8" t="s">
        <v>623</v>
      </c>
      <c r="E12" s="36">
        <v>1003</v>
      </c>
      <c r="F12" s="24" t="s">
        <v>207</v>
      </c>
      <c r="G12" s="24"/>
      <c r="H12" s="24" t="str">
        <f t="shared" si="1"/>
        <v>1250100300100001</v>
      </c>
      <c r="I12" s="24" t="s">
        <v>623</v>
      </c>
      <c r="J12" s="24" t="s">
        <v>1565</v>
      </c>
      <c r="K12" s="24" t="s">
        <v>1566</v>
      </c>
      <c r="L12" s="97">
        <v>12501003</v>
      </c>
      <c r="M12" s="49">
        <v>902186</v>
      </c>
      <c r="N12" s="34" t="s">
        <v>1046</v>
      </c>
      <c r="AF12" t="e">
        <f>+VLOOKUP(M12,AG:AH,2,FALSE)</f>
        <v>#N/A</v>
      </c>
      <c r="AG12" s="97">
        <v>901069</v>
      </c>
      <c r="AH12" t="s">
        <v>2337</v>
      </c>
      <c r="AM12">
        <v>12204002</v>
      </c>
      <c r="AN12" t="s">
        <v>604</v>
      </c>
      <c r="AO12">
        <v>1209</v>
      </c>
      <c r="AP12" t="s">
        <v>611</v>
      </c>
      <c r="AQ12">
        <v>1002</v>
      </c>
    </row>
    <row r="13" spans="1:43" ht="38.25" x14ac:dyDescent="0.25">
      <c r="A13" s="36">
        <f t="shared" si="0"/>
        <v>12</v>
      </c>
      <c r="B13" s="3" t="s">
        <v>617</v>
      </c>
      <c r="C13" s="24">
        <v>1217</v>
      </c>
      <c r="D13" s="8" t="s">
        <v>624</v>
      </c>
      <c r="E13" s="36">
        <v>1004</v>
      </c>
      <c r="F13" s="24" t="s">
        <v>2</v>
      </c>
      <c r="G13" s="24"/>
      <c r="H13" s="24" t="str">
        <f t="shared" si="1"/>
        <v>1250100400100001</v>
      </c>
      <c r="I13" s="24" t="s">
        <v>624</v>
      </c>
      <c r="J13" s="24" t="s">
        <v>1565</v>
      </c>
      <c r="K13" s="24" t="s">
        <v>1566</v>
      </c>
      <c r="L13" s="97">
        <v>12501004</v>
      </c>
      <c r="M13" s="49">
        <v>900033</v>
      </c>
      <c r="N13" s="34" t="s">
        <v>1047</v>
      </c>
      <c r="AF13" t="e">
        <f>+VLOOKUP(M13,AG:AH,2,FALSE)</f>
        <v>#N/A</v>
      </c>
      <c r="AG13" s="97">
        <v>901071</v>
      </c>
      <c r="AH13" t="s">
        <v>2337</v>
      </c>
      <c r="AM13">
        <v>12205001</v>
      </c>
      <c r="AN13" t="s">
        <v>605</v>
      </c>
      <c r="AO13">
        <v>1208</v>
      </c>
      <c r="AP13" t="s">
        <v>612</v>
      </c>
      <c r="AQ13">
        <v>1002</v>
      </c>
    </row>
    <row r="14" spans="1:43" ht="38.25" x14ac:dyDescent="0.25">
      <c r="A14" s="36">
        <f t="shared" si="0"/>
        <v>13</v>
      </c>
      <c r="B14" s="3" t="s">
        <v>617</v>
      </c>
      <c r="C14" s="24">
        <v>1217</v>
      </c>
      <c r="D14" s="8" t="s">
        <v>625</v>
      </c>
      <c r="E14" s="36">
        <v>1005</v>
      </c>
      <c r="F14" s="24" t="s">
        <v>2</v>
      </c>
      <c r="G14" s="24"/>
      <c r="H14" s="24" t="str">
        <f t="shared" si="1"/>
        <v>1250100500100001</v>
      </c>
      <c r="I14" s="24" t="s">
        <v>625</v>
      </c>
      <c r="J14" s="24" t="s">
        <v>1565</v>
      </c>
      <c r="K14" s="24" t="s">
        <v>1566</v>
      </c>
      <c r="L14" s="97">
        <v>12501005</v>
      </c>
      <c r="M14" s="49">
        <v>900033</v>
      </c>
      <c r="N14" s="34" t="s">
        <v>1047</v>
      </c>
      <c r="AF14" t="e">
        <f>+VLOOKUP(M14,AG:AH,2,FALSE)</f>
        <v>#N/A</v>
      </c>
      <c r="AG14" s="97">
        <v>901072</v>
      </c>
      <c r="AH14" t="s">
        <v>2337</v>
      </c>
      <c r="AM14">
        <v>12205002</v>
      </c>
      <c r="AN14" t="s">
        <v>605</v>
      </c>
      <c r="AO14">
        <v>1208</v>
      </c>
      <c r="AP14" t="s">
        <v>613</v>
      </c>
      <c r="AQ14">
        <v>1003</v>
      </c>
    </row>
    <row r="15" spans="1:43" ht="38.25" x14ac:dyDescent="0.25">
      <c r="A15" s="36">
        <f t="shared" si="0"/>
        <v>14</v>
      </c>
      <c r="B15" s="3" t="s">
        <v>617</v>
      </c>
      <c r="C15" s="24">
        <v>1217</v>
      </c>
      <c r="D15" s="8" t="s">
        <v>626</v>
      </c>
      <c r="E15" s="36">
        <v>1006</v>
      </c>
      <c r="F15" s="24" t="s">
        <v>2</v>
      </c>
      <c r="G15" s="24"/>
      <c r="H15" s="24" t="str">
        <f t="shared" si="1"/>
        <v>1250100600100001</v>
      </c>
      <c r="I15" s="24" t="s">
        <v>626</v>
      </c>
      <c r="J15" s="24" t="s">
        <v>1565</v>
      </c>
      <c r="K15" s="24" t="s">
        <v>1566</v>
      </c>
      <c r="L15" s="97">
        <v>12501006</v>
      </c>
      <c r="M15" s="49">
        <v>900033</v>
      </c>
      <c r="N15" s="34" t="s">
        <v>1047</v>
      </c>
      <c r="AF15" t="e">
        <f>+VLOOKUP(M15,AG:AH,2,FALSE)</f>
        <v>#N/A</v>
      </c>
      <c r="AG15" s="97">
        <v>901073</v>
      </c>
      <c r="AH15" t="s">
        <v>2337</v>
      </c>
      <c r="AM15">
        <v>12206001</v>
      </c>
      <c r="AN15" t="s">
        <v>989</v>
      </c>
      <c r="AO15">
        <v>1210</v>
      </c>
      <c r="AP15" t="s">
        <v>989</v>
      </c>
      <c r="AQ15">
        <v>1001</v>
      </c>
    </row>
    <row r="16" spans="1:43" x14ac:dyDescent="0.25">
      <c r="A16" s="36">
        <f t="shared" si="0"/>
        <v>15</v>
      </c>
      <c r="B16" s="8" t="s">
        <v>10</v>
      </c>
      <c r="C16" s="12">
        <v>1305</v>
      </c>
      <c r="D16" s="8" t="s">
        <v>44</v>
      </c>
      <c r="E16" s="9">
        <v>1001</v>
      </c>
      <c r="F16" s="24" t="s">
        <v>2</v>
      </c>
      <c r="G16" s="24"/>
      <c r="H16" s="24" t="s">
        <v>1576</v>
      </c>
      <c r="I16" s="24" t="s">
        <v>44</v>
      </c>
      <c r="J16" s="24" t="s">
        <v>1577</v>
      </c>
      <c r="K16" s="24" t="s">
        <v>1578</v>
      </c>
      <c r="L16" s="97" t="s">
        <v>1579</v>
      </c>
      <c r="M16" s="49">
        <v>902229</v>
      </c>
      <c r="N16" s="34" t="s">
        <v>1050</v>
      </c>
      <c r="AF16" t="e">
        <f>+VLOOKUP(M16,AG:AH,2,FALSE)</f>
        <v>#N/A</v>
      </c>
      <c r="AG16" s="97">
        <v>901145</v>
      </c>
      <c r="AH16" t="s">
        <v>2337</v>
      </c>
      <c r="AM16">
        <v>12207002</v>
      </c>
      <c r="AN16" t="s">
        <v>991</v>
      </c>
      <c r="AO16">
        <v>1210</v>
      </c>
      <c r="AP16" t="s">
        <v>990</v>
      </c>
      <c r="AQ16">
        <v>1003</v>
      </c>
    </row>
    <row r="17" spans="1:43" x14ac:dyDescent="0.25">
      <c r="A17" s="36">
        <f t="shared" si="0"/>
        <v>16</v>
      </c>
      <c r="B17" s="8" t="s">
        <v>10</v>
      </c>
      <c r="C17" s="12">
        <v>1305</v>
      </c>
      <c r="D17" s="8" t="s">
        <v>45</v>
      </c>
      <c r="E17" s="9">
        <v>1002</v>
      </c>
      <c r="F17" s="24" t="s">
        <v>2</v>
      </c>
      <c r="G17" s="24"/>
      <c r="H17" s="24" t="s">
        <v>1580</v>
      </c>
      <c r="I17" s="24" t="s">
        <v>45</v>
      </c>
      <c r="J17" s="24" t="s">
        <v>1577</v>
      </c>
      <c r="K17" s="24" t="s">
        <v>1578</v>
      </c>
      <c r="L17" s="97" t="s">
        <v>1581</v>
      </c>
      <c r="M17" s="49">
        <v>902232</v>
      </c>
      <c r="N17" s="34" t="s">
        <v>45</v>
      </c>
      <c r="AF17" t="e">
        <f>+VLOOKUP(M17,AG:AH,2,FALSE)</f>
        <v>#N/A</v>
      </c>
      <c r="AG17" s="97">
        <v>901147</v>
      </c>
      <c r="AH17" t="s">
        <v>2337</v>
      </c>
      <c r="AM17">
        <v>12502001</v>
      </c>
      <c r="AN17" t="s">
        <v>618</v>
      </c>
      <c r="AO17">
        <v>1218</v>
      </c>
      <c r="AP17" t="s">
        <v>627</v>
      </c>
      <c r="AQ17">
        <v>1001</v>
      </c>
    </row>
    <row r="18" spans="1:43" x14ac:dyDescent="0.25">
      <c r="A18" s="36">
        <f t="shared" si="0"/>
        <v>17</v>
      </c>
      <c r="B18" s="8" t="s">
        <v>10</v>
      </c>
      <c r="C18" s="12">
        <v>1305</v>
      </c>
      <c r="D18" s="8" t="s">
        <v>46</v>
      </c>
      <c r="E18" s="9">
        <v>1003</v>
      </c>
      <c r="F18" s="24" t="s">
        <v>2</v>
      </c>
      <c r="G18" s="24"/>
      <c r="H18" s="24" t="s">
        <v>1582</v>
      </c>
      <c r="I18" s="24" t="s">
        <v>46</v>
      </c>
      <c r="J18" s="24" t="s">
        <v>1583</v>
      </c>
      <c r="K18" s="24" t="s">
        <v>1578</v>
      </c>
      <c r="L18" s="97" t="s">
        <v>1584</v>
      </c>
      <c r="M18" s="55">
        <v>902236</v>
      </c>
      <c r="N18" s="34" t="s">
        <v>46</v>
      </c>
      <c r="AF18" t="e">
        <f>+VLOOKUP(M18,AG:AH,2,FALSE)</f>
        <v>#N/A</v>
      </c>
      <c r="AG18" s="97">
        <v>901165</v>
      </c>
      <c r="AH18" t="s">
        <v>2337</v>
      </c>
      <c r="AM18">
        <v>12502002</v>
      </c>
      <c r="AN18" t="s">
        <v>618</v>
      </c>
      <c r="AO18">
        <v>1218</v>
      </c>
      <c r="AP18" t="s">
        <v>628</v>
      </c>
      <c r="AQ18">
        <v>1002</v>
      </c>
    </row>
    <row r="19" spans="1:43" x14ac:dyDescent="0.25">
      <c r="A19" s="36">
        <f t="shared" si="0"/>
        <v>18</v>
      </c>
      <c r="B19" s="34" t="s">
        <v>10</v>
      </c>
      <c r="C19" s="24">
        <v>1305</v>
      </c>
      <c r="D19" s="24" t="s">
        <v>47</v>
      </c>
      <c r="E19" s="36">
        <v>1004</v>
      </c>
      <c r="F19" s="24" t="s">
        <v>125</v>
      </c>
      <c r="G19" s="24"/>
      <c r="H19" s="38" t="str">
        <f>+CONCATENATE(L19,"001","00099")</f>
        <v>1310500400100099</v>
      </c>
      <c r="I19" s="38" t="s">
        <v>47</v>
      </c>
      <c r="J19" s="38" t="s">
        <v>1855</v>
      </c>
      <c r="K19" s="38" t="s">
        <v>1578</v>
      </c>
      <c r="L19" s="97">
        <v>13105004</v>
      </c>
      <c r="M19" s="49">
        <v>902237</v>
      </c>
      <c r="N19" s="34" t="s">
        <v>47</v>
      </c>
      <c r="AF19" t="e">
        <f>+VLOOKUP(M19,AG:AH,2,FALSE)</f>
        <v>#N/A</v>
      </c>
      <c r="AG19" s="97">
        <v>901166</v>
      </c>
      <c r="AH19" t="s">
        <v>2337</v>
      </c>
      <c r="AM19">
        <v>12502003</v>
      </c>
      <c r="AN19" t="s">
        <v>618</v>
      </c>
      <c r="AO19">
        <v>1218</v>
      </c>
      <c r="AP19" t="s">
        <v>853</v>
      </c>
      <c r="AQ19">
        <v>1003</v>
      </c>
    </row>
    <row r="20" spans="1:43" x14ac:dyDescent="0.25">
      <c r="A20" s="36">
        <f t="shared" si="0"/>
        <v>19</v>
      </c>
      <c r="B20" s="34" t="s">
        <v>10</v>
      </c>
      <c r="C20" s="24">
        <v>1305</v>
      </c>
      <c r="D20" s="24" t="s">
        <v>48</v>
      </c>
      <c r="E20" s="36">
        <v>1006</v>
      </c>
      <c r="F20" s="24" t="s">
        <v>2</v>
      </c>
      <c r="G20" s="24"/>
      <c r="H20" s="38" t="str">
        <f>+CONCATENATE(L20,"001","00100")</f>
        <v>1310500600100100</v>
      </c>
      <c r="I20" s="38" t="s">
        <v>48</v>
      </c>
      <c r="J20" s="38" t="s">
        <v>1863</v>
      </c>
      <c r="K20" s="38" t="s">
        <v>1578</v>
      </c>
      <c r="L20" s="97">
        <v>13105006</v>
      </c>
      <c r="M20" s="49">
        <v>902367</v>
      </c>
      <c r="N20" s="34" t="s">
        <v>48</v>
      </c>
      <c r="AF20" t="e">
        <f>+VLOOKUP(M20,AG:AH,2,FALSE)</f>
        <v>#N/A</v>
      </c>
      <c r="AG20" s="97">
        <v>901176</v>
      </c>
      <c r="AH20" t="s">
        <v>2337</v>
      </c>
      <c r="AM20">
        <v>12502006</v>
      </c>
      <c r="AN20" t="s">
        <v>618</v>
      </c>
      <c r="AO20">
        <v>1218</v>
      </c>
      <c r="AP20" t="s">
        <v>629</v>
      </c>
      <c r="AQ20">
        <v>1005</v>
      </c>
    </row>
    <row r="21" spans="1:43" ht="30" x14ac:dyDescent="0.25">
      <c r="A21" s="36">
        <f t="shared" si="0"/>
        <v>20</v>
      </c>
      <c r="B21" s="34" t="s">
        <v>10</v>
      </c>
      <c r="C21" s="24">
        <v>1305</v>
      </c>
      <c r="D21" s="24" t="s">
        <v>49</v>
      </c>
      <c r="E21" s="36">
        <v>1007</v>
      </c>
      <c r="F21" s="24" t="s">
        <v>2</v>
      </c>
      <c r="G21" s="24"/>
      <c r="H21" s="38" t="str">
        <f>+CONCATENATE(L21,"001","00002")</f>
        <v>1310500700100002</v>
      </c>
      <c r="I21" s="38" t="s">
        <v>49</v>
      </c>
      <c r="J21" s="50" t="s">
        <v>1577</v>
      </c>
      <c r="K21" s="38" t="s">
        <v>1566</v>
      </c>
      <c r="L21" s="97">
        <v>13105007</v>
      </c>
      <c r="M21" s="49">
        <v>901951</v>
      </c>
      <c r="N21" s="34" t="s">
        <v>49</v>
      </c>
      <c r="AF21" t="e">
        <f>+VLOOKUP(M21,AG:AH,2,FALSE)</f>
        <v>#N/A</v>
      </c>
      <c r="AG21" s="97">
        <v>901178</v>
      </c>
      <c r="AH21" t="s">
        <v>2337</v>
      </c>
      <c r="AM21">
        <v>12502007</v>
      </c>
      <c r="AN21" t="s">
        <v>618</v>
      </c>
      <c r="AO21">
        <v>1218</v>
      </c>
      <c r="AP21" t="s">
        <v>630</v>
      </c>
      <c r="AQ21">
        <v>1006</v>
      </c>
    </row>
    <row r="22" spans="1:43" x14ac:dyDescent="0.25">
      <c r="A22" s="36">
        <f t="shared" si="0"/>
        <v>21</v>
      </c>
      <c r="B22" s="34" t="s">
        <v>10</v>
      </c>
      <c r="C22" s="24">
        <v>1305</v>
      </c>
      <c r="D22" s="24" t="s">
        <v>50</v>
      </c>
      <c r="E22" s="36">
        <v>1008</v>
      </c>
      <c r="F22" s="24" t="s">
        <v>2</v>
      </c>
      <c r="G22" s="24"/>
      <c r="H22" s="38" t="str">
        <f>+CONCATENATE(L22,"001","00000")</f>
        <v>1310500800100000</v>
      </c>
      <c r="I22" s="24" t="s">
        <v>50</v>
      </c>
      <c r="J22" s="38" t="s">
        <v>1583</v>
      </c>
      <c r="K22" s="38" t="s">
        <v>1578</v>
      </c>
      <c r="L22" s="97">
        <v>13105008</v>
      </c>
      <c r="M22" s="49">
        <v>901952</v>
      </c>
      <c r="N22" s="34" t="s">
        <v>50</v>
      </c>
      <c r="AF22" t="e">
        <f>+VLOOKUP(M22,AG:AH,2,FALSE)</f>
        <v>#N/A</v>
      </c>
      <c r="AG22" s="97">
        <v>901183</v>
      </c>
      <c r="AH22" t="s">
        <v>2337</v>
      </c>
      <c r="AM22">
        <v>12502008</v>
      </c>
      <c r="AN22" t="s">
        <v>618</v>
      </c>
      <c r="AO22">
        <v>1218</v>
      </c>
      <c r="AP22" t="s">
        <v>854</v>
      </c>
      <c r="AQ22">
        <v>1007</v>
      </c>
    </row>
    <row r="23" spans="1:43" x14ac:dyDescent="0.25">
      <c r="A23" s="36">
        <f t="shared" si="0"/>
        <v>22</v>
      </c>
      <c r="B23" s="34" t="s">
        <v>10</v>
      </c>
      <c r="C23" s="24">
        <v>1305</v>
      </c>
      <c r="D23" s="24" t="s">
        <v>51</v>
      </c>
      <c r="E23" s="36">
        <v>1009</v>
      </c>
      <c r="F23" s="24" t="s">
        <v>2</v>
      </c>
      <c r="G23" s="24"/>
      <c r="H23" s="38" t="str">
        <f>+CONCATENATE(L23,"001","00100")</f>
        <v>1310500900100100</v>
      </c>
      <c r="I23" s="38" t="s">
        <v>51</v>
      </c>
      <c r="J23" s="38" t="s">
        <v>1863</v>
      </c>
      <c r="K23" s="38" t="s">
        <v>1578</v>
      </c>
      <c r="L23" s="97">
        <v>13105009</v>
      </c>
      <c r="M23" s="55">
        <v>902195</v>
      </c>
      <c r="N23" s="34" t="s">
        <v>51</v>
      </c>
      <c r="AF23" t="e">
        <f>+VLOOKUP(M23,AG:AH,2,FALSE)</f>
        <v>#N/A</v>
      </c>
      <c r="AG23" s="97">
        <v>901208</v>
      </c>
      <c r="AH23" t="s">
        <v>2337</v>
      </c>
      <c r="AM23">
        <v>12502009</v>
      </c>
      <c r="AN23" t="s">
        <v>618</v>
      </c>
      <c r="AO23">
        <v>1218</v>
      </c>
      <c r="AP23" t="s">
        <v>992</v>
      </c>
      <c r="AQ23">
        <v>1008</v>
      </c>
    </row>
    <row r="24" spans="1:43" x14ac:dyDescent="0.25">
      <c r="A24" s="36">
        <f t="shared" si="0"/>
        <v>23</v>
      </c>
      <c r="B24" s="34" t="s">
        <v>10</v>
      </c>
      <c r="C24" s="24">
        <v>1305</v>
      </c>
      <c r="D24" s="24" t="s">
        <v>52</v>
      </c>
      <c r="E24" s="36">
        <v>1010</v>
      </c>
      <c r="F24" s="24" t="s">
        <v>2</v>
      </c>
      <c r="G24" s="24"/>
      <c r="H24" s="38" t="str">
        <f>+CONCATENATE(L24,"001","00099")</f>
        <v>1310501000100099</v>
      </c>
      <c r="I24" s="38" t="s">
        <v>52</v>
      </c>
      <c r="J24" s="38" t="s">
        <v>1855</v>
      </c>
      <c r="K24" s="38" t="s">
        <v>1578</v>
      </c>
      <c r="L24" s="97">
        <v>13105010</v>
      </c>
      <c r="M24" s="49">
        <v>902219</v>
      </c>
      <c r="N24" s="34" t="s">
        <v>52</v>
      </c>
      <c r="AF24" t="e">
        <f>+VLOOKUP(M24,AG:AH,2,FALSE)</f>
        <v>#N/A</v>
      </c>
      <c r="AG24" s="97">
        <v>901210</v>
      </c>
      <c r="AH24" t="s">
        <v>2337</v>
      </c>
      <c r="AM24">
        <v>12502010</v>
      </c>
      <c r="AN24" t="s">
        <v>618</v>
      </c>
      <c r="AO24">
        <v>1218</v>
      </c>
      <c r="AP24" t="s">
        <v>993</v>
      </c>
      <c r="AQ24">
        <v>1009</v>
      </c>
    </row>
    <row r="25" spans="1:43" x14ac:dyDescent="0.25">
      <c r="A25" s="36">
        <f t="shared" si="0"/>
        <v>24</v>
      </c>
      <c r="B25" s="34" t="s">
        <v>10</v>
      </c>
      <c r="C25" s="24">
        <v>1305</v>
      </c>
      <c r="D25" s="24" t="s">
        <v>53</v>
      </c>
      <c r="E25" s="36">
        <v>1011</v>
      </c>
      <c r="F25" s="24" t="s">
        <v>2</v>
      </c>
      <c r="G25" s="24"/>
      <c r="H25" s="38" t="str">
        <f>+CONCATENATE(L25,"001","00000")</f>
        <v>1310501100100000</v>
      </c>
      <c r="I25" s="24" t="s">
        <v>53</v>
      </c>
      <c r="J25" s="38" t="s">
        <v>1583</v>
      </c>
      <c r="K25" s="38" t="s">
        <v>1578</v>
      </c>
      <c r="L25" s="97">
        <v>13105011</v>
      </c>
      <c r="M25" s="56">
        <v>901360</v>
      </c>
      <c r="N25" s="34" t="s">
        <v>53</v>
      </c>
      <c r="AF25" t="e">
        <f>+VLOOKUP(M25,AG:AH,2,FALSE)</f>
        <v>#N/A</v>
      </c>
      <c r="AG25" s="97">
        <v>901214</v>
      </c>
      <c r="AH25" t="s">
        <v>2337</v>
      </c>
      <c r="AM25">
        <v>12502011</v>
      </c>
      <c r="AN25" t="s">
        <v>618</v>
      </c>
      <c r="AO25">
        <v>1218</v>
      </c>
      <c r="AP25" t="s">
        <v>994</v>
      </c>
      <c r="AQ25">
        <v>1010</v>
      </c>
    </row>
    <row r="26" spans="1:43" x14ac:dyDescent="0.25">
      <c r="A26" s="36">
        <f t="shared" si="0"/>
        <v>25</v>
      </c>
      <c r="B26" s="34" t="s">
        <v>10</v>
      </c>
      <c r="C26" s="24">
        <v>1305</v>
      </c>
      <c r="D26" s="24" t="s">
        <v>54</v>
      </c>
      <c r="E26" s="36">
        <v>1012</v>
      </c>
      <c r="F26" s="24" t="s">
        <v>125</v>
      </c>
      <c r="G26" s="24"/>
      <c r="H26" s="38" t="str">
        <f>+CONCATENATE(L26,"001","00099")</f>
        <v>1310501200100099</v>
      </c>
      <c r="I26" s="38" t="s">
        <v>54</v>
      </c>
      <c r="J26" s="38" t="s">
        <v>1855</v>
      </c>
      <c r="K26" s="38" t="s">
        <v>1578</v>
      </c>
      <c r="L26" s="97">
        <v>13105012</v>
      </c>
      <c r="M26" s="49">
        <v>901361</v>
      </c>
      <c r="N26" s="34" t="s">
        <v>54</v>
      </c>
      <c r="AF26" t="e">
        <f>+VLOOKUP(M26,AG:AH,2,FALSE)</f>
        <v>#N/A</v>
      </c>
      <c r="AG26" s="97">
        <v>901215</v>
      </c>
      <c r="AH26" t="s">
        <v>2337</v>
      </c>
      <c r="AM26">
        <v>13105029</v>
      </c>
      <c r="AN26" t="s">
        <v>10</v>
      </c>
      <c r="AO26">
        <v>1305</v>
      </c>
      <c r="AP26" t="s">
        <v>70</v>
      </c>
      <c r="AQ26">
        <v>1028</v>
      </c>
    </row>
    <row r="27" spans="1:43" x14ac:dyDescent="0.25">
      <c r="A27" s="36">
        <f t="shared" si="0"/>
        <v>26</v>
      </c>
      <c r="B27" s="34" t="s">
        <v>10</v>
      </c>
      <c r="C27" s="24">
        <v>1305</v>
      </c>
      <c r="D27" s="24" t="s">
        <v>55</v>
      </c>
      <c r="E27" s="36">
        <v>1013</v>
      </c>
      <c r="F27" s="24" t="s">
        <v>2</v>
      </c>
      <c r="G27" s="24"/>
      <c r="H27" s="38" t="str">
        <f t="shared" ref="H27:H32" si="2">+CONCATENATE(L27,"001","00000")</f>
        <v>1310501300100000</v>
      </c>
      <c r="I27" s="38" t="s">
        <v>55</v>
      </c>
      <c r="J27" s="38" t="s">
        <v>1583</v>
      </c>
      <c r="K27" s="38" t="s">
        <v>1578</v>
      </c>
      <c r="L27" s="97">
        <v>13105013</v>
      </c>
      <c r="M27" s="57">
        <v>901369</v>
      </c>
      <c r="N27" s="34" t="s">
        <v>55</v>
      </c>
      <c r="AF27" t="e">
        <f>+VLOOKUP(M27,AG:AH,2,FALSE)</f>
        <v>#N/A</v>
      </c>
      <c r="AG27" s="97">
        <v>901220</v>
      </c>
      <c r="AH27" t="s">
        <v>2337</v>
      </c>
      <c r="AM27">
        <v>15210001</v>
      </c>
      <c r="AN27" t="s">
        <v>23</v>
      </c>
      <c r="AO27">
        <v>1511</v>
      </c>
      <c r="AP27" t="s">
        <v>23</v>
      </c>
      <c r="AQ27">
        <v>1001</v>
      </c>
    </row>
    <row r="28" spans="1:43" x14ac:dyDescent="0.25">
      <c r="A28" s="36">
        <f t="shared" si="0"/>
        <v>27</v>
      </c>
      <c r="B28" s="34" t="s">
        <v>10</v>
      </c>
      <c r="C28" s="24">
        <v>1305</v>
      </c>
      <c r="D28" s="24" t="s">
        <v>56</v>
      </c>
      <c r="E28" s="36">
        <v>1014</v>
      </c>
      <c r="F28" s="24" t="s">
        <v>2</v>
      </c>
      <c r="G28" s="24"/>
      <c r="H28" s="38" t="str">
        <f t="shared" si="2"/>
        <v>1310501400100000</v>
      </c>
      <c r="I28" s="24" t="s">
        <v>56</v>
      </c>
      <c r="J28" s="24" t="s">
        <v>1583</v>
      </c>
      <c r="K28" s="24" t="s">
        <v>1566</v>
      </c>
      <c r="L28" s="97">
        <v>13105014</v>
      </c>
      <c r="M28" s="49">
        <v>901394</v>
      </c>
      <c r="N28" s="34" t="s">
        <v>56</v>
      </c>
      <c r="AF28" t="e">
        <f>+VLOOKUP(M28,AG:AH,2,FALSE)</f>
        <v>#N/A</v>
      </c>
      <c r="AG28" s="97">
        <v>901246</v>
      </c>
      <c r="AH28" t="s">
        <v>2337</v>
      </c>
      <c r="AM28">
        <v>15213001</v>
      </c>
      <c r="AN28" t="s">
        <v>26</v>
      </c>
      <c r="AO28">
        <v>1529</v>
      </c>
      <c r="AP28" t="s">
        <v>26</v>
      </c>
      <c r="AQ28">
        <v>1001</v>
      </c>
    </row>
    <row r="29" spans="1:43" x14ac:dyDescent="0.25">
      <c r="A29" s="36">
        <f t="shared" si="0"/>
        <v>28</v>
      </c>
      <c r="B29" s="34" t="s">
        <v>10</v>
      </c>
      <c r="C29" s="24">
        <v>1305</v>
      </c>
      <c r="D29" s="24" t="s">
        <v>57</v>
      </c>
      <c r="E29" s="36">
        <v>1015</v>
      </c>
      <c r="F29" s="24" t="s">
        <v>2</v>
      </c>
      <c r="G29" s="24"/>
      <c r="H29" s="38" t="str">
        <f t="shared" si="2"/>
        <v>1310501500100000</v>
      </c>
      <c r="I29" s="24" t="s">
        <v>57</v>
      </c>
      <c r="J29" s="24" t="s">
        <v>1583</v>
      </c>
      <c r="K29" s="24" t="s">
        <v>1578</v>
      </c>
      <c r="L29" s="97">
        <v>13105015</v>
      </c>
      <c r="M29" s="49">
        <v>901661</v>
      </c>
      <c r="N29" s="34" t="s">
        <v>57</v>
      </c>
      <c r="AF29" t="e">
        <f>+VLOOKUP(M29,AG:AH,2,FALSE)</f>
        <v>#N/A</v>
      </c>
      <c r="AG29" s="97">
        <v>901254</v>
      </c>
      <c r="AH29" t="s">
        <v>2337</v>
      </c>
      <c r="AM29">
        <v>15215001</v>
      </c>
      <c r="AN29" t="s">
        <v>28</v>
      </c>
      <c r="AO29">
        <v>1515</v>
      </c>
      <c r="AP29" t="s">
        <v>28</v>
      </c>
      <c r="AQ29">
        <v>1001</v>
      </c>
    </row>
    <row r="30" spans="1:43" x14ac:dyDescent="0.25">
      <c r="A30" s="36">
        <f t="shared" si="0"/>
        <v>29</v>
      </c>
      <c r="B30" s="34" t="s">
        <v>10</v>
      </c>
      <c r="C30" s="24">
        <v>1305</v>
      </c>
      <c r="D30" s="24" t="s">
        <v>58</v>
      </c>
      <c r="E30" s="36">
        <v>1016</v>
      </c>
      <c r="F30" s="24" t="s">
        <v>2</v>
      </c>
      <c r="G30" s="24"/>
      <c r="H30" s="38" t="str">
        <f t="shared" si="2"/>
        <v>1310501600100000</v>
      </c>
      <c r="I30" s="24" t="s">
        <v>58</v>
      </c>
      <c r="J30" s="24" t="s">
        <v>1583</v>
      </c>
      <c r="K30" s="24" t="s">
        <v>1578</v>
      </c>
      <c r="L30" s="97">
        <v>13105016</v>
      </c>
      <c r="M30" s="49">
        <v>901663</v>
      </c>
      <c r="N30" s="34" t="s">
        <v>58</v>
      </c>
      <c r="AF30" t="e">
        <f>+VLOOKUP(M30,AG:AH,2,FALSE)</f>
        <v>#N/A</v>
      </c>
      <c r="AG30" s="97">
        <v>901257</v>
      </c>
      <c r="AH30" t="s">
        <v>2337</v>
      </c>
      <c r="AM30">
        <v>21403001</v>
      </c>
      <c r="AN30" t="s">
        <v>564</v>
      </c>
      <c r="AO30">
        <v>2107</v>
      </c>
      <c r="AP30" t="s">
        <v>573</v>
      </c>
      <c r="AQ30">
        <v>1001</v>
      </c>
    </row>
    <row r="31" spans="1:43" x14ac:dyDescent="0.25">
      <c r="A31" s="36">
        <f t="shared" si="0"/>
        <v>30</v>
      </c>
      <c r="B31" s="34" t="s">
        <v>10</v>
      </c>
      <c r="C31" s="24">
        <v>1305</v>
      </c>
      <c r="D31" s="24" t="s">
        <v>59</v>
      </c>
      <c r="E31" s="36">
        <v>1017</v>
      </c>
      <c r="F31" s="24" t="s">
        <v>2</v>
      </c>
      <c r="G31" s="24"/>
      <c r="H31" s="38" t="str">
        <f t="shared" si="2"/>
        <v>1310501700100000</v>
      </c>
      <c r="I31" s="24" t="s">
        <v>59</v>
      </c>
      <c r="J31" s="24" t="s">
        <v>1583</v>
      </c>
      <c r="K31" s="24" t="s">
        <v>1578</v>
      </c>
      <c r="L31" s="97">
        <v>13105017</v>
      </c>
      <c r="M31" s="49">
        <v>901664</v>
      </c>
      <c r="N31" s="34" t="s">
        <v>59</v>
      </c>
      <c r="AF31" t="e">
        <f>+VLOOKUP(M31,AG:AH,2,FALSE)</f>
        <v>#N/A</v>
      </c>
      <c r="AG31" s="109">
        <v>901267</v>
      </c>
      <c r="AH31" t="s">
        <v>2337</v>
      </c>
      <c r="AM31">
        <v>21403002</v>
      </c>
      <c r="AN31" t="s">
        <v>564</v>
      </c>
      <c r="AO31">
        <v>2107</v>
      </c>
      <c r="AP31" t="s">
        <v>954</v>
      </c>
      <c r="AQ31">
        <v>1002</v>
      </c>
    </row>
    <row r="32" spans="1:43" x14ac:dyDescent="0.25">
      <c r="A32" s="36">
        <f t="shared" si="0"/>
        <v>31</v>
      </c>
      <c r="B32" s="34" t="s">
        <v>10</v>
      </c>
      <c r="C32" s="24">
        <v>1305</v>
      </c>
      <c r="D32" s="24" t="s">
        <v>60</v>
      </c>
      <c r="E32" s="36">
        <v>1018</v>
      </c>
      <c r="F32" s="24" t="s">
        <v>2</v>
      </c>
      <c r="G32" s="24"/>
      <c r="H32" s="38" t="str">
        <f t="shared" si="2"/>
        <v>1310501800100000</v>
      </c>
      <c r="I32" s="24" t="s">
        <v>60</v>
      </c>
      <c r="J32" s="24" t="s">
        <v>1583</v>
      </c>
      <c r="K32" s="24" t="s">
        <v>1578</v>
      </c>
      <c r="L32" s="97">
        <v>13105018</v>
      </c>
      <c r="M32" s="55">
        <v>901672</v>
      </c>
      <c r="N32" s="34" t="s">
        <v>60</v>
      </c>
      <c r="AF32" t="e">
        <f>+VLOOKUP(M32,AG:AH,2,FALSE)</f>
        <v>#N/A</v>
      </c>
      <c r="AG32" s="97">
        <v>901269</v>
      </c>
      <c r="AH32" t="s">
        <v>2337</v>
      </c>
      <c r="AM32">
        <v>21403003</v>
      </c>
      <c r="AN32" t="s">
        <v>564</v>
      </c>
      <c r="AO32">
        <v>2107</v>
      </c>
      <c r="AP32" t="s">
        <v>574</v>
      </c>
      <c r="AQ32">
        <v>1003</v>
      </c>
    </row>
    <row r="33" spans="1:43" x14ac:dyDescent="0.25">
      <c r="A33" s="36">
        <f t="shared" si="0"/>
        <v>32</v>
      </c>
      <c r="B33" s="34" t="s">
        <v>10</v>
      </c>
      <c r="C33" s="24">
        <v>1305</v>
      </c>
      <c r="D33" s="24" t="s">
        <v>61</v>
      </c>
      <c r="E33" s="36">
        <v>1019</v>
      </c>
      <c r="F33" s="24" t="s">
        <v>2</v>
      </c>
      <c r="G33" s="24"/>
      <c r="H33" s="38" t="str">
        <f>+CONCATENATE(L33,"001","00099")</f>
        <v>1310501900100099</v>
      </c>
      <c r="I33" s="24" t="s">
        <v>61</v>
      </c>
      <c r="J33" s="38" t="s">
        <v>1855</v>
      </c>
      <c r="K33" s="38" t="s">
        <v>1566</v>
      </c>
      <c r="L33" s="97">
        <v>13105019</v>
      </c>
      <c r="M33" s="49">
        <v>901724</v>
      </c>
      <c r="N33" s="34" t="s">
        <v>61</v>
      </c>
      <c r="AF33" t="e">
        <f>+VLOOKUP(M33,AG:AH,2,FALSE)</f>
        <v>#N/A</v>
      </c>
      <c r="AG33" s="97">
        <v>901271</v>
      </c>
      <c r="AH33" t="s">
        <v>2337</v>
      </c>
      <c r="AM33">
        <v>21403004</v>
      </c>
      <c r="AN33" t="s">
        <v>564</v>
      </c>
      <c r="AO33">
        <v>2107</v>
      </c>
      <c r="AP33" t="s">
        <v>575</v>
      </c>
      <c r="AQ33">
        <v>1004</v>
      </c>
    </row>
    <row r="34" spans="1:43" x14ac:dyDescent="0.25">
      <c r="A34" s="36">
        <f t="shared" si="0"/>
        <v>33</v>
      </c>
      <c r="B34" s="34" t="s">
        <v>10</v>
      </c>
      <c r="C34" s="24">
        <v>1305</v>
      </c>
      <c r="D34" s="24" t="s">
        <v>62</v>
      </c>
      <c r="E34" s="36">
        <v>1020</v>
      </c>
      <c r="F34" s="24" t="s">
        <v>2</v>
      </c>
      <c r="G34" s="24"/>
      <c r="H34" s="38" t="str">
        <f>+CONCATENATE(L34,"001","00000")</f>
        <v>1310502000100000</v>
      </c>
      <c r="I34" s="24" t="s">
        <v>62</v>
      </c>
      <c r="J34" s="24" t="s">
        <v>1583</v>
      </c>
      <c r="K34" s="24" t="s">
        <v>1578</v>
      </c>
      <c r="L34" s="97">
        <v>13105020</v>
      </c>
      <c r="M34" s="57">
        <v>901725</v>
      </c>
      <c r="N34" s="34" t="s">
        <v>62</v>
      </c>
      <c r="AF34" t="e">
        <f>+VLOOKUP(M34,AG:AH,2,FALSE)</f>
        <v>#N/A</v>
      </c>
      <c r="AG34" s="97">
        <v>901272</v>
      </c>
      <c r="AH34" t="s">
        <v>2337</v>
      </c>
      <c r="AM34">
        <v>21403005</v>
      </c>
      <c r="AN34" t="s">
        <v>564</v>
      </c>
      <c r="AO34">
        <v>2107</v>
      </c>
      <c r="AP34" t="s">
        <v>576</v>
      </c>
      <c r="AQ34">
        <v>1005</v>
      </c>
    </row>
    <row r="35" spans="1:43" x14ac:dyDescent="0.25">
      <c r="A35" s="36">
        <f t="shared" si="0"/>
        <v>34</v>
      </c>
      <c r="B35" s="34" t="s">
        <v>10</v>
      </c>
      <c r="C35" s="24">
        <v>1305</v>
      </c>
      <c r="D35" s="24" t="s">
        <v>89</v>
      </c>
      <c r="E35" s="36">
        <v>1048</v>
      </c>
      <c r="F35" s="24" t="s">
        <v>2</v>
      </c>
      <c r="G35" s="24"/>
      <c r="H35" s="38" t="str">
        <f>+CONCATENATE(L35,"001","00000")</f>
        <v>1310502100100000</v>
      </c>
      <c r="I35" s="24" t="s">
        <v>89</v>
      </c>
      <c r="J35" s="24" t="s">
        <v>1583</v>
      </c>
      <c r="K35" s="24" t="s">
        <v>1578</v>
      </c>
      <c r="L35" s="97">
        <v>13105021</v>
      </c>
      <c r="M35" s="49">
        <v>900980</v>
      </c>
      <c r="N35" s="34" t="s">
        <v>1051</v>
      </c>
      <c r="AF35" t="e">
        <f>+VLOOKUP(M35,AG:AH,2,FALSE)</f>
        <v>#N/A</v>
      </c>
      <c r="AG35" s="97">
        <v>901273</v>
      </c>
      <c r="AH35" t="s">
        <v>2337</v>
      </c>
      <c r="AM35">
        <v>21403006</v>
      </c>
      <c r="AN35" t="s">
        <v>564</v>
      </c>
      <c r="AO35">
        <v>2107</v>
      </c>
      <c r="AP35" t="s">
        <v>577</v>
      </c>
      <c r="AQ35">
        <v>1006</v>
      </c>
    </row>
    <row r="36" spans="1:43" x14ac:dyDescent="0.25">
      <c r="A36" s="36">
        <f t="shared" si="0"/>
        <v>35</v>
      </c>
      <c r="B36" s="34" t="s">
        <v>10</v>
      </c>
      <c r="C36" s="24">
        <v>1305</v>
      </c>
      <c r="D36" s="24" t="s">
        <v>63</v>
      </c>
      <c r="E36" s="36">
        <v>1021</v>
      </c>
      <c r="F36" s="24" t="s">
        <v>2</v>
      </c>
      <c r="G36" s="24"/>
      <c r="H36" s="38" t="str">
        <f>+CONCATENATE(L36,"001","00000")</f>
        <v>1310502200100000</v>
      </c>
      <c r="I36" s="24" t="s">
        <v>1813</v>
      </c>
      <c r="J36" s="24" t="s">
        <v>1583</v>
      </c>
      <c r="K36" s="24" t="s">
        <v>1578</v>
      </c>
      <c r="L36" s="97">
        <v>13105022</v>
      </c>
      <c r="M36" s="49">
        <v>901520</v>
      </c>
      <c r="N36" s="34" t="s">
        <v>63</v>
      </c>
      <c r="AF36" t="e">
        <f>+VLOOKUP(M36,AG:AH,2,FALSE)</f>
        <v>#N/A</v>
      </c>
      <c r="AG36" s="97">
        <v>901274</v>
      </c>
      <c r="AH36" t="s">
        <v>2337</v>
      </c>
      <c r="AM36">
        <v>21403007</v>
      </c>
      <c r="AN36" t="s">
        <v>564</v>
      </c>
      <c r="AO36">
        <v>2107</v>
      </c>
      <c r="AP36" t="s">
        <v>578</v>
      </c>
      <c r="AQ36">
        <v>1007</v>
      </c>
    </row>
    <row r="37" spans="1:43" x14ac:dyDescent="0.25">
      <c r="A37" s="36">
        <f t="shared" si="0"/>
        <v>36</v>
      </c>
      <c r="B37" s="34" t="s">
        <v>10</v>
      </c>
      <c r="C37" s="24">
        <v>1305</v>
      </c>
      <c r="D37" s="24" t="s">
        <v>64</v>
      </c>
      <c r="E37" s="36">
        <v>1022</v>
      </c>
      <c r="F37" s="24" t="s">
        <v>2</v>
      </c>
      <c r="G37" s="24"/>
      <c r="H37" s="38" t="str">
        <f>+CONCATENATE(L37,"001","00000")</f>
        <v>1310502300100000</v>
      </c>
      <c r="I37" s="24" t="s">
        <v>64</v>
      </c>
      <c r="J37" s="24" t="s">
        <v>1583</v>
      </c>
      <c r="K37" s="24" t="s">
        <v>1578</v>
      </c>
      <c r="L37" s="97">
        <v>13105023</v>
      </c>
      <c r="M37" s="49">
        <v>901548</v>
      </c>
      <c r="N37" s="34" t="s">
        <v>64</v>
      </c>
      <c r="AF37" t="e">
        <f>+VLOOKUP(M37,AG:AH,2,FALSE)</f>
        <v>#N/A</v>
      </c>
      <c r="AG37" s="97">
        <v>901288</v>
      </c>
      <c r="AH37" t="s">
        <v>2337</v>
      </c>
      <c r="AM37">
        <v>21403008</v>
      </c>
      <c r="AN37" t="s">
        <v>564</v>
      </c>
      <c r="AO37">
        <v>2107</v>
      </c>
      <c r="AP37" t="s">
        <v>579</v>
      </c>
      <c r="AQ37">
        <v>1008</v>
      </c>
    </row>
    <row r="38" spans="1:43" x14ac:dyDescent="0.25">
      <c r="A38" s="36">
        <f t="shared" si="0"/>
        <v>37</v>
      </c>
      <c r="B38" s="8" t="s">
        <v>10</v>
      </c>
      <c r="C38" s="12">
        <v>1305</v>
      </c>
      <c r="D38" s="8" t="s">
        <v>65</v>
      </c>
      <c r="E38" s="9">
        <v>1023</v>
      </c>
      <c r="F38" s="24" t="s">
        <v>2</v>
      </c>
      <c r="G38" s="24"/>
      <c r="H38" s="24" t="s">
        <v>1585</v>
      </c>
      <c r="I38" s="24" t="s">
        <v>65</v>
      </c>
      <c r="J38" s="24" t="s">
        <v>1577</v>
      </c>
      <c r="K38" s="24" t="s">
        <v>1578</v>
      </c>
      <c r="L38" s="97" t="s">
        <v>1586</v>
      </c>
      <c r="M38" s="49">
        <v>901549</v>
      </c>
      <c r="N38" s="34" t="s">
        <v>65</v>
      </c>
      <c r="AF38" t="e">
        <f>+VLOOKUP(M38,AG:AH,2,FALSE)</f>
        <v>#N/A</v>
      </c>
      <c r="AG38" s="97">
        <v>901301</v>
      </c>
      <c r="AH38" t="s">
        <v>2337</v>
      </c>
      <c r="AM38">
        <v>21403009</v>
      </c>
      <c r="AN38" t="s">
        <v>564</v>
      </c>
      <c r="AO38">
        <v>2107</v>
      </c>
      <c r="AP38" t="s">
        <v>580</v>
      </c>
      <c r="AQ38">
        <v>1009</v>
      </c>
    </row>
    <row r="39" spans="1:43" x14ac:dyDescent="0.25">
      <c r="A39" s="36">
        <f t="shared" si="0"/>
        <v>38</v>
      </c>
      <c r="B39" s="34" t="s">
        <v>10</v>
      </c>
      <c r="C39" s="24">
        <v>1305</v>
      </c>
      <c r="D39" s="24" t="s">
        <v>66</v>
      </c>
      <c r="E39" s="36">
        <v>1024</v>
      </c>
      <c r="F39" s="24" t="s">
        <v>2</v>
      </c>
      <c r="G39" s="24"/>
      <c r="H39" s="38" t="str">
        <f>+CONCATENATE(L39,"001","00000")</f>
        <v>1310502500100000</v>
      </c>
      <c r="I39" s="24" t="s">
        <v>66</v>
      </c>
      <c r="J39" s="24" t="s">
        <v>1583</v>
      </c>
      <c r="K39" s="24" t="s">
        <v>1578</v>
      </c>
      <c r="L39" s="97">
        <v>13105025</v>
      </c>
      <c r="M39" s="49">
        <v>901292</v>
      </c>
      <c r="N39" s="34" t="s">
        <v>66</v>
      </c>
      <c r="AF39" t="e">
        <f>+VLOOKUP(M39,AG:AH,2,FALSE)</f>
        <v>#N/A</v>
      </c>
      <c r="AG39" s="97">
        <v>901307</v>
      </c>
      <c r="AH39" t="s">
        <v>2337</v>
      </c>
      <c r="AM39">
        <v>21403010</v>
      </c>
      <c r="AN39" t="s">
        <v>564</v>
      </c>
      <c r="AO39">
        <v>2107</v>
      </c>
      <c r="AP39" t="s">
        <v>581</v>
      </c>
      <c r="AQ39">
        <v>1010</v>
      </c>
    </row>
    <row r="40" spans="1:43" ht="30" x14ac:dyDescent="0.25">
      <c r="A40" s="36">
        <f t="shared" si="0"/>
        <v>39</v>
      </c>
      <c r="B40" s="34" t="s">
        <v>10</v>
      </c>
      <c r="C40" s="24">
        <v>1305</v>
      </c>
      <c r="D40" s="24" t="s">
        <v>67</v>
      </c>
      <c r="E40" s="36">
        <v>1025</v>
      </c>
      <c r="F40" s="24" t="s">
        <v>2</v>
      </c>
      <c r="G40" s="24"/>
      <c r="H40" s="38" t="str">
        <f>+CONCATENATE(L40,"001","00000")</f>
        <v>1310502600100000</v>
      </c>
      <c r="I40" s="24" t="s">
        <v>67</v>
      </c>
      <c r="J40" s="24" t="s">
        <v>1583</v>
      </c>
      <c r="K40" s="24" t="s">
        <v>1578</v>
      </c>
      <c r="L40" s="97">
        <v>13105026</v>
      </c>
      <c r="M40" s="49">
        <v>901293</v>
      </c>
      <c r="N40" s="34" t="s">
        <v>67</v>
      </c>
      <c r="AF40" t="e">
        <f>+VLOOKUP(M40,AG:AH,2,FALSE)</f>
        <v>#N/A</v>
      </c>
      <c r="AG40" s="97">
        <v>901308</v>
      </c>
      <c r="AH40" t="s">
        <v>2337</v>
      </c>
      <c r="AM40">
        <v>21403011</v>
      </c>
      <c r="AN40" t="s">
        <v>564</v>
      </c>
      <c r="AO40">
        <v>2107</v>
      </c>
      <c r="AP40" t="s">
        <v>582</v>
      </c>
      <c r="AQ40">
        <v>1011</v>
      </c>
    </row>
    <row r="41" spans="1:43" x14ac:dyDescent="0.25">
      <c r="A41" s="36">
        <f t="shared" si="0"/>
        <v>40</v>
      </c>
      <c r="B41" s="34" t="s">
        <v>10</v>
      </c>
      <c r="C41" s="24">
        <v>1305</v>
      </c>
      <c r="D41" s="24" t="s">
        <v>68</v>
      </c>
      <c r="E41" s="36">
        <v>1026</v>
      </c>
      <c r="F41" s="24" t="s">
        <v>2</v>
      </c>
      <c r="G41" s="24"/>
      <c r="H41" s="38" t="str">
        <f>+CONCATENATE(L41,"001","00000")</f>
        <v>1310502700100000</v>
      </c>
      <c r="I41" s="24" t="s">
        <v>68</v>
      </c>
      <c r="J41" s="24" t="s">
        <v>1583</v>
      </c>
      <c r="K41" s="24" t="s">
        <v>1578</v>
      </c>
      <c r="L41" s="97">
        <v>13105027</v>
      </c>
      <c r="M41" s="49">
        <v>901303</v>
      </c>
      <c r="N41" s="34" t="s">
        <v>68</v>
      </c>
      <c r="AF41" t="e">
        <f>+VLOOKUP(M41,AG:AH,2,FALSE)</f>
        <v>#N/A</v>
      </c>
      <c r="AG41" s="97">
        <v>901316</v>
      </c>
      <c r="AH41" t="s">
        <v>2337</v>
      </c>
      <c r="AM41">
        <v>21406001</v>
      </c>
      <c r="AN41" t="s">
        <v>565</v>
      </c>
      <c r="AO41">
        <v>2108</v>
      </c>
      <c r="AP41" t="s">
        <v>583</v>
      </c>
      <c r="AQ41">
        <v>1001</v>
      </c>
    </row>
    <row r="42" spans="1:43" x14ac:dyDescent="0.25">
      <c r="A42" s="36">
        <f t="shared" si="0"/>
        <v>41</v>
      </c>
      <c r="B42" s="34" t="s">
        <v>10</v>
      </c>
      <c r="C42" s="24">
        <v>1305</v>
      </c>
      <c r="D42" s="24" t="s">
        <v>69</v>
      </c>
      <c r="E42" s="36">
        <v>1027</v>
      </c>
      <c r="F42" s="24" t="s">
        <v>2</v>
      </c>
      <c r="G42" s="24"/>
      <c r="H42" s="38" t="str">
        <f>+CONCATENATE(L42,"001","00001")</f>
        <v>1310502800100001</v>
      </c>
      <c r="I42" s="24" t="s">
        <v>69</v>
      </c>
      <c r="J42" s="24" t="s">
        <v>1565</v>
      </c>
      <c r="K42" s="24" t="s">
        <v>1578</v>
      </c>
      <c r="L42" s="97">
        <v>13105028</v>
      </c>
      <c r="M42" s="49">
        <v>901261</v>
      </c>
      <c r="N42" s="34" t="s">
        <v>1052</v>
      </c>
      <c r="AF42" t="e">
        <f>+VLOOKUP(M42,AG:AH,2,FALSE)</f>
        <v>#N/A</v>
      </c>
      <c r="AG42" s="97">
        <v>901323</v>
      </c>
      <c r="AH42" t="s">
        <v>2337</v>
      </c>
      <c r="AM42">
        <v>22101001</v>
      </c>
      <c r="AN42" t="s">
        <v>566</v>
      </c>
      <c r="AO42">
        <v>2201</v>
      </c>
      <c r="AP42" t="s">
        <v>975</v>
      </c>
      <c r="AQ42">
        <v>1001</v>
      </c>
    </row>
    <row r="43" spans="1:43" x14ac:dyDescent="0.25">
      <c r="A43" s="36">
        <f t="shared" si="0"/>
        <v>42</v>
      </c>
      <c r="B43" s="50" t="s">
        <v>10</v>
      </c>
      <c r="C43" s="24">
        <v>1305</v>
      </c>
      <c r="D43" s="24" t="s">
        <v>70</v>
      </c>
      <c r="E43" s="36">
        <v>1028</v>
      </c>
      <c r="F43" s="24" t="s">
        <v>2</v>
      </c>
      <c r="G43" s="24"/>
      <c r="H43" s="38" t="str">
        <f>+CONCATENATE(L43,"001","00106")</f>
        <v>1310502900100106</v>
      </c>
      <c r="I43" s="38" t="s">
        <v>70</v>
      </c>
      <c r="J43" s="38" t="s">
        <v>1929</v>
      </c>
      <c r="K43" s="38" t="s">
        <v>1578</v>
      </c>
      <c r="L43" s="98">
        <v>13105029</v>
      </c>
      <c r="M43" s="54">
        <v>901203</v>
      </c>
      <c r="N43" s="50" t="s">
        <v>1053</v>
      </c>
      <c r="AF43" t="e">
        <f>+VLOOKUP(M43,AG:AH,2,FALSE)</f>
        <v>#N/A</v>
      </c>
      <c r="AG43" s="97">
        <v>901325</v>
      </c>
      <c r="AH43" t="s">
        <v>2337</v>
      </c>
      <c r="AM43">
        <v>22102001</v>
      </c>
      <c r="AN43" t="s">
        <v>567</v>
      </c>
      <c r="AO43">
        <v>2201</v>
      </c>
      <c r="AP43" t="s">
        <v>976</v>
      </c>
      <c r="AQ43">
        <v>1002</v>
      </c>
    </row>
    <row r="44" spans="1:43" x14ac:dyDescent="0.25">
      <c r="A44" s="36">
        <f t="shared" si="0"/>
        <v>43</v>
      </c>
      <c r="B44" s="34" t="s">
        <v>10</v>
      </c>
      <c r="C44" s="24">
        <v>1305</v>
      </c>
      <c r="D44" s="24" t="s">
        <v>753</v>
      </c>
      <c r="E44" s="36">
        <v>1029</v>
      </c>
      <c r="F44" s="24" t="s">
        <v>2</v>
      </c>
      <c r="G44" s="24"/>
      <c r="H44" s="38" t="str">
        <f>+CONCATENATE(L44,"001","00000")</f>
        <v>1310503000100000</v>
      </c>
      <c r="I44" s="24" t="s">
        <v>753</v>
      </c>
      <c r="J44" s="24" t="s">
        <v>1583</v>
      </c>
      <c r="K44" s="24" t="s">
        <v>1578</v>
      </c>
      <c r="L44" s="97">
        <v>13105030</v>
      </c>
      <c r="M44" s="49">
        <v>901266</v>
      </c>
      <c r="N44" s="34" t="s">
        <v>1054</v>
      </c>
      <c r="AF44" t="e">
        <f>+VLOOKUP(M44,AG:AH,2,FALSE)</f>
        <v>#N/A</v>
      </c>
      <c r="AG44" s="97">
        <v>901331</v>
      </c>
      <c r="AH44" t="s">
        <v>2337</v>
      </c>
      <c r="AM44">
        <v>22102002</v>
      </c>
      <c r="AN44" t="s">
        <v>567</v>
      </c>
      <c r="AO44">
        <v>2201</v>
      </c>
      <c r="AP44" t="s">
        <v>977</v>
      </c>
      <c r="AQ44">
        <v>1003</v>
      </c>
    </row>
    <row r="45" spans="1:43" x14ac:dyDescent="0.25">
      <c r="A45" s="36">
        <f t="shared" si="0"/>
        <v>44</v>
      </c>
      <c r="B45" s="34" t="s">
        <v>10</v>
      </c>
      <c r="C45" s="24">
        <v>1305</v>
      </c>
      <c r="D45" s="24" t="s">
        <v>71</v>
      </c>
      <c r="E45" s="36">
        <v>1030</v>
      </c>
      <c r="F45" s="24" t="s">
        <v>2</v>
      </c>
      <c r="G45" s="24"/>
      <c r="H45" s="38" t="str">
        <f>+CONCATENATE(L45,"001","00000")</f>
        <v>1310503100100000</v>
      </c>
      <c r="I45" s="24" t="s">
        <v>1814</v>
      </c>
      <c r="J45" s="24" t="s">
        <v>1583</v>
      </c>
      <c r="K45" s="24" t="s">
        <v>1578</v>
      </c>
      <c r="L45" s="97">
        <v>13105031</v>
      </c>
      <c r="M45" s="49">
        <v>901044</v>
      </c>
      <c r="N45" s="34" t="s">
        <v>1055</v>
      </c>
      <c r="AF45" t="e">
        <f>+VLOOKUP(M45,AG:AH,2,FALSE)</f>
        <v>#N/A</v>
      </c>
      <c r="AG45" s="97">
        <v>901343</v>
      </c>
      <c r="AH45" t="s">
        <v>2337</v>
      </c>
      <c r="AM45">
        <v>22103001</v>
      </c>
      <c r="AN45" t="s">
        <v>568</v>
      </c>
      <c r="AO45">
        <v>2202</v>
      </c>
      <c r="AP45" t="s">
        <v>568</v>
      </c>
      <c r="AQ45">
        <v>1001</v>
      </c>
    </row>
    <row r="46" spans="1:43" x14ac:dyDescent="0.25">
      <c r="A46" s="36">
        <f t="shared" si="0"/>
        <v>45</v>
      </c>
      <c r="B46" s="34" t="s">
        <v>10</v>
      </c>
      <c r="C46" s="24">
        <v>1305</v>
      </c>
      <c r="D46" s="24" t="s">
        <v>72</v>
      </c>
      <c r="E46" s="36">
        <v>1031</v>
      </c>
      <c r="F46" s="24" t="s">
        <v>2</v>
      </c>
      <c r="G46" s="24"/>
      <c r="H46" s="38" t="str">
        <f>+CONCATENATE(L46,"001","00000")</f>
        <v>1310503200100000</v>
      </c>
      <c r="I46" s="24" t="s">
        <v>1815</v>
      </c>
      <c r="J46" s="24" t="s">
        <v>1583</v>
      </c>
      <c r="K46" s="24" t="s">
        <v>1578</v>
      </c>
      <c r="L46" s="97">
        <v>13105032</v>
      </c>
      <c r="M46" s="49">
        <v>901045</v>
      </c>
      <c r="N46" s="34" t="s">
        <v>1056</v>
      </c>
      <c r="AF46" t="e">
        <f>+VLOOKUP(M46,AG:AH,2,FALSE)</f>
        <v>#N/A</v>
      </c>
      <c r="AG46" s="97">
        <v>901345</v>
      </c>
      <c r="AH46" t="s">
        <v>2337</v>
      </c>
      <c r="AM46">
        <v>22104001</v>
      </c>
      <c r="AN46" t="s">
        <v>569</v>
      </c>
      <c r="AO46">
        <v>2202</v>
      </c>
      <c r="AP46" t="s">
        <v>584</v>
      </c>
      <c r="AQ46">
        <v>1002</v>
      </c>
    </row>
    <row r="47" spans="1:43" x14ac:dyDescent="0.25">
      <c r="A47" s="36">
        <f t="shared" si="0"/>
        <v>46</v>
      </c>
      <c r="B47" s="34" t="s">
        <v>10</v>
      </c>
      <c r="C47" s="24">
        <v>1305</v>
      </c>
      <c r="D47" s="24" t="s">
        <v>73</v>
      </c>
      <c r="E47" s="36">
        <v>1032</v>
      </c>
      <c r="F47" s="24" t="s">
        <v>2</v>
      </c>
      <c r="G47" s="24"/>
      <c r="H47" s="38" t="str">
        <f>+CONCATENATE(L47,"001","00000")</f>
        <v>1310503300100000</v>
      </c>
      <c r="I47" s="24" t="s">
        <v>1816</v>
      </c>
      <c r="J47" s="24" t="s">
        <v>1583</v>
      </c>
      <c r="K47" s="24" t="s">
        <v>1578</v>
      </c>
      <c r="L47" s="97">
        <v>13105033</v>
      </c>
      <c r="M47" s="49">
        <v>901046</v>
      </c>
      <c r="N47" s="34" t="s">
        <v>1057</v>
      </c>
      <c r="AF47" t="e">
        <f>+VLOOKUP(M47,AG:AH,2,FALSE)</f>
        <v>#N/A</v>
      </c>
      <c r="AG47" s="97">
        <v>901351</v>
      </c>
      <c r="AH47" t="s">
        <v>2337</v>
      </c>
      <c r="AM47">
        <v>22104002</v>
      </c>
      <c r="AN47" t="s">
        <v>569</v>
      </c>
      <c r="AO47">
        <v>2202</v>
      </c>
      <c r="AP47" t="s">
        <v>861</v>
      </c>
      <c r="AQ47">
        <v>1003</v>
      </c>
    </row>
    <row r="48" spans="1:43" x14ac:dyDescent="0.25">
      <c r="A48" s="36">
        <f t="shared" si="0"/>
        <v>47</v>
      </c>
      <c r="B48" s="34" t="s">
        <v>10</v>
      </c>
      <c r="C48" s="24">
        <v>1305</v>
      </c>
      <c r="D48" s="24" t="s">
        <v>74</v>
      </c>
      <c r="E48" s="36">
        <v>1033</v>
      </c>
      <c r="F48" s="24" t="s">
        <v>2</v>
      </c>
      <c r="G48" s="24"/>
      <c r="H48" s="38" t="str">
        <f>+CONCATENATE(L48,"001","00000")</f>
        <v>1310503400100000</v>
      </c>
      <c r="I48" s="24" t="s">
        <v>74</v>
      </c>
      <c r="J48" s="24" t="s">
        <v>1583</v>
      </c>
      <c r="K48" s="24" t="s">
        <v>1578</v>
      </c>
      <c r="L48" s="97">
        <v>13105034</v>
      </c>
      <c r="M48" s="49">
        <v>901047</v>
      </c>
      <c r="N48" s="34" t="s">
        <v>1058</v>
      </c>
      <c r="AF48" t="e">
        <f>+VLOOKUP(M48,AG:AH,2,FALSE)</f>
        <v>#N/A</v>
      </c>
      <c r="AG48" s="97">
        <v>901370</v>
      </c>
      <c r="AH48" t="s">
        <v>2337</v>
      </c>
      <c r="AM48">
        <v>22105001</v>
      </c>
      <c r="AN48" t="s">
        <v>862</v>
      </c>
      <c r="AO48">
        <v>2203</v>
      </c>
      <c r="AP48" t="s">
        <v>869</v>
      </c>
      <c r="AQ48">
        <v>1001</v>
      </c>
    </row>
    <row r="49" spans="1:43" x14ac:dyDescent="0.25">
      <c r="A49" s="36">
        <f t="shared" si="0"/>
        <v>48</v>
      </c>
      <c r="B49" s="34" t="s">
        <v>10</v>
      </c>
      <c r="C49" s="24">
        <v>1305</v>
      </c>
      <c r="D49" s="24" t="s">
        <v>75</v>
      </c>
      <c r="E49" s="36">
        <v>1034</v>
      </c>
      <c r="F49" s="24" t="s">
        <v>2</v>
      </c>
      <c r="G49" s="24"/>
      <c r="H49" s="38" t="str">
        <f>+CONCATENATE(L49,"001","00001")</f>
        <v>1310503500100001</v>
      </c>
      <c r="I49" s="24" t="s">
        <v>75</v>
      </c>
      <c r="J49" s="24" t="s">
        <v>1565</v>
      </c>
      <c r="K49" s="24" t="s">
        <v>1578</v>
      </c>
      <c r="L49" s="97">
        <v>13105035</v>
      </c>
      <c r="M49" s="49">
        <v>901048</v>
      </c>
      <c r="N49" s="34" t="s">
        <v>1059</v>
      </c>
      <c r="AF49" t="e">
        <f>+VLOOKUP(M49,AG:AH,2,FALSE)</f>
        <v>#N/A</v>
      </c>
      <c r="AG49" s="97">
        <v>901371</v>
      </c>
      <c r="AH49" t="s">
        <v>2337</v>
      </c>
      <c r="AM49">
        <v>22106001</v>
      </c>
      <c r="AN49" t="s">
        <v>863</v>
      </c>
      <c r="AO49">
        <v>2203</v>
      </c>
      <c r="AP49" t="s">
        <v>864</v>
      </c>
      <c r="AQ49">
        <v>1002</v>
      </c>
    </row>
    <row r="50" spans="1:43" x14ac:dyDescent="0.25">
      <c r="A50" s="36">
        <f t="shared" si="0"/>
        <v>49</v>
      </c>
      <c r="B50" s="34" t="s">
        <v>10</v>
      </c>
      <c r="C50" s="24">
        <v>1305</v>
      </c>
      <c r="D50" s="24" t="s">
        <v>76</v>
      </c>
      <c r="E50" s="36">
        <v>1035</v>
      </c>
      <c r="F50" s="24" t="s">
        <v>2</v>
      </c>
      <c r="G50" s="24"/>
      <c r="H50" s="38" t="str">
        <f>+CONCATENATE(L50,"001","00000")</f>
        <v>1310503600100000</v>
      </c>
      <c r="I50" s="24" t="s">
        <v>1905</v>
      </c>
      <c r="J50" s="24" t="s">
        <v>1583</v>
      </c>
      <c r="K50" s="24" t="s">
        <v>1566</v>
      </c>
      <c r="L50" s="97">
        <v>13105036</v>
      </c>
      <c r="M50" s="49">
        <v>901049</v>
      </c>
      <c r="N50" s="34" t="s">
        <v>1060</v>
      </c>
      <c r="AF50" t="e">
        <f>+VLOOKUP(M50,AG:AH,2,FALSE)</f>
        <v>#N/A</v>
      </c>
      <c r="AG50" s="97">
        <v>901372</v>
      </c>
      <c r="AH50" t="s">
        <v>2337</v>
      </c>
      <c r="AM50">
        <v>22106002</v>
      </c>
      <c r="AN50" t="s">
        <v>863</v>
      </c>
      <c r="AO50">
        <v>2203</v>
      </c>
      <c r="AP50" t="s">
        <v>865</v>
      </c>
      <c r="AQ50">
        <v>1003</v>
      </c>
    </row>
    <row r="51" spans="1:43" x14ac:dyDescent="0.25">
      <c r="A51" s="36">
        <f t="shared" si="0"/>
        <v>50</v>
      </c>
      <c r="B51" s="34" t="s">
        <v>10</v>
      </c>
      <c r="C51" s="24">
        <v>1305</v>
      </c>
      <c r="D51" s="24" t="s">
        <v>77</v>
      </c>
      <c r="E51" s="36">
        <v>1036</v>
      </c>
      <c r="F51" s="24" t="s">
        <v>2</v>
      </c>
      <c r="G51" s="24"/>
      <c r="H51" s="38" t="str">
        <f>+CONCATENATE(L51,"001","00000")</f>
        <v>1310503700100000</v>
      </c>
      <c r="I51" s="24" t="s">
        <v>77</v>
      </c>
      <c r="J51" s="24" t="s">
        <v>1583</v>
      </c>
      <c r="K51" s="24" t="s">
        <v>1566</v>
      </c>
      <c r="L51" s="97">
        <v>13105037</v>
      </c>
      <c r="M51" s="49">
        <v>900133</v>
      </c>
      <c r="N51" s="34" t="s">
        <v>1061</v>
      </c>
      <c r="AF51" t="e">
        <f>+VLOOKUP(M51,AG:AH,2,FALSE)</f>
        <v>#N/A</v>
      </c>
      <c r="AG51" s="97">
        <v>901383</v>
      </c>
      <c r="AH51" t="s">
        <v>2337</v>
      </c>
      <c r="AM51">
        <v>22107001</v>
      </c>
      <c r="AN51" t="s">
        <v>866</v>
      </c>
      <c r="AO51">
        <v>2204</v>
      </c>
      <c r="AP51" t="s">
        <v>866</v>
      </c>
      <c r="AQ51">
        <v>1001</v>
      </c>
    </row>
    <row r="52" spans="1:43" x14ac:dyDescent="0.25">
      <c r="A52" s="36">
        <f t="shared" si="0"/>
        <v>51</v>
      </c>
      <c r="B52" s="8" t="s">
        <v>10</v>
      </c>
      <c r="C52" s="12">
        <v>1305</v>
      </c>
      <c r="D52" s="8" t="s">
        <v>78</v>
      </c>
      <c r="E52" s="9">
        <v>1037</v>
      </c>
      <c r="F52" s="24" t="s">
        <v>2</v>
      </c>
      <c r="G52" s="24"/>
      <c r="H52" s="24" t="s">
        <v>1587</v>
      </c>
      <c r="I52" s="24" t="s">
        <v>78</v>
      </c>
      <c r="J52" s="24" t="s">
        <v>1583</v>
      </c>
      <c r="K52" s="24" t="s">
        <v>1578</v>
      </c>
      <c r="L52" s="97" t="s">
        <v>1588</v>
      </c>
      <c r="M52" s="49">
        <v>900134</v>
      </c>
      <c r="N52" s="34" t="s">
        <v>1062</v>
      </c>
      <c r="AF52" t="e">
        <f>+VLOOKUP(M52,AG:AH,2,FALSE)</f>
        <v>#N/A</v>
      </c>
      <c r="AG52" s="97">
        <v>901434</v>
      </c>
      <c r="AH52" t="s">
        <v>2337</v>
      </c>
      <c r="AM52">
        <v>22108001</v>
      </c>
      <c r="AN52" t="s">
        <v>870</v>
      </c>
      <c r="AO52">
        <v>2204</v>
      </c>
      <c r="AP52" t="s">
        <v>867</v>
      </c>
      <c r="AQ52">
        <v>1002</v>
      </c>
    </row>
    <row r="53" spans="1:43" x14ac:dyDescent="0.25">
      <c r="A53" s="36">
        <f t="shared" si="0"/>
        <v>52</v>
      </c>
      <c r="B53" s="34" t="s">
        <v>10</v>
      </c>
      <c r="C53" s="24">
        <v>1305</v>
      </c>
      <c r="D53" s="24" t="s">
        <v>79</v>
      </c>
      <c r="E53" s="36">
        <v>1038</v>
      </c>
      <c r="F53" s="24" t="s">
        <v>2</v>
      </c>
      <c r="G53" s="24"/>
      <c r="H53" s="38" t="str">
        <f t="shared" ref="H53:H59" si="3">+CONCATENATE(L53,"001","00000")</f>
        <v>1310503900100000</v>
      </c>
      <c r="I53" s="24" t="s">
        <v>79</v>
      </c>
      <c r="J53" s="24" t="s">
        <v>1583</v>
      </c>
      <c r="K53" s="24" t="s">
        <v>1578</v>
      </c>
      <c r="L53" s="97">
        <v>13105039</v>
      </c>
      <c r="M53" s="49">
        <v>900137</v>
      </c>
      <c r="N53" s="34" t="s">
        <v>1063</v>
      </c>
      <c r="AF53" t="e">
        <f>+VLOOKUP(M53,AG:AH,2,FALSE)</f>
        <v>#N/A</v>
      </c>
      <c r="AG53" s="97">
        <v>901435</v>
      </c>
      <c r="AH53" t="s">
        <v>2337</v>
      </c>
      <c r="AM53">
        <v>22108002</v>
      </c>
      <c r="AN53" t="s">
        <v>870</v>
      </c>
      <c r="AO53">
        <v>2204</v>
      </c>
      <c r="AP53" t="s">
        <v>868</v>
      </c>
      <c r="AQ53">
        <v>1003</v>
      </c>
    </row>
    <row r="54" spans="1:43" x14ac:dyDescent="0.25">
      <c r="A54" s="36">
        <f t="shared" si="0"/>
        <v>53</v>
      </c>
      <c r="B54" s="34" t="s">
        <v>10</v>
      </c>
      <c r="C54" s="24">
        <v>1305</v>
      </c>
      <c r="D54" s="24" t="s">
        <v>80</v>
      </c>
      <c r="E54" s="36">
        <v>1039</v>
      </c>
      <c r="F54" s="24" t="s">
        <v>2</v>
      </c>
      <c r="G54" s="24"/>
      <c r="H54" s="38" t="str">
        <f t="shared" si="3"/>
        <v>1310504000100000</v>
      </c>
      <c r="I54" s="24" t="s">
        <v>80</v>
      </c>
      <c r="J54" s="24" t="s">
        <v>1583</v>
      </c>
      <c r="K54" s="24" t="s">
        <v>1578</v>
      </c>
      <c r="L54" s="97">
        <v>13105040</v>
      </c>
      <c r="M54" s="49">
        <v>900142</v>
      </c>
      <c r="N54" s="34" t="s">
        <v>1064</v>
      </c>
      <c r="AF54" t="e">
        <f>+VLOOKUP(M54,AG:AH,2,FALSE)</f>
        <v>#N/A</v>
      </c>
      <c r="AG54" s="97">
        <v>901436</v>
      </c>
      <c r="AH54" t="s">
        <v>2337</v>
      </c>
      <c r="AM54">
        <v>22109001</v>
      </c>
      <c r="AN54" t="s">
        <v>961</v>
      </c>
      <c r="AO54">
        <v>2205</v>
      </c>
      <c r="AP54" t="s">
        <v>955</v>
      </c>
      <c r="AQ54">
        <v>1001</v>
      </c>
    </row>
    <row r="55" spans="1:43" x14ac:dyDescent="0.25">
      <c r="A55" s="36">
        <f t="shared" si="0"/>
        <v>54</v>
      </c>
      <c r="B55" s="34" t="s">
        <v>10</v>
      </c>
      <c r="C55" s="24">
        <v>1305</v>
      </c>
      <c r="D55" s="24" t="s">
        <v>81</v>
      </c>
      <c r="E55" s="36">
        <v>1040</v>
      </c>
      <c r="F55" s="24" t="s">
        <v>2</v>
      </c>
      <c r="G55" s="24"/>
      <c r="H55" s="38" t="str">
        <f t="shared" si="3"/>
        <v>1310504100100000</v>
      </c>
      <c r="I55" s="24" t="s">
        <v>81</v>
      </c>
      <c r="J55" s="24" t="s">
        <v>1583</v>
      </c>
      <c r="K55" s="24" t="s">
        <v>1578</v>
      </c>
      <c r="L55" s="97">
        <v>13105041</v>
      </c>
      <c r="M55" s="49">
        <v>901052</v>
      </c>
      <c r="N55" s="34" t="s">
        <v>1065</v>
      </c>
      <c r="AF55" t="e">
        <f>+VLOOKUP(M55,AG:AH,2,FALSE)</f>
        <v>#N/A</v>
      </c>
      <c r="AG55" s="97">
        <v>901450</v>
      </c>
      <c r="AH55" t="s">
        <v>2337</v>
      </c>
      <c r="AM55">
        <v>22110001</v>
      </c>
      <c r="AN55" t="s">
        <v>962</v>
      </c>
      <c r="AO55">
        <v>2205</v>
      </c>
      <c r="AP55" t="s">
        <v>956</v>
      </c>
      <c r="AQ55">
        <v>1002</v>
      </c>
    </row>
    <row r="56" spans="1:43" x14ac:dyDescent="0.25">
      <c r="A56" s="36">
        <f t="shared" si="0"/>
        <v>55</v>
      </c>
      <c r="B56" s="34" t="s">
        <v>10</v>
      </c>
      <c r="C56" s="24">
        <v>1305</v>
      </c>
      <c r="D56" s="24" t="s">
        <v>82</v>
      </c>
      <c r="E56" s="36">
        <v>1041</v>
      </c>
      <c r="F56" s="24" t="s">
        <v>2</v>
      </c>
      <c r="G56" s="24"/>
      <c r="H56" s="38" t="str">
        <f t="shared" si="3"/>
        <v>1310504200100000</v>
      </c>
      <c r="I56" s="24" t="s">
        <v>82</v>
      </c>
      <c r="J56" s="24" t="s">
        <v>1583</v>
      </c>
      <c r="K56" s="24" t="s">
        <v>1578</v>
      </c>
      <c r="L56" s="97">
        <v>13105042</v>
      </c>
      <c r="M56" s="49">
        <v>901053</v>
      </c>
      <c r="N56" s="34" t="s">
        <v>1066</v>
      </c>
      <c r="AF56" t="e">
        <f>+VLOOKUP(M56,AG:AH,2,FALSE)</f>
        <v>#N/A</v>
      </c>
      <c r="AG56" s="97">
        <v>901462</v>
      </c>
      <c r="AH56" t="s">
        <v>2337</v>
      </c>
      <c r="AM56">
        <v>22110002</v>
      </c>
      <c r="AN56" t="s">
        <v>962</v>
      </c>
      <c r="AO56">
        <v>2205</v>
      </c>
      <c r="AP56" t="s">
        <v>957</v>
      </c>
      <c r="AQ56">
        <v>1003</v>
      </c>
    </row>
    <row r="57" spans="1:43" x14ac:dyDescent="0.25">
      <c r="A57" s="36">
        <f t="shared" si="0"/>
        <v>56</v>
      </c>
      <c r="B57" s="34" t="s">
        <v>10</v>
      </c>
      <c r="C57" s="24">
        <v>1305</v>
      </c>
      <c r="D57" s="24" t="s">
        <v>83</v>
      </c>
      <c r="E57" s="36">
        <v>1042</v>
      </c>
      <c r="F57" s="24" t="s">
        <v>2</v>
      </c>
      <c r="G57" s="24"/>
      <c r="H57" s="38" t="str">
        <f t="shared" si="3"/>
        <v>1310504300100000</v>
      </c>
      <c r="I57" s="24" t="s">
        <v>83</v>
      </c>
      <c r="J57" s="24" t="s">
        <v>1583</v>
      </c>
      <c r="K57" s="24" t="s">
        <v>1578</v>
      </c>
      <c r="L57" s="97">
        <v>13105043</v>
      </c>
      <c r="M57" s="49">
        <v>901054</v>
      </c>
      <c r="N57" s="34" t="s">
        <v>1067</v>
      </c>
      <c r="AF57" t="e">
        <f>+VLOOKUP(M57,AG:AH,2,FALSE)</f>
        <v>#N/A</v>
      </c>
      <c r="AG57" s="97">
        <v>901490</v>
      </c>
      <c r="AH57" t="s">
        <v>2337</v>
      </c>
      <c r="AM57">
        <v>22111001</v>
      </c>
      <c r="AN57" t="s">
        <v>963</v>
      </c>
      <c r="AO57">
        <v>2206</v>
      </c>
      <c r="AP57" t="s">
        <v>958</v>
      </c>
      <c r="AQ57">
        <v>1001</v>
      </c>
    </row>
    <row r="58" spans="1:43" x14ac:dyDescent="0.25">
      <c r="A58" s="36">
        <f t="shared" si="0"/>
        <v>57</v>
      </c>
      <c r="B58" s="34" t="s">
        <v>10</v>
      </c>
      <c r="C58" s="24">
        <v>1305</v>
      </c>
      <c r="D58" s="24" t="s">
        <v>84</v>
      </c>
      <c r="E58" s="36">
        <v>1043</v>
      </c>
      <c r="F58" s="24" t="s">
        <v>2</v>
      </c>
      <c r="G58" s="24"/>
      <c r="H58" s="38" t="str">
        <f t="shared" si="3"/>
        <v>1310504400100000</v>
      </c>
      <c r="I58" s="24" t="s">
        <v>84</v>
      </c>
      <c r="J58" s="24" t="s">
        <v>1583</v>
      </c>
      <c r="K58" s="24" t="s">
        <v>1578</v>
      </c>
      <c r="L58" s="97">
        <v>13105044</v>
      </c>
      <c r="M58" s="49">
        <v>901055</v>
      </c>
      <c r="N58" s="34" t="s">
        <v>1068</v>
      </c>
      <c r="AF58" t="e">
        <f>+VLOOKUP(M58,AG:AH,2,FALSE)</f>
        <v>#N/A</v>
      </c>
      <c r="AG58" s="97">
        <v>901493</v>
      </c>
      <c r="AH58" t="s">
        <v>2337</v>
      </c>
      <c r="AM58">
        <v>22112001</v>
      </c>
      <c r="AN58" t="s">
        <v>964</v>
      </c>
      <c r="AO58">
        <v>2206</v>
      </c>
      <c r="AP58" t="s">
        <v>959</v>
      </c>
      <c r="AQ58">
        <v>1002</v>
      </c>
    </row>
    <row r="59" spans="1:43" x14ac:dyDescent="0.25">
      <c r="A59" s="36">
        <f t="shared" si="0"/>
        <v>58</v>
      </c>
      <c r="B59" s="34" t="s">
        <v>10</v>
      </c>
      <c r="C59" s="24">
        <v>1305</v>
      </c>
      <c r="D59" s="24" t="s">
        <v>85</v>
      </c>
      <c r="E59" s="36">
        <v>1044</v>
      </c>
      <c r="F59" s="24" t="s">
        <v>2</v>
      </c>
      <c r="G59" s="24"/>
      <c r="H59" s="38" t="str">
        <f t="shared" si="3"/>
        <v>1310504500100000</v>
      </c>
      <c r="I59" s="24" t="s">
        <v>85</v>
      </c>
      <c r="J59" s="24" t="s">
        <v>1583</v>
      </c>
      <c r="K59" s="24" t="s">
        <v>1578</v>
      </c>
      <c r="L59" s="97">
        <v>13105045</v>
      </c>
      <c r="M59" s="49">
        <v>901057</v>
      </c>
      <c r="N59" s="34" t="s">
        <v>1069</v>
      </c>
      <c r="AF59" t="e">
        <f>+VLOOKUP(M59,AG:AH,2,FALSE)</f>
        <v>#N/A</v>
      </c>
      <c r="AG59" s="97">
        <v>901522</v>
      </c>
      <c r="AH59" t="s">
        <v>2337</v>
      </c>
      <c r="AM59">
        <v>22112002</v>
      </c>
      <c r="AN59" t="s">
        <v>964</v>
      </c>
      <c r="AO59">
        <v>2206</v>
      </c>
      <c r="AP59" t="s">
        <v>960</v>
      </c>
      <c r="AQ59">
        <v>1003</v>
      </c>
    </row>
    <row r="60" spans="1:43" x14ac:dyDescent="0.25">
      <c r="A60" s="36">
        <f t="shared" si="0"/>
        <v>59</v>
      </c>
      <c r="B60" s="34" t="s">
        <v>10</v>
      </c>
      <c r="C60" s="24">
        <v>1305</v>
      </c>
      <c r="D60" s="24" t="s">
        <v>86</v>
      </c>
      <c r="E60" s="36">
        <v>1045</v>
      </c>
      <c r="F60" s="24" t="s">
        <v>2</v>
      </c>
      <c r="G60" s="24"/>
      <c r="H60" s="38" t="str">
        <f>+CONCATENATE(L60,"001","00001")</f>
        <v>1310504600100001</v>
      </c>
      <c r="I60" s="24" t="s">
        <v>86</v>
      </c>
      <c r="J60" s="24" t="s">
        <v>1565</v>
      </c>
      <c r="K60" s="24" t="s">
        <v>1578</v>
      </c>
      <c r="L60" s="97">
        <v>13105046</v>
      </c>
      <c r="M60" s="49">
        <v>901059</v>
      </c>
      <c r="N60" s="34" t="s">
        <v>1070</v>
      </c>
      <c r="AF60" t="e">
        <f>+VLOOKUP(M60,AG:AH,2,FALSE)</f>
        <v>#N/A</v>
      </c>
      <c r="AG60" s="97">
        <v>901533</v>
      </c>
      <c r="AH60" t="s">
        <v>2337</v>
      </c>
      <c r="AM60">
        <v>23101002</v>
      </c>
      <c r="AN60" t="s">
        <v>570</v>
      </c>
      <c r="AO60">
        <v>2301</v>
      </c>
      <c r="AP60" t="s">
        <v>586</v>
      </c>
      <c r="AQ60">
        <v>1002</v>
      </c>
    </row>
    <row r="61" spans="1:43" x14ac:dyDescent="0.25">
      <c r="A61" s="36">
        <f t="shared" si="0"/>
        <v>60</v>
      </c>
      <c r="B61" s="8" t="s">
        <v>10</v>
      </c>
      <c r="C61" s="12">
        <v>1305</v>
      </c>
      <c r="D61" s="8" t="s">
        <v>754</v>
      </c>
      <c r="E61" s="9">
        <v>1046</v>
      </c>
      <c r="F61" s="24" t="s">
        <v>2</v>
      </c>
      <c r="G61" s="24"/>
      <c r="H61" s="24" t="s">
        <v>1589</v>
      </c>
      <c r="I61" s="24" t="s">
        <v>754</v>
      </c>
      <c r="J61" s="24" t="s">
        <v>1577</v>
      </c>
      <c r="K61" s="24" t="s">
        <v>1578</v>
      </c>
      <c r="L61" s="97" t="s">
        <v>1590</v>
      </c>
      <c r="M61" s="49">
        <v>901151</v>
      </c>
      <c r="N61" s="34" t="s">
        <v>1071</v>
      </c>
      <c r="AF61" t="e">
        <f>+VLOOKUP(M61,AG:AH,2,FALSE)</f>
        <v>#N/A</v>
      </c>
      <c r="AG61" s="109">
        <v>901537</v>
      </c>
      <c r="AH61" t="s">
        <v>2337</v>
      </c>
      <c r="AM61">
        <v>23101003</v>
      </c>
      <c r="AN61" t="s">
        <v>570</v>
      </c>
      <c r="AO61">
        <v>2301</v>
      </c>
      <c r="AP61" t="s">
        <v>587</v>
      </c>
      <c r="AQ61">
        <v>1003</v>
      </c>
    </row>
    <row r="62" spans="1:43" x14ac:dyDescent="0.25">
      <c r="A62" s="36">
        <f t="shared" si="0"/>
        <v>61</v>
      </c>
      <c r="B62" s="34" t="s">
        <v>10</v>
      </c>
      <c r="C62" s="24">
        <v>1305</v>
      </c>
      <c r="D62" s="24" t="s">
        <v>88</v>
      </c>
      <c r="E62" s="36">
        <v>1047</v>
      </c>
      <c r="F62" s="24" t="s">
        <v>2</v>
      </c>
      <c r="G62" s="24"/>
      <c r="H62" s="38" t="str">
        <f>+CONCATENATE(L62,"001","00000")</f>
        <v>1310504800100000</v>
      </c>
      <c r="I62" s="24" t="s">
        <v>88</v>
      </c>
      <c r="J62" s="24" t="s">
        <v>1583</v>
      </c>
      <c r="K62" s="24" t="s">
        <v>1578</v>
      </c>
      <c r="L62" s="97">
        <v>13105048</v>
      </c>
      <c r="M62" s="49">
        <v>900861</v>
      </c>
      <c r="N62" s="34" t="s">
        <v>1072</v>
      </c>
      <c r="AF62" t="e">
        <f>+VLOOKUP(M62,AG:AH,2,FALSE)</f>
        <v>#N/A</v>
      </c>
      <c r="AG62" s="97">
        <v>901566</v>
      </c>
      <c r="AH62" t="s">
        <v>2337</v>
      </c>
      <c r="AM62">
        <v>23101004</v>
      </c>
      <c r="AN62" t="s">
        <v>570</v>
      </c>
      <c r="AO62">
        <v>2301</v>
      </c>
      <c r="AP62" t="s">
        <v>588</v>
      </c>
      <c r="AQ62">
        <v>1004</v>
      </c>
    </row>
    <row r="63" spans="1:43" ht="25.5" x14ac:dyDescent="0.25">
      <c r="A63" s="36">
        <f t="shared" si="0"/>
        <v>62</v>
      </c>
      <c r="B63" s="8" t="s">
        <v>1904</v>
      </c>
      <c r="C63" s="24">
        <v>1319</v>
      </c>
      <c r="D63" s="24" t="s">
        <v>631</v>
      </c>
      <c r="E63" s="36">
        <v>1001</v>
      </c>
      <c r="F63" s="24" t="s">
        <v>2</v>
      </c>
      <c r="G63" s="24"/>
      <c r="H63" s="38" t="str">
        <f>+CONCATENATE(L63,"001","00000")</f>
        <v>1350100100100000</v>
      </c>
      <c r="I63" s="24" t="s">
        <v>631</v>
      </c>
      <c r="J63" s="38" t="s">
        <v>1583</v>
      </c>
      <c r="K63" s="24" t="s">
        <v>1578</v>
      </c>
      <c r="L63" s="97">
        <v>13501001</v>
      </c>
      <c r="M63" s="49">
        <v>901754</v>
      </c>
      <c r="N63" s="34" t="s">
        <v>1073</v>
      </c>
      <c r="AF63" t="e">
        <f>+VLOOKUP(M63,AG:AH,2,FALSE)</f>
        <v>#N/A</v>
      </c>
      <c r="AG63" s="97">
        <v>901587</v>
      </c>
      <c r="AH63" t="s">
        <v>2337</v>
      </c>
      <c r="AM63">
        <v>23102001</v>
      </c>
      <c r="AN63" t="s">
        <v>571</v>
      </c>
      <c r="AO63">
        <v>2302</v>
      </c>
      <c r="AP63" t="s">
        <v>589</v>
      </c>
      <c r="AQ63">
        <v>1001</v>
      </c>
    </row>
    <row r="64" spans="1:43" ht="25.5" x14ac:dyDescent="0.25">
      <c r="A64" s="36">
        <f t="shared" si="0"/>
        <v>63</v>
      </c>
      <c r="B64" s="8" t="s">
        <v>1904</v>
      </c>
      <c r="C64" s="24">
        <v>1319</v>
      </c>
      <c r="D64" s="24" t="s">
        <v>759</v>
      </c>
      <c r="E64" s="36">
        <v>1002</v>
      </c>
      <c r="F64" s="24" t="s">
        <v>2</v>
      </c>
      <c r="G64" s="24"/>
      <c r="H64" s="38" t="str">
        <f>+CONCATENATE(L64,"001","00000")</f>
        <v>1360100100100000</v>
      </c>
      <c r="I64" s="24" t="s">
        <v>759</v>
      </c>
      <c r="J64" s="38" t="s">
        <v>1583</v>
      </c>
      <c r="K64" s="24"/>
      <c r="L64" s="97">
        <v>13601001</v>
      </c>
      <c r="M64" s="49">
        <v>901755</v>
      </c>
      <c r="N64" s="34" t="s">
        <v>1074</v>
      </c>
      <c r="AF64" t="e">
        <f>+VLOOKUP(M64,AG:AH,2,FALSE)</f>
        <v>#N/A</v>
      </c>
      <c r="AG64" s="97">
        <v>901604</v>
      </c>
      <c r="AH64" t="s">
        <v>2337</v>
      </c>
      <c r="AM64">
        <v>23102002</v>
      </c>
      <c r="AN64" t="s">
        <v>571</v>
      </c>
      <c r="AO64">
        <v>2302</v>
      </c>
      <c r="AP64" t="s">
        <v>590</v>
      </c>
      <c r="AQ64">
        <v>1002</v>
      </c>
    </row>
    <row r="65" spans="1:43" ht="25.5" x14ac:dyDescent="0.25">
      <c r="A65" s="36">
        <f t="shared" si="0"/>
        <v>64</v>
      </c>
      <c r="B65" s="8" t="s">
        <v>1904</v>
      </c>
      <c r="C65" s="24">
        <v>1319</v>
      </c>
      <c r="D65" s="24" t="s">
        <v>760</v>
      </c>
      <c r="E65" s="36">
        <v>1003</v>
      </c>
      <c r="F65" s="24" t="s">
        <v>2</v>
      </c>
      <c r="G65" s="24"/>
      <c r="H65" s="38" t="str">
        <f>+CONCATENATE(L65,"001","00000")</f>
        <v>1360100200100000</v>
      </c>
      <c r="I65" s="24" t="s">
        <v>760</v>
      </c>
      <c r="J65" s="38" t="s">
        <v>1583</v>
      </c>
      <c r="K65" s="24" t="s">
        <v>999</v>
      </c>
      <c r="L65" s="97">
        <v>13601002</v>
      </c>
      <c r="M65" s="57">
        <v>901757</v>
      </c>
      <c r="N65" s="46" t="s">
        <v>1075</v>
      </c>
      <c r="AF65" t="e">
        <f>+VLOOKUP(M65,AG:AH,2,FALSE)</f>
        <v>#N/A</v>
      </c>
      <c r="AG65" s="97">
        <v>901654</v>
      </c>
      <c r="AH65" t="s">
        <v>2337</v>
      </c>
      <c r="AM65">
        <v>23102003</v>
      </c>
      <c r="AN65" t="s">
        <v>571</v>
      </c>
      <c r="AO65">
        <v>2302</v>
      </c>
      <c r="AP65" t="s">
        <v>591</v>
      </c>
      <c r="AQ65">
        <v>1003</v>
      </c>
    </row>
    <row r="66" spans="1:43" ht="25.5" x14ac:dyDescent="0.25">
      <c r="A66" s="36">
        <f t="shared" si="0"/>
        <v>65</v>
      </c>
      <c r="B66" s="8" t="s">
        <v>1904</v>
      </c>
      <c r="C66" s="24">
        <v>1319</v>
      </c>
      <c r="D66" s="24" t="s">
        <v>632</v>
      </c>
      <c r="E66" s="36">
        <v>1006</v>
      </c>
      <c r="F66" s="24" t="s">
        <v>2</v>
      </c>
      <c r="G66" s="24"/>
      <c r="H66" s="38" t="s">
        <v>1867</v>
      </c>
      <c r="I66" s="24" t="s">
        <v>632</v>
      </c>
      <c r="J66" s="24" t="s">
        <v>1583</v>
      </c>
      <c r="K66" s="24" t="s">
        <v>999</v>
      </c>
      <c r="L66" s="97">
        <v>13602001</v>
      </c>
      <c r="M66" s="49">
        <v>902180</v>
      </c>
      <c r="N66" s="34" t="s">
        <v>1076</v>
      </c>
      <c r="AF66" t="e">
        <f>+VLOOKUP(M66,AG:AH,2,FALSE)</f>
        <v>#N/A</v>
      </c>
      <c r="AG66" s="97">
        <v>901748</v>
      </c>
      <c r="AH66" t="s">
        <v>2337</v>
      </c>
      <c r="AM66">
        <v>23102004</v>
      </c>
      <c r="AN66" t="s">
        <v>571</v>
      </c>
      <c r="AO66">
        <v>2302</v>
      </c>
      <c r="AP66" t="s">
        <v>592</v>
      </c>
      <c r="AQ66">
        <v>1004</v>
      </c>
    </row>
    <row r="67" spans="1:43" ht="25.5" x14ac:dyDescent="0.25">
      <c r="A67" s="36">
        <f t="shared" ref="A67:A130" si="4">+A66+1</f>
        <v>66</v>
      </c>
      <c r="B67" s="8" t="s">
        <v>1904</v>
      </c>
      <c r="C67" s="24">
        <v>1319</v>
      </c>
      <c r="D67" s="24" t="s">
        <v>633</v>
      </c>
      <c r="E67" s="36">
        <v>1007</v>
      </c>
      <c r="F67" s="24" t="s">
        <v>2</v>
      </c>
      <c r="G67" s="24"/>
      <c r="H67" s="38" t="s">
        <v>1868</v>
      </c>
      <c r="I67" s="24" t="s">
        <v>633</v>
      </c>
      <c r="J67" s="24" t="s">
        <v>1583</v>
      </c>
      <c r="K67" s="24" t="s">
        <v>999</v>
      </c>
      <c r="L67" s="97">
        <v>13602002</v>
      </c>
      <c r="M67" s="49">
        <v>901595</v>
      </c>
      <c r="N67" s="34" t="s">
        <v>1077</v>
      </c>
      <c r="AF67" t="e">
        <f>+VLOOKUP(M67,AG:AH,2,FALSE)</f>
        <v>#N/A</v>
      </c>
      <c r="AG67" s="97">
        <v>901786</v>
      </c>
      <c r="AH67" t="s">
        <v>2337</v>
      </c>
      <c r="AM67">
        <v>23102005</v>
      </c>
      <c r="AN67" t="s">
        <v>571</v>
      </c>
      <c r="AO67">
        <v>2302</v>
      </c>
      <c r="AP67" t="s">
        <v>593</v>
      </c>
      <c r="AQ67">
        <v>1005</v>
      </c>
    </row>
    <row r="68" spans="1:43" ht="25.5" x14ac:dyDescent="0.25">
      <c r="A68" s="36">
        <f t="shared" si="4"/>
        <v>67</v>
      </c>
      <c r="B68" s="8" t="s">
        <v>1904</v>
      </c>
      <c r="C68" s="24">
        <v>1319</v>
      </c>
      <c r="D68" s="24" t="s">
        <v>634</v>
      </c>
      <c r="E68" s="36">
        <v>1008</v>
      </c>
      <c r="F68" s="24" t="s">
        <v>2</v>
      </c>
      <c r="G68" s="24"/>
      <c r="H68" s="38" t="s">
        <v>1869</v>
      </c>
      <c r="I68" s="24" t="s">
        <v>634</v>
      </c>
      <c r="J68" s="24" t="s">
        <v>1583</v>
      </c>
      <c r="K68" s="24" t="s">
        <v>999</v>
      </c>
      <c r="L68" s="97">
        <v>13602003</v>
      </c>
      <c r="M68" s="49">
        <v>901694</v>
      </c>
      <c r="N68" s="34" t="s">
        <v>1078</v>
      </c>
      <c r="AF68" t="e">
        <f>+VLOOKUP(M68,AG:AH,2,FALSE)</f>
        <v>#N/A</v>
      </c>
      <c r="AG68" s="97">
        <v>901787</v>
      </c>
      <c r="AH68" t="s">
        <v>2337</v>
      </c>
      <c r="AM68">
        <v>23103001</v>
      </c>
      <c r="AN68" t="s">
        <v>572</v>
      </c>
      <c r="AO68">
        <v>2303</v>
      </c>
      <c r="AP68" t="s">
        <v>594</v>
      </c>
      <c r="AQ68">
        <v>1001</v>
      </c>
    </row>
    <row r="69" spans="1:43" ht="25.5" x14ac:dyDescent="0.25">
      <c r="A69" s="36">
        <f t="shared" si="4"/>
        <v>68</v>
      </c>
      <c r="B69" s="8" t="s">
        <v>1904</v>
      </c>
      <c r="C69" s="24">
        <v>1319</v>
      </c>
      <c r="D69" s="24" t="s">
        <v>635</v>
      </c>
      <c r="E69" s="36">
        <v>1009</v>
      </c>
      <c r="F69" s="24" t="s">
        <v>2</v>
      </c>
      <c r="G69" s="24"/>
      <c r="H69" s="38" t="s">
        <v>1870</v>
      </c>
      <c r="I69" s="24" t="s">
        <v>635</v>
      </c>
      <c r="J69" s="24" t="s">
        <v>1583</v>
      </c>
      <c r="K69" s="24" t="s">
        <v>999</v>
      </c>
      <c r="L69" s="97">
        <v>13602004</v>
      </c>
      <c r="M69" s="49">
        <v>901696</v>
      </c>
      <c r="N69" s="34" t="s">
        <v>1079</v>
      </c>
      <c r="AF69" t="e">
        <f>+VLOOKUP(M69,AG:AH,2,FALSE)</f>
        <v>#N/A</v>
      </c>
      <c r="AG69" s="97">
        <v>901792</v>
      </c>
      <c r="AH69" t="s">
        <v>2337</v>
      </c>
      <c r="AM69">
        <v>23103002</v>
      </c>
      <c r="AN69" t="s">
        <v>572</v>
      </c>
      <c r="AO69">
        <v>2303</v>
      </c>
      <c r="AP69" t="s">
        <v>595</v>
      </c>
      <c r="AQ69">
        <v>1002</v>
      </c>
    </row>
    <row r="70" spans="1:43" ht="25.5" x14ac:dyDescent="0.25">
      <c r="A70" s="36">
        <f t="shared" si="4"/>
        <v>69</v>
      </c>
      <c r="B70" s="8" t="s">
        <v>1904</v>
      </c>
      <c r="C70" s="24">
        <v>1319</v>
      </c>
      <c r="D70" s="24" t="s">
        <v>636</v>
      </c>
      <c r="E70" s="36">
        <v>1010</v>
      </c>
      <c r="F70" s="24" t="s">
        <v>2</v>
      </c>
      <c r="G70" s="24"/>
      <c r="H70" s="38" t="s">
        <v>1871</v>
      </c>
      <c r="I70" s="24" t="s">
        <v>636</v>
      </c>
      <c r="J70" s="24" t="s">
        <v>1583</v>
      </c>
      <c r="K70" s="24" t="s">
        <v>999</v>
      </c>
      <c r="L70" s="97">
        <v>13602005</v>
      </c>
      <c r="M70" s="49">
        <v>901703</v>
      </c>
      <c r="N70" s="34" t="s">
        <v>1080</v>
      </c>
      <c r="AF70" t="e">
        <f>+VLOOKUP(M70,AG:AH,2,FALSE)</f>
        <v>#N/A</v>
      </c>
      <c r="AG70" s="97">
        <v>901793</v>
      </c>
      <c r="AH70" t="s">
        <v>2337</v>
      </c>
      <c r="AM70">
        <v>23103003</v>
      </c>
      <c r="AN70" t="s">
        <v>572</v>
      </c>
      <c r="AO70">
        <v>2303</v>
      </c>
      <c r="AP70" t="s">
        <v>596</v>
      </c>
      <c r="AQ70">
        <v>1003</v>
      </c>
    </row>
    <row r="71" spans="1:43" ht="25.5" x14ac:dyDescent="0.25">
      <c r="A71" s="36">
        <f t="shared" si="4"/>
        <v>70</v>
      </c>
      <c r="B71" s="8" t="s">
        <v>1904</v>
      </c>
      <c r="C71" s="24">
        <v>1319</v>
      </c>
      <c r="D71" s="24" t="s">
        <v>762</v>
      </c>
      <c r="E71" s="36">
        <v>1011</v>
      </c>
      <c r="F71" s="24" t="s">
        <v>2</v>
      </c>
      <c r="G71" s="24"/>
      <c r="H71" s="38" t="s">
        <v>1872</v>
      </c>
      <c r="I71" s="24" t="s">
        <v>762</v>
      </c>
      <c r="J71" s="24" t="s">
        <v>1583</v>
      </c>
      <c r="K71" s="24" t="s">
        <v>999</v>
      </c>
      <c r="L71" s="97">
        <v>13602006</v>
      </c>
      <c r="M71" s="49">
        <v>901552</v>
      </c>
      <c r="N71" s="34" t="s">
        <v>1081</v>
      </c>
      <c r="AF71" t="e">
        <f>+VLOOKUP(M71,AG:AH,2,FALSE)</f>
        <v>#N/A</v>
      </c>
      <c r="AG71" s="97">
        <v>901795</v>
      </c>
      <c r="AH71" t="s">
        <v>2337</v>
      </c>
      <c r="AM71">
        <v>23103004</v>
      </c>
      <c r="AN71" t="s">
        <v>572</v>
      </c>
      <c r="AO71">
        <v>2303</v>
      </c>
      <c r="AP71" t="s">
        <v>597</v>
      </c>
      <c r="AQ71">
        <v>1004</v>
      </c>
    </row>
    <row r="72" spans="1:43" ht="25.5" x14ac:dyDescent="0.25">
      <c r="A72" s="36">
        <f t="shared" si="4"/>
        <v>71</v>
      </c>
      <c r="B72" s="8" t="s">
        <v>1904</v>
      </c>
      <c r="C72" s="24">
        <v>1319</v>
      </c>
      <c r="D72" s="24" t="s">
        <v>637</v>
      </c>
      <c r="E72" s="36">
        <v>1012</v>
      </c>
      <c r="F72" s="24" t="s">
        <v>2</v>
      </c>
      <c r="G72" s="24"/>
      <c r="H72" s="38" t="s">
        <v>1873</v>
      </c>
      <c r="I72" s="24" t="s">
        <v>637</v>
      </c>
      <c r="J72" s="24" t="s">
        <v>1583</v>
      </c>
      <c r="K72" s="24" t="s">
        <v>999</v>
      </c>
      <c r="L72" s="97">
        <v>13602007</v>
      </c>
      <c r="M72" s="49">
        <v>901557</v>
      </c>
      <c r="N72" s="34" t="s">
        <v>1082</v>
      </c>
      <c r="AF72" t="e">
        <f>+VLOOKUP(M72,AG:AH,2,FALSE)</f>
        <v>#N/A</v>
      </c>
      <c r="AG72" s="97">
        <v>901830</v>
      </c>
      <c r="AH72" t="s">
        <v>2337</v>
      </c>
      <c r="AM72">
        <v>23103005</v>
      </c>
      <c r="AN72" t="s">
        <v>572</v>
      </c>
      <c r="AO72">
        <v>2303</v>
      </c>
      <c r="AP72" t="s">
        <v>598</v>
      </c>
      <c r="AQ72">
        <v>1005</v>
      </c>
    </row>
    <row r="73" spans="1:43" ht="25.5" x14ac:dyDescent="0.25">
      <c r="A73" s="36">
        <f t="shared" si="4"/>
        <v>72</v>
      </c>
      <c r="B73" s="8" t="s">
        <v>1904</v>
      </c>
      <c r="C73" s="24">
        <v>1319</v>
      </c>
      <c r="D73" s="24" t="s">
        <v>638</v>
      </c>
      <c r="E73" s="36">
        <v>1013</v>
      </c>
      <c r="F73" s="24" t="s">
        <v>2</v>
      </c>
      <c r="G73" s="24"/>
      <c r="H73" s="38" t="s">
        <v>1874</v>
      </c>
      <c r="I73" s="24" t="s">
        <v>638</v>
      </c>
      <c r="J73" s="24" t="s">
        <v>1583</v>
      </c>
      <c r="K73" s="24" t="s">
        <v>999</v>
      </c>
      <c r="L73" s="97">
        <v>13602008</v>
      </c>
      <c r="M73" s="49">
        <v>901558</v>
      </c>
      <c r="N73" s="34" t="s">
        <v>1083</v>
      </c>
      <c r="AF73" t="e">
        <f>+VLOOKUP(M73,AG:AH,2,FALSE)</f>
        <v>#N/A</v>
      </c>
      <c r="AG73" s="97">
        <v>901853</v>
      </c>
      <c r="AH73" t="s">
        <v>2337</v>
      </c>
      <c r="AM73">
        <v>23103006</v>
      </c>
      <c r="AN73" t="s">
        <v>572</v>
      </c>
      <c r="AO73">
        <v>2303</v>
      </c>
      <c r="AP73" t="s">
        <v>599</v>
      </c>
      <c r="AQ73">
        <v>1006</v>
      </c>
    </row>
    <row r="74" spans="1:43" ht="25.5" x14ac:dyDescent="0.25">
      <c r="A74" s="36">
        <f t="shared" si="4"/>
        <v>73</v>
      </c>
      <c r="B74" s="8" t="s">
        <v>1904</v>
      </c>
      <c r="C74" s="24">
        <v>1319</v>
      </c>
      <c r="D74" s="24" t="s">
        <v>639</v>
      </c>
      <c r="E74" s="36">
        <v>1014</v>
      </c>
      <c r="F74" s="24" t="s">
        <v>2</v>
      </c>
      <c r="G74" s="24"/>
      <c r="H74" s="38" t="s">
        <v>1875</v>
      </c>
      <c r="I74" s="24" t="s">
        <v>639</v>
      </c>
      <c r="J74" s="24" t="s">
        <v>1583</v>
      </c>
      <c r="K74" s="24" t="s">
        <v>999</v>
      </c>
      <c r="L74" s="97">
        <v>13602009</v>
      </c>
      <c r="M74" s="49">
        <v>901824</v>
      </c>
      <c r="N74" s="34" t="s">
        <v>1084</v>
      </c>
      <c r="AF74" t="e">
        <f>+VLOOKUP(M74,AG:AH,2,FALSE)</f>
        <v>#N/A</v>
      </c>
      <c r="AG74" s="97">
        <v>901854</v>
      </c>
      <c r="AH74" t="s">
        <v>2337</v>
      </c>
      <c r="AM74">
        <v>23201011</v>
      </c>
      <c r="AN74" t="s">
        <v>131</v>
      </c>
      <c r="AO74">
        <v>2304</v>
      </c>
      <c r="AP74" t="s">
        <v>194</v>
      </c>
      <c r="AQ74">
        <v>1011</v>
      </c>
    </row>
    <row r="75" spans="1:43" ht="25.5" x14ac:dyDescent="0.25">
      <c r="A75" s="36">
        <f t="shared" si="4"/>
        <v>74</v>
      </c>
      <c r="B75" s="8" t="s">
        <v>1904</v>
      </c>
      <c r="C75" s="24">
        <v>1319</v>
      </c>
      <c r="D75" s="24" t="s">
        <v>640</v>
      </c>
      <c r="E75" s="36">
        <v>1016</v>
      </c>
      <c r="F75" s="24" t="s">
        <v>2</v>
      </c>
      <c r="G75" s="24"/>
      <c r="H75" s="38" t="s">
        <v>1876</v>
      </c>
      <c r="I75" s="24" t="s">
        <v>640</v>
      </c>
      <c r="J75" s="24" t="s">
        <v>1583</v>
      </c>
      <c r="K75" s="24" t="s">
        <v>999</v>
      </c>
      <c r="L75" s="97">
        <v>13602011</v>
      </c>
      <c r="M75" s="49">
        <v>901225</v>
      </c>
      <c r="N75" s="34" t="s">
        <v>1085</v>
      </c>
      <c r="AF75" t="e">
        <f>+VLOOKUP(M75,AG:AH,2,FALSE)</f>
        <v>#N/A</v>
      </c>
      <c r="AG75" s="97">
        <v>901916</v>
      </c>
      <c r="AH75" t="s">
        <v>2337</v>
      </c>
      <c r="AM75">
        <v>23201012</v>
      </c>
      <c r="AN75" t="s">
        <v>131</v>
      </c>
      <c r="AO75">
        <v>2304</v>
      </c>
      <c r="AP75" t="s">
        <v>195</v>
      </c>
      <c r="AQ75">
        <v>1012</v>
      </c>
    </row>
    <row r="76" spans="1:43" ht="25.5" x14ac:dyDescent="0.25">
      <c r="A76" s="36">
        <f t="shared" si="4"/>
        <v>75</v>
      </c>
      <c r="B76" s="8" t="s">
        <v>1904</v>
      </c>
      <c r="C76" s="24">
        <v>1319</v>
      </c>
      <c r="D76" s="24" t="s">
        <v>641</v>
      </c>
      <c r="E76" s="36">
        <v>1017</v>
      </c>
      <c r="F76" s="24" t="s">
        <v>2</v>
      </c>
      <c r="G76" s="24"/>
      <c r="H76" s="38" t="s">
        <v>1877</v>
      </c>
      <c r="I76" s="24" t="s">
        <v>641</v>
      </c>
      <c r="J76" s="24" t="s">
        <v>1583</v>
      </c>
      <c r="K76" s="24" t="s">
        <v>999</v>
      </c>
      <c r="L76" s="97">
        <v>13603001</v>
      </c>
      <c r="M76" s="49">
        <v>901228</v>
      </c>
      <c r="N76" s="34" t="s">
        <v>1086</v>
      </c>
      <c r="AF76" t="e">
        <f>+VLOOKUP(M76,AG:AH,2,FALSE)</f>
        <v>#N/A</v>
      </c>
      <c r="AG76" s="97">
        <v>901918</v>
      </c>
      <c r="AH76" t="s">
        <v>2337</v>
      </c>
      <c r="AM76">
        <v>26701001</v>
      </c>
      <c r="AN76" t="s">
        <v>1930</v>
      </c>
      <c r="AO76">
        <v>2628</v>
      </c>
      <c r="AP76" t="s">
        <v>155</v>
      </c>
      <c r="AQ76">
        <v>1001</v>
      </c>
    </row>
    <row r="77" spans="1:43" ht="25.5" x14ac:dyDescent="0.25">
      <c r="A77" s="36">
        <f t="shared" si="4"/>
        <v>76</v>
      </c>
      <c r="B77" s="8" t="s">
        <v>1904</v>
      </c>
      <c r="C77" s="24">
        <v>1319</v>
      </c>
      <c r="D77" s="24" t="s">
        <v>642</v>
      </c>
      <c r="E77" s="36">
        <v>1018</v>
      </c>
      <c r="F77" s="24" t="s">
        <v>2</v>
      </c>
      <c r="G77" s="24"/>
      <c r="H77" s="38" t="s">
        <v>1878</v>
      </c>
      <c r="I77" s="24" t="s">
        <v>642</v>
      </c>
      <c r="J77" s="24" t="s">
        <v>1583</v>
      </c>
      <c r="K77" s="24" t="s">
        <v>999</v>
      </c>
      <c r="L77" s="97">
        <v>13603002</v>
      </c>
      <c r="M77" s="49">
        <v>901234</v>
      </c>
      <c r="N77" s="34" t="s">
        <v>1087</v>
      </c>
      <c r="AF77" t="e">
        <f>+VLOOKUP(M77,AG:AH,2,FALSE)</f>
        <v>#N/A</v>
      </c>
      <c r="AG77" s="97">
        <v>901919</v>
      </c>
      <c r="AH77" t="s">
        <v>2337</v>
      </c>
      <c r="AM77">
        <v>41501004</v>
      </c>
      <c r="AN77" t="s">
        <v>157</v>
      </c>
      <c r="AO77">
        <v>4106</v>
      </c>
      <c r="AP77" t="s">
        <v>157</v>
      </c>
      <c r="AQ77">
        <v>1004</v>
      </c>
    </row>
    <row r="78" spans="1:43" ht="25.5" x14ac:dyDescent="0.25">
      <c r="A78" s="36">
        <f t="shared" si="4"/>
        <v>77</v>
      </c>
      <c r="B78" s="8" t="s">
        <v>1904</v>
      </c>
      <c r="C78" s="24">
        <v>1319</v>
      </c>
      <c r="D78" s="24" t="s">
        <v>643</v>
      </c>
      <c r="E78" s="36">
        <v>1019</v>
      </c>
      <c r="F78" s="24" t="s">
        <v>2</v>
      </c>
      <c r="G78" s="24"/>
      <c r="H78" s="38" t="s">
        <v>1879</v>
      </c>
      <c r="I78" s="24" t="s">
        <v>643</v>
      </c>
      <c r="J78" s="24" t="s">
        <v>1583</v>
      </c>
      <c r="K78" s="24" t="s">
        <v>999</v>
      </c>
      <c r="L78" s="97">
        <v>13603003</v>
      </c>
      <c r="M78" s="49">
        <v>901832</v>
      </c>
      <c r="N78" s="34" t="s">
        <v>1088</v>
      </c>
      <c r="AF78" t="e">
        <f>+VLOOKUP(M78,AG:AH,2,FALSE)</f>
        <v>#N/A</v>
      </c>
      <c r="AG78" s="97">
        <v>901921</v>
      </c>
      <c r="AH78" t="s">
        <v>2337</v>
      </c>
      <c r="AM78">
        <v>31118001</v>
      </c>
      <c r="AN78" t="s">
        <v>971</v>
      </c>
      <c r="AO78">
        <v>3113</v>
      </c>
      <c r="AP78" t="s">
        <v>972</v>
      </c>
      <c r="AQ78">
        <v>1001</v>
      </c>
    </row>
    <row r="79" spans="1:43" ht="25.5" x14ac:dyDescent="0.25">
      <c r="A79" s="36">
        <f t="shared" si="4"/>
        <v>78</v>
      </c>
      <c r="B79" s="8" t="s">
        <v>1904</v>
      </c>
      <c r="C79" s="24">
        <v>1319</v>
      </c>
      <c r="D79" s="24" t="s">
        <v>644</v>
      </c>
      <c r="E79" s="36">
        <v>1020</v>
      </c>
      <c r="F79" s="24" t="s">
        <v>2</v>
      </c>
      <c r="G79" s="24"/>
      <c r="H79" s="38" t="s">
        <v>1880</v>
      </c>
      <c r="I79" s="24" t="s">
        <v>644</v>
      </c>
      <c r="J79" s="24" t="s">
        <v>1583</v>
      </c>
      <c r="K79" s="24" t="s">
        <v>999</v>
      </c>
      <c r="L79" s="97">
        <v>13603004</v>
      </c>
      <c r="M79" s="30">
        <v>901235</v>
      </c>
      <c r="N79" s="34" t="s">
        <v>1089</v>
      </c>
      <c r="AF79" t="e">
        <f>+VLOOKUP(M79,AG:AH,2,FALSE)</f>
        <v>#N/A</v>
      </c>
      <c r="AG79" s="97">
        <v>901923</v>
      </c>
      <c r="AH79" t="s">
        <v>2337</v>
      </c>
      <c r="AM79">
        <v>31118002</v>
      </c>
      <c r="AN79" t="s">
        <v>971</v>
      </c>
      <c r="AO79">
        <v>3113</v>
      </c>
      <c r="AP79" t="s">
        <v>973</v>
      </c>
      <c r="AQ79">
        <v>1002</v>
      </c>
    </row>
    <row r="80" spans="1:43" ht="25.5" x14ac:dyDescent="0.25">
      <c r="A80" s="36">
        <f t="shared" si="4"/>
        <v>79</v>
      </c>
      <c r="B80" s="8" t="s">
        <v>1904</v>
      </c>
      <c r="C80" s="24">
        <v>1319</v>
      </c>
      <c r="D80" s="24" t="s">
        <v>645</v>
      </c>
      <c r="E80" s="36">
        <v>1021</v>
      </c>
      <c r="F80" s="24" t="s">
        <v>2</v>
      </c>
      <c r="G80" s="24"/>
      <c r="H80" s="38" t="s">
        <v>1881</v>
      </c>
      <c r="I80" s="24" t="s">
        <v>645</v>
      </c>
      <c r="J80" s="24" t="s">
        <v>1583</v>
      </c>
      <c r="K80" s="24" t="s">
        <v>999</v>
      </c>
      <c r="L80" s="97">
        <v>13603005</v>
      </c>
      <c r="M80" s="49">
        <v>901731</v>
      </c>
      <c r="N80" s="34" t="s">
        <v>1090</v>
      </c>
      <c r="AF80" t="e">
        <f>+VLOOKUP(M80,AG:AH,2,FALSE)</f>
        <v>#N/A</v>
      </c>
      <c r="AG80" s="109">
        <v>901961</v>
      </c>
      <c r="AH80" t="s">
        <v>2337</v>
      </c>
      <c r="AM80">
        <v>31118003</v>
      </c>
      <c r="AN80" t="s">
        <v>971</v>
      </c>
      <c r="AO80">
        <v>3113</v>
      </c>
      <c r="AP80" t="s">
        <v>974</v>
      </c>
      <c r="AQ80">
        <v>1003</v>
      </c>
    </row>
    <row r="81" spans="1:43" ht="25.5" x14ac:dyDescent="0.25">
      <c r="A81" s="36">
        <f t="shared" si="4"/>
        <v>80</v>
      </c>
      <c r="B81" s="8" t="s">
        <v>1904</v>
      </c>
      <c r="C81" s="24">
        <v>1319</v>
      </c>
      <c r="D81" s="24" t="s">
        <v>646</v>
      </c>
      <c r="E81" s="36">
        <v>1023</v>
      </c>
      <c r="F81" s="24" t="s">
        <v>125</v>
      </c>
      <c r="G81" s="24"/>
      <c r="H81" s="38" t="str">
        <f>+CONCATENATE(L81,"001","00000")</f>
        <v>1360500100100000</v>
      </c>
      <c r="I81" s="24" t="s">
        <v>646</v>
      </c>
      <c r="J81" s="24" t="s">
        <v>1583</v>
      </c>
      <c r="K81" s="24" t="s">
        <v>999</v>
      </c>
      <c r="L81" s="97">
        <v>13605001</v>
      </c>
      <c r="M81" s="55">
        <v>902151</v>
      </c>
      <c r="N81" s="45" t="s">
        <v>1091</v>
      </c>
      <c r="AF81" t="e">
        <f>+VLOOKUP(M81,AG:AH,2,FALSE)</f>
        <v>#N/A</v>
      </c>
      <c r="AG81" s="109">
        <v>901979</v>
      </c>
      <c r="AH81" t="s">
        <v>2337</v>
      </c>
      <c r="AM81">
        <v>31401001</v>
      </c>
      <c r="AN81" t="s">
        <v>386</v>
      </c>
      <c r="AO81">
        <v>3109</v>
      </c>
      <c r="AP81" t="s">
        <v>978</v>
      </c>
      <c r="AQ81">
        <v>1001</v>
      </c>
    </row>
    <row r="82" spans="1:43" x14ac:dyDescent="0.25">
      <c r="A82" s="36">
        <f t="shared" si="4"/>
        <v>81</v>
      </c>
      <c r="B82" s="3" t="s">
        <v>11</v>
      </c>
      <c r="C82" s="1">
        <v>1317</v>
      </c>
      <c r="D82" s="8" t="s">
        <v>90</v>
      </c>
      <c r="E82" s="9">
        <v>1001</v>
      </c>
      <c r="F82" s="24" t="s">
        <v>2</v>
      </c>
      <c r="G82" s="24"/>
      <c r="H82" s="24" t="s">
        <v>1591</v>
      </c>
      <c r="I82" s="24" t="s">
        <v>90</v>
      </c>
      <c r="J82" s="24" t="s">
        <v>1583</v>
      </c>
      <c r="K82" s="24" t="s">
        <v>1578</v>
      </c>
      <c r="L82" s="97" t="s">
        <v>1592</v>
      </c>
      <c r="M82" s="49">
        <v>900020</v>
      </c>
      <c r="N82" s="34" t="s">
        <v>1092</v>
      </c>
      <c r="AF82" t="e">
        <f>+VLOOKUP(M82,AG:AH,2,FALSE)</f>
        <v>#N/A</v>
      </c>
      <c r="AG82" s="97">
        <v>901993</v>
      </c>
      <c r="AH82" t="s">
        <v>2337</v>
      </c>
      <c r="AM82">
        <v>31402001</v>
      </c>
      <c r="AN82" t="s">
        <v>386</v>
      </c>
      <c r="AO82">
        <v>3109</v>
      </c>
      <c r="AP82" t="s">
        <v>979</v>
      </c>
      <c r="AQ82">
        <v>1002</v>
      </c>
    </row>
    <row r="83" spans="1:43" x14ac:dyDescent="0.25">
      <c r="A83" s="36">
        <f t="shared" si="4"/>
        <v>82</v>
      </c>
      <c r="B83" s="34" t="s">
        <v>11</v>
      </c>
      <c r="C83" s="24">
        <v>1317</v>
      </c>
      <c r="D83" s="24" t="s">
        <v>91</v>
      </c>
      <c r="E83" s="36">
        <v>1002</v>
      </c>
      <c r="F83" s="24" t="s">
        <v>2</v>
      </c>
      <c r="G83" s="24"/>
      <c r="H83" s="38" t="str">
        <f>+CONCATENATE(L83,"001","00000")</f>
        <v>1380100200100000</v>
      </c>
      <c r="I83" s="24" t="s">
        <v>91</v>
      </c>
      <c r="J83" s="38" t="s">
        <v>1583</v>
      </c>
      <c r="K83" s="38" t="s">
        <v>1578</v>
      </c>
      <c r="L83" s="97">
        <v>13801002</v>
      </c>
      <c r="M83" s="49">
        <v>900021</v>
      </c>
      <c r="N83" s="34" t="s">
        <v>1093</v>
      </c>
      <c r="AF83" t="e">
        <f>+VLOOKUP(M83,AG:AH,2,FALSE)</f>
        <v>#N/A</v>
      </c>
      <c r="AG83" s="97">
        <v>901994</v>
      </c>
      <c r="AH83" t="s">
        <v>2337</v>
      </c>
      <c r="AM83">
        <v>31402002</v>
      </c>
      <c r="AN83" t="s">
        <v>386</v>
      </c>
      <c r="AO83">
        <v>3109</v>
      </c>
      <c r="AP83" t="s">
        <v>980</v>
      </c>
      <c r="AQ83">
        <v>1003</v>
      </c>
    </row>
    <row r="84" spans="1:43" x14ac:dyDescent="0.25">
      <c r="A84" s="36">
        <f t="shared" si="4"/>
        <v>83</v>
      </c>
      <c r="B84" s="3" t="s">
        <v>11</v>
      </c>
      <c r="C84" s="1">
        <v>1317</v>
      </c>
      <c r="D84" s="8" t="s">
        <v>92</v>
      </c>
      <c r="E84" s="9">
        <v>1003</v>
      </c>
      <c r="F84" s="24" t="s">
        <v>2</v>
      </c>
      <c r="G84" s="24"/>
      <c r="H84" s="24" t="s">
        <v>1593</v>
      </c>
      <c r="I84" s="24" t="s">
        <v>92</v>
      </c>
      <c r="J84" s="24" t="s">
        <v>1583</v>
      </c>
      <c r="K84" s="24" t="s">
        <v>1578</v>
      </c>
      <c r="L84" s="97" t="s">
        <v>1594</v>
      </c>
      <c r="M84" s="49">
        <v>900022</v>
      </c>
      <c r="N84" s="34" t="s">
        <v>1094</v>
      </c>
      <c r="AF84" t="e">
        <f>+VLOOKUP(M84,AG:AH,2,FALSE)</f>
        <v>#N/A</v>
      </c>
      <c r="AG84" s="97">
        <v>901995</v>
      </c>
      <c r="AH84" t="s">
        <v>2337</v>
      </c>
      <c r="AM84">
        <v>31403001</v>
      </c>
      <c r="AN84" t="s">
        <v>386</v>
      </c>
      <c r="AO84">
        <v>3109</v>
      </c>
      <c r="AP84" t="s">
        <v>981</v>
      </c>
      <c r="AQ84">
        <v>1004</v>
      </c>
    </row>
    <row r="85" spans="1:43" x14ac:dyDescent="0.25">
      <c r="A85" s="36">
        <f t="shared" si="4"/>
        <v>84</v>
      </c>
      <c r="B85" s="34" t="s">
        <v>11</v>
      </c>
      <c r="C85" s="24">
        <v>1317</v>
      </c>
      <c r="D85" s="24" t="s">
        <v>93</v>
      </c>
      <c r="E85" s="36">
        <v>1004</v>
      </c>
      <c r="F85" s="24" t="s">
        <v>2</v>
      </c>
      <c r="G85" s="24"/>
      <c r="H85" s="38" t="str">
        <f>+CONCATENATE(L85,"001","00000")</f>
        <v>1380100400100000</v>
      </c>
      <c r="I85" s="24" t="s">
        <v>93</v>
      </c>
      <c r="J85" s="38" t="s">
        <v>1583</v>
      </c>
      <c r="K85" s="38" t="s">
        <v>1578</v>
      </c>
      <c r="L85" s="97">
        <v>13801004</v>
      </c>
      <c r="M85" s="49">
        <v>900023</v>
      </c>
      <c r="N85" s="34" t="s">
        <v>1095</v>
      </c>
      <c r="AF85" t="e">
        <f>+VLOOKUP(M85,AG:AH,2,FALSE)</f>
        <v>#N/A</v>
      </c>
      <c r="AG85" s="97">
        <v>901996</v>
      </c>
      <c r="AH85" t="s">
        <v>2337</v>
      </c>
      <c r="AM85">
        <v>31404001</v>
      </c>
      <c r="AN85" t="s">
        <v>386</v>
      </c>
      <c r="AO85">
        <v>3109</v>
      </c>
      <c r="AP85" t="s">
        <v>982</v>
      </c>
      <c r="AQ85">
        <v>1005</v>
      </c>
    </row>
    <row r="86" spans="1:43" x14ac:dyDescent="0.25">
      <c r="A86" s="36">
        <f t="shared" si="4"/>
        <v>85</v>
      </c>
      <c r="B86" s="34" t="s">
        <v>11</v>
      </c>
      <c r="C86" s="24">
        <v>1317</v>
      </c>
      <c r="D86" s="24" t="s">
        <v>94</v>
      </c>
      <c r="E86" s="36">
        <v>1005</v>
      </c>
      <c r="F86" s="24" t="s">
        <v>2</v>
      </c>
      <c r="G86" s="24"/>
      <c r="H86" s="38" t="str">
        <f>+CONCATENATE(L86,"001","00000")</f>
        <v>1380100500100000</v>
      </c>
      <c r="I86" s="24" t="s">
        <v>94</v>
      </c>
      <c r="J86" s="38" t="s">
        <v>1583</v>
      </c>
      <c r="K86" s="38" t="s">
        <v>1578</v>
      </c>
      <c r="L86" s="97">
        <v>13801005</v>
      </c>
      <c r="M86" s="49">
        <v>900024</v>
      </c>
      <c r="N86" s="34" t="s">
        <v>1096</v>
      </c>
      <c r="AF86" t="e">
        <f>+VLOOKUP(M86,AG:AH,2,FALSE)</f>
        <v>#N/A</v>
      </c>
      <c r="AG86" s="97">
        <v>901998</v>
      </c>
      <c r="AH86" t="s">
        <v>2337</v>
      </c>
      <c r="AM86">
        <v>31404002</v>
      </c>
      <c r="AN86" t="s">
        <v>386</v>
      </c>
      <c r="AO86">
        <v>3109</v>
      </c>
      <c r="AP86" t="s">
        <v>983</v>
      </c>
      <c r="AQ86">
        <v>1006</v>
      </c>
    </row>
    <row r="87" spans="1:43" ht="30" x14ac:dyDescent="0.25">
      <c r="A87" s="36">
        <f t="shared" si="4"/>
        <v>86</v>
      </c>
      <c r="B87" s="34" t="s">
        <v>12</v>
      </c>
      <c r="C87" s="24">
        <v>1402</v>
      </c>
      <c r="D87" s="24" t="s">
        <v>95</v>
      </c>
      <c r="E87" s="36">
        <v>1001</v>
      </c>
      <c r="F87" s="24" t="s">
        <v>2</v>
      </c>
      <c r="G87" s="24"/>
      <c r="H87" s="38" t="str">
        <f>+CONCATENATE(L87,"001","00001")</f>
        <v>1410200100100001</v>
      </c>
      <c r="I87" s="40" t="s">
        <v>1856</v>
      </c>
      <c r="J87" s="38" t="s">
        <v>1565</v>
      </c>
      <c r="K87" s="38" t="s">
        <v>1578</v>
      </c>
      <c r="L87" s="101">
        <v>14102001</v>
      </c>
      <c r="M87" s="58">
        <v>901579</v>
      </c>
      <c r="N87" s="34" t="s">
        <v>1857</v>
      </c>
      <c r="AF87" t="e">
        <f>+VLOOKUP(M87,AG:AH,2,FALSE)</f>
        <v>#N/A</v>
      </c>
      <c r="AG87" s="109">
        <v>901999</v>
      </c>
      <c r="AH87" t="s">
        <v>2337</v>
      </c>
      <c r="AM87">
        <v>31405001</v>
      </c>
      <c r="AN87" t="s">
        <v>386</v>
      </c>
      <c r="AO87">
        <v>3109</v>
      </c>
      <c r="AP87" t="s">
        <v>985</v>
      </c>
      <c r="AQ87">
        <v>1007</v>
      </c>
    </row>
    <row r="88" spans="1:43" ht="25.5" x14ac:dyDescent="0.25">
      <c r="A88" s="36">
        <f t="shared" si="4"/>
        <v>87</v>
      </c>
      <c r="B88" s="8" t="s">
        <v>14</v>
      </c>
      <c r="C88" s="12">
        <v>1502</v>
      </c>
      <c r="D88" s="8" t="s">
        <v>14</v>
      </c>
      <c r="E88" s="9">
        <v>1001</v>
      </c>
      <c r="F88" s="24" t="s">
        <v>2</v>
      </c>
      <c r="G88" s="24"/>
      <c r="H88" s="24" t="s">
        <v>1595</v>
      </c>
      <c r="I88" s="24" t="s">
        <v>14</v>
      </c>
      <c r="J88" s="24" t="s">
        <v>1577</v>
      </c>
      <c r="K88" s="24" t="s">
        <v>1578</v>
      </c>
      <c r="L88" s="97" t="s">
        <v>1596</v>
      </c>
      <c r="M88" s="49">
        <v>901025</v>
      </c>
      <c r="N88" s="34" t="s">
        <v>1097</v>
      </c>
      <c r="AF88" t="e">
        <f>+VLOOKUP(M88,AG:AH,2,FALSE)</f>
        <v>#N/A</v>
      </c>
      <c r="AG88" s="97">
        <v>902000</v>
      </c>
      <c r="AH88" t="s">
        <v>2337</v>
      </c>
      <c r="AM88">
        <v>31405002</v>
      </c>
      <c r="AN88" t="s">
        <v>386</v>
      </c>
      <c r="AO88">
        <v>3109</v>
      </c>
      <c r="AP88" t="s">
        <v>986</v>
      </c>
      <c r="AQ88">
        <v>1008</v>
      </c>
    </row>
    <row r="89" spans="1:43" ht="30" x14ac:dyDescent="0.25">
      <c r="A89" s="36">
        <f t="shared" si="4"/>
        <v>88</v>
      </c>
      <c r="B89" s="34" t="s">
        <v>12</v>
      </c>
      <c r="C89" s="24">
        <v>1402</v>
      </c>
      <c r="D89" s="24" t="s">
        <v>95</v>
      </c>
      <c r="E89" s="36">
        <v>1001</v>
      </c>
      <c r="F89" s="24" t="s">
        <v>2</v>
      </c>
      <c r="G89" s="24"/>
      <c r="H89" s="38" t="str">
        <f>+CONCATENATE(L89,"002","00001")</f>
        <v>1410200100200001</v>
      </c>
      <c r="I89" s="25" t="s">
        <v>1858</v>
      </c>
      <c r="J89" s="38" t="s">
        <v>1565</v>
      </c>
      <c r="K89" s="24" t="s">
        <v>1578</v>
      </c>
      <c r="L89" s="101">
        <v>14102001</v>
      </c>
      <c r="M89" s="59">
        <v>902226</v>
      </c>
      <c r="N89" s="46" t="s">
        <v>1859</v>
      </c>
      <c r="AF89" t="e">
        <f>+VLOOKUP(M89,AG:AH,2,FALSE)</f>
        <v>#N/A</v>
      </c>
      <c r="AG89" s="97">
        <v>902003</v>
      </c>
      <c r="AH89" t="s">
        <v>2337</v>
      </c>
      <c r="AM89">
        <v>31406001</v>
      </c>
      <c r="AN89" t="s">
        <v>386</v>
      </c>
      <c r="AO89">
        <v>3109</v>
      </c>
      <c r="AP89" t="s">
        <v>984</v>
      </c>
      <c r="AQ89">
        <v>1009</v>
      </c>
    </row>
    <row r="90" spans="1:43" ht="30" x14ac:dyDescent="0.25">
      <c r="A90" s="36">
        <f t="shared" si="4"/>
        <v>89</v>
      </c>
      <c r="B90" s="34" t="s">
        <v>12</v>
      </c>
      <c r="C90" s="24">
        <v>1402</v>
      </c>
      <c r="D90" s="24" t="s">
        <v>95</v>
      </c>
      <c r="E90" s="36">
        <v>1001</v>
      </c>
      <c r="F90" s="24" t="s">
        <v>2</v>
      </c>
      <c r="G90" s="24"/>
      <c r="H90" s="38" t="str">
        <f>+CONCATENATE(L90,"003","00001")</f>
        <v>1410200100300001</v>
      </c>
      <c r="I90" s="25" t="s">
        <v>95</v>
      </c>
      <c r="J90" s="38" t="s">
        <v>1565</v>
      </c>
      <c r="K90" s="24" t="s">
        <v>1578</v>
      </c>
      <c r="L90" s="101">
        <v>14102001</v>
      </c>
      <c r="M90" s="58">
        <v>902364</v>
      </c>
      <c r="N90" s="34" t="s">
        <v>1860</v>
      </c>
      <c r="AF90" t="e">
        <f>+VLOOKUP(M90,AG:AH,2,FALSE)</f>
        <v>#N/A</v>
      </c>
      <c r="AG90" s="97">
        <v>902013</v>
      </c>
      <c r="AH90" t="s">
        <v>2337</v>
      </c>
      <c r="AM90">
        <v>31407001</v>
      </c>
      <c r="AN90" t="s">
        <v>386</v>
      </c>
      <c r="AO90">
        <v>3109</v>
      </c>
      <c r="AP90" t="s">
        <v>470</v>
      </c>
      <c r="AQ90">
        <v>1010</v>
      </c>
    </row>
    <row r="91" spans="1:43" x14ac:dyDescent="0.25">
      <c r="A91" s="36">
        <f t="shared" si="4"/>
        <v>90</v>
      </c>
      <c r="B91" s="34" t="s">
        <v>15</v>
      </c>
      <c r="C91" s="24">
        <v>1503</v>
      </c>
      <c r="D91" s="24" t="s">
        <v>15</v>
      </c>
      <c r="E91" s="36">
        <v>1001</v>
      </c>
      <c r="F91" s="24" t="s">
        <v>2</v>
      </c>
      <c r="G91" s="24"/>
      <c r="H91" s="38" t="str">
        <f>+CONCATENATE(L91,"001","00001")</f>
        <v>1520200100100001</v>
      </c>
      <c r="I91" s="24" t="s">
        <v>15</v>
      </c>
      <c r="J91" s="38" t="s">
        <v>1565</v>
      </c>
      <c r="K91" s="38" t="s">
        <v>1578</v>
      </c>
      <c r="L91" s="97">
        <v>15202001</v>
      </c>
      <c r="M91" s="49">
        <v>901021</v>
      </c>
      <c r="N91" s="34" t="s">
        <v>1098</v>
      </c>
      <c r="AF91" t="e">
        <f>+VLOOKUP(M91,AG:AH,2,FALSE)</f>
        <v>#N/A</v>
      </c>
      <c r="AG91" s="97">
        <v>902014</v>
      </c>
      <c r="AH91" t="s">
        <v>2337</v>
      </c>
      <c r="AM91">
        <v>31408001</v>
      </c>
      <c r="AN91" t="s">
        <v>386</v>
      </c>
      <c r="AO91">
        <v>3109</v>
      </c>
      <c r="AP91" t="s">
        <v>987</v>
      </c>
      <c r="AQ91">
        <v>1011</v>
      </c>
    </row>
    <row r="92" spans="1:43" x14ac:dyDescent="0.25">
      <c r="A92" s="36">
        <f t="shared" si="4"/>
        <v>91</v>
      </c>
      <c r="B92" s="34" t="s">
        <v>16</v>
      </c>
      <c r="C92" s="24">
        <v>1504</v>
      </c>
      <c r="D92" s="24" t="s">
        <v>16</v>
      </c>
      <c r="E92" s="36">
        <v>1001</v>
      </c>
      <c r="F92" s="24" t="s">
        <v>2</v>
      </c>
      <c r="G92" s="24"/>
      <c r="H92" s="38" t="str">
        <f>+CONCATENATE(L92,"001","00000")</f>
        <v>1520300100100000</v>
      </c>
      <c r="I92" s="24" t="s">
        <v>16</v>
      </c>
      <c r="J92" s="38" t="s">
        <v>1583</v>
      </c>
      <c r="K92" s="38" t="s">
        <v>1578</v>
      </c>
      <c r="L92" s="97">
        <v>15203001</v>
      </c>
      <c r="M92" s="49">
        <v>900027</v>
      </c>
      <c r="N92" s="34" t="s">
        <v>1099</v>
      </c>
      <c r="AF92" t="e">
        <f>+VLOOKUP(M92,AG:AH,2,FALSE)</f>
        <v>#N/A</v>
      </c>
      <c r="AG92" s="97">
        <v>902019</v>
      </c>
      <c r="AH92" t="s">
        <v>2337</v>
      </c>
      <c r="AM92">
        <v>32101001</v>
      </c>
      <c r="AN92" t="s">
        <v>387</v>
      </c>
      <c r="AO92">
        <v>3109</v>
      </c>
      <c r="AP92" t="s">
        <v>953</v>
      </c>
      <c r="AQ92">
        <v>1012</v>
      </c>
    </row>
    <row r="93" spans="1:43" x14ac:dyDescent="0.25">
      <c r="A93" s="36">
        <f t="shared" si="4"/>
        <v>92</v>
      </c>
      <c r="B93" s="34" t="s">
        <v>17</v>
      </c>
      <c r="C93" s="24">
        <v>1505</v>
      </c>
      <c r="D93" s="24" t="s">
        <v>17</v>
      </c>
      <c r="E93" s="36">
        <v>1001</v>
      </c>
      <c r="F93" s="24" t="s">
        <v>2</v>
      </c>
      <c r="G93" s="24"/>
      <c r="H93" s="38" t="str">
        <f>+CONCATENATE(L93,"001","00001")</f>
        <v>1520400100100001</v>
      </c>
      <c r="I93" s="24" t="s">
        <v>17</v>
      </c>
      <c r="J93" s="38" t="s">
        <v>1565</v>
      </c>
      <c r="K93" s="38" t="s">
        <v>1566</v>
      </c>
      <c r="L93" s="97">
        <v>15204001</v>
      </c>
      <c r="M93" s="49">
        <v>901024</v>
      </c>
      <c r="N93" s="34" t="s">
        <v>1100</v>
      </c>
      <c r="AF93" t="e">
        <f>+VLOOKUP(M93,AG:AH,2,FALSE)</f>
        <v>#N/A</v>
      </c>
      <c r="AG93" s="97">
        <v>902020</v>
      </c>
      <c r="AH93" t="s">
        <v>2337</v>
      </c>
      <c r="AM93">
        <v>32101002</v>
      </c>
      <c r="AN93" t="s">
        <v>387</v>
      </c>
      <c r="AO93">
        <v>3109</v>
      </c>
      <c r="AP93" t="s">
        <v>471</v>
      </c>
      <c r="AQ93">
        <v>1013</v>
      </c>
    </row>
    <row r="94" spans="1:43" ht="30" x14ac:dyDescent="0.25">
      <c r="A94" s="36">
        <f t="shared" si="4"/>
        <v>93</v>
      </c>
      <c r="B94" s="34" t="s">
        <v>18</v>
      </c>
      <c r="C94" s="24">
        <v>1506</v>
      </c>
      <c r="D94" s="24" t="s">
        <v>18</v>
      </c>
      <c r="E94" s="36">
        <v>1001</v>
      </c>
      <c r="F94" s="24" t="s">
        <v>2</v>
      </c>
      <c r="G94" s="24"/>
      <c r="H94" s="38" t="str">
        <f>+CONCATENATE(L94,"001","00000")</f>
        <v>1520500100100000</v>
      </c>
      <c r="I94" s="24" t="s">
        <v>18</v>
      </c>
      <c r="J94" s="38" t="s">
        <v>1583</v>
      </c>
      <c r="K94" s="38" t="s">
        <v>1578</v>
      </c>
      <c r="L94" s="97">
        <v>15205001</v>
      </c>
      <c r="M94" s="49" t="s">
        <v>1101</v>
      </c>
      <c r="N94" s="34" t="s">
        <v>1102</v>
      </c>
      <c r="AF94" t="e">
        <f>+VLOOKUP(M94,AG:AH,2,FALSE)</f>
        <v>#N/A</v>
      </c>
      <c r="AG94" s="97">
        <v>902021</v>
      </c>
      <c r="AH94" t="s">
        <v>2337</v>
      </c>
      <c r="AM94">
        <v>32101004</v>
      </c>
      <c r="AN94" t="s">
        <v>387</v>
      </c>
      <c r="AO94">
        <v>3109</v>
      </c>
      <c r="AP94" t="s">
        <v>952</v>
      </c>
      <c r="AQ94">
        <v>1015</v>
      </c>
    </row>
    <row r="95" spans="1:43" ht="30" x14ac:dyDescent="0.25">
      <c r="A95" s="36">
        <f t="shared" si="4"/>
        <v>94</v>
      </c>
      <c r="B95" s="34" t="s">
        <v>19</v>
      </c>
      <c r="C95" s="24">
        <v>1507</v>
      </c>
      <c r="D95" s="24" t="s">
        <v>97</v>
      </c>
      <c r="E95" s="36">
        <v>1001</v>
      </c>
      <c r="F95" s="24" t="s">
        <v>2</v>
      </c>
      <c r="G95" s="24"/>
      <c r="H95" s="38" t="str">
        <f>+CONCATENATE(L95,"001","00000")</f>
        <v>1520600100100000</v>
      </c>
      <c r="I95" s="24" t="s">
        <v>19</v>
      </c>
      <c r="J95" s="38" t="s">
        <v>1583</v>
      </c>
      <c r="K95" s="38" t="s">
        <v>1578</v>
      </c>
      <c r="L95" s="97">
        <v>15206001</v>
      </c>
      <c r="M95" s="49">
        <v>901468</v>
      </c>
      <c r="N95" s="34" t="s">
        <v>19</v>
      </c>
      <c r="AF95" t="e">
        <f>+VLOOKUP(M95,AG:AH,2,FALSE)</f>
        <v>#N/A</v>
      </c>
      <c r="AG95" s="97">
        <v>902022</v>
      </c>
      <c r="AH95" t="s">
        <v>2337</v>
      </c>
      <c r="AM95">
        <v>32101005</v>
      </c>
      <c r="AN95" t="s">
        <v>387</v>
      </c>
      <c r="AO95">
        <v>3109</v>
      </c>
      <c r="AP95" t="s">
        <v>472</v>
      </c>
      <c r="AQ95">
        <v>1016</v>
      </c>
    </row>
    <row r="96" spans="1:43" ht="30" x14ac:dyDescent="0.25">
      <c r="A96" s="36">
        <f t="shared" si="4"/>
        <v>95</v>
      </c>
      <c r="B96" s="34" t="s">
        <v>20</v>
      </c>
      <c r="C96" s="24">
        <v>1508</v>
      </c>
      <c r="D96" s="24" t="s">
        <v>20</v>
      </c>
      <c r="E96" s="36">
        <v>1001</v>
      </c>
      <c r="F96" s="24" t="s">
        <v>2</v>
      </c>
      <c r="G96" s="24"/>
      <c r="H96" s="38" t="str">
        <f>+CONCATENATE(L96,"001","00001")</f>
        <v>1520700100100001</v>
      </c>
      <c r="I96" s="24" t="s">
        <v>20</v>
      </c>
      <c r="J96" s="38" t="s">
        <v>1565</v>
      </c>
      <c r="K96" s="38" t="s">
        <v>1578</v>
      </c>
      <c r="L96" s="97">
        <v>15207001</v>
      </c>
      <c r="M96" s="49">
        <v>901205</v>
      </c>
      <c r="N96" s="34" t="s">
        <v>1103</v>
      </c>
      <c r="AF96" t="e">
        <f>+VLOOKUP(M96,AG:AH,2,FALSE)</f>
        <v>#N/A</v>
      </c>
      <c r="AG96" s="97">
        <v>902023</v>
      </c>
      <c r="AH96" t="s">
        <v>2337</v>
      </c>
      <c r="AM96">
        <v>32101006</v>
      </c>
      <c r="AN96" t="s">
        <v>387</v>
      </c>
      <c r="AO96">
        <v>3109</v>
      </c>
      <c r="AP96" t="s">
        <v>473</v>
      </c>
      <c r="AQ96">
        <v>1017</v>
      </c>
    </row>
    <row r="97" spans="1:43" ht="30" x14ac:dyDescent="0.25">
      <c r="A97" s="36">
        <f t="shared" si="4"/>
        <v>96</v>
      </c>
      <c r="B97" s="34" t="s">
        <v>21</v>
      </c>
      <c r="C97" s="24">
        <v>1509</v>
      </c>
      <c r="D97" s="24" t="s">
        <v>98</v>
      </c>
      <c r="E97" s="36">
        <v>1001</v>
      </c>
      <c r="F97" s="24" t="s">
        <v>2</v>
      </c>
      <c r="G97" s="24"/>
      <c r="H97" s="24" t="s">
        <v>1597</v>
      </c>
      <c r="I97" s="24" t="s">
        <v>98</v>
      </c>
      <c r="J97" s="24" t="s">
        <v>1565</v>
      </c>
      <c r="K97" s="24" t="s">
        <v>1566</v>
      </c>
      <c r="L97" s="97" t="s">
        <v>1599</v>
      </c>
      <c r="M97" s="60" t="s">
        <v>1598</v>
      </c>
      <c r="N97" s="34" t="s">
        <v>2336</v>
      </c>
      <c r="AF97" t="e">
        <f>+VLOOKUP(M97,AG:AH,2,FALSE)</f>
        <v>#N/A</v>
      </c>
      <c r="AG97" s="97">
        <v>902024</v>
      </c>
      <c r="AH97" t="s">
        <v>2337</v>
      </c>
      <c r="AM97">
        <v>32101008</v>
      </c>
      <c r="AN97" t="s">
        <v>387</v>
      </c>
      <c r="AO97">
        <v>3109</v>
      </c>
      <c r="AP97" t="s">
        <v>951</v>
      </c>
      <c r="AQ97">
        <v>1018</v>
      </c>
    </row>
    <row r="98" spans="1:43" x14ac:dyDescent="0.25">
      <c r="A98" s="36">
        <f t="shared" si="4"/>
        <v>97</v>
      </c>
      <c r="B98" s="34" t="s">
        <v>21</v>
      </c>
      <c r="C98" s="24">
        <v>1509</v>
      </c>
      <c r="D98" s="24" t="s">
        <v>766</v>
      </c>
      <c r="E98" s="36">
        <v>1002</v>
      </c>
      <c r="F98" s="24" t="s">
        <v>2</v>
      </c>
      <c r="G98" s="24"/>
      <c r="H98" s="24" t="s">
        <v>1600</v>
      </c>
      <c r="I98" s="24" t="s">
        <v>766</v>
      </c>
      <c r="J98" s="24" t="s">
        <v>1565</v>
      </c>
      <c r="K98" s="24" t="s">
        <v>1566</v>
      </c>
      <c r="L98" s="97" t="s">
        <v>1601</v>
      </c>
      <c r="M98" s="49">
        <v>901479</v>
      </c>
      <c r="N98" s="34" t="s">
        <v>899</v>
      </c>
      <c r="AF98" t="e">
        <f>+VLOOKUP(M98,AG:AH,2,FALSE)</f>
        <v>#N/A</v>
      </c>
      <c r="AG98" s="109">
        <v>902029</v>
      </c>
      <c r="AH98" t="s">
        <v>2337</v>
      </c>
      <c r="AM98">
        <v>32101009</v>
      </c>
      <c r="AN98" t="s">
        <v>387</v>
      </c>
      <c r="AO98">
        <v>3109</v>
      </c>
      <c r="AP98" t="s">
        <v>474</v>
      </c>
      <c r="AQ98">
        <v>1019</v>
      </c>
    </row>
    <row r="99" spans="1:43" x14ac:dyDescent="0.25">
      <c r="A99" s="36">
        <f t="shared" si="4"/>
        <v>98</v>
      </c>
      <c r="B99" s="34" t="s">
        <v>21</v>
      </c>
      <c r="C99" s="24">
        <v>1509</v>
      </c>
      <c r="D99" s="24" t="s">
        <v>99</v>
      </c>
      <c r="E99" s="36">
        <v>1003</v>
      </c>
      <c r="F99" s="24" t="s">
        <v>2</v>
      </c>
      <c r="G99" s="24"/>
      <c r="H99" s="24" t="s">
        <v>1602</v>
      </c>
      <c r="I99" s="24" t="s">
        <v>99</v>
      </c>
      <c r="J99" s="24" t="s">
        <v>1565</v>
      </c>
      <c r="K99" s="24" t="s">
        <v>1566</v>
      </c>
      <c r="L99" s="97" t="s">
        <v>1603</v>
      </c>
      <c r="M99" s="49">
        <v>901092</v>
      </c>
      <c r="N99" s="34" t="s">
        <v>1104</v>
      </c>
      <c r="AF99" t="e">
        <f>+VLOOKUP(M99,AG:AH,2,FALSE)</f>
        <v>#N/A</v>
      </c>
      <c r="AG99" s="97">
        <v>902030</v>
      </c>
      <c r="AH99" t="s">
        <v>2337</v>
      </c>
      <c r="AM99">
        <v>32101010</v>
      </c>
      <c r="AN99" t="s">
        <v>387</v>
      </c>
      <c r="AO99">
        <v>3109</v>
      </c>
      <c r="AP99" t="s">
        <v>475</v>
      </c>
      <c r="AQ99">
        <v>1020</v>
      </c>
    </row>
    <row r="100" spans="1:43" ht="30" x14ac:dyDescent="0.25">
      <c r="A100" s="36">
        <f t="shared" si="4"/>
        <v>99</v>
      </c>
      <c r="B100" s="34" t="s">
        <v>22</v>
      </c>
      <c r="C100" s="24">
        <v>1510</v>
      </c>
      <c r="D100" s="24" t="s">
        <v>764</v>
      </c>
      <c r="E100" s="36">
        <v>1001</v>
      </c>
      <c r="F100" s="24" t="s">
        <v>2</v>
      </c>
      <c r="G100" s="24"/>
      <c r="H100" s="24" t="s">
        <v>1604</v>
      </c>
      <c r="I100" s="24" t="s">
        <v>764</v>
      </c>
      <c r="J100" s="24" t="s">
        <v>1565</v>
      </c>
      <c r="K100" s="24" t="s">
        <v>1566</v>
      </c>
      <c r="L100" s="97" t="s">
        <v>1605</v>
      </c>
      <c r="M100" s="49">
        <v>901182</v>
      </c>
      <c r="N100" s="34" t="s">
        <v>1105</v>
      </c>
      <c r="AF100" t="e">
        <f>+VLOOKUP(M100,AG:AH,2,FALSE)</f>
        <v>#N/A</v>
      </c>
      <c r="AG100" s="97">
        <v>902031</v>
      </c>
      <c r="AH100" t="s">
        <v>2337</v>
      </c>
      <c r="AM100">
        <v>32101011</v>
      </c>
      <c r="AN100" t="s">
        <v>387</v>
      </c>
      <c r="AO100">
        <v>3201</v>
      </c>
      <c r="AP100" t="s">
        <v>476</v>
      </c>
      <c r="AQ100">
        <v>1011</v>
      </c>
    </row>
    <row r="101" spans="1:43" ht="30" x14ac:dyDescent="0.25">
      <c r="A101" s="36">
        <f t="shared" si="4"/>
        <v>100</v>
      </c>
      <c r="B101" s="50" t="s">
        <v>23</v>
      </c>
      <c r="C101" s="38">
        <v>1511</v>
      </c>
      <c r="D101" s="38" t="s">
        <v>23</v>
      </c>
      <c r="E101" s="110">
        <v>1001</v>
      </c>
      <c r="F101" s="24" t="s">
        <v>2</v>
      </c>
      <c r="G101" s="24"/>
      <c r="H101" s="38" t="str">
        <f>+CONCATENATE(L101,"001","00106")</f>
        <v>1521000100100106</v>
      </c>
      <c r="I101" s="38" t="s">
        <v>1931</v>
      </c>
      <c r="J101" s="38" t="s">
        <v>1929</v>
      </c>
      <c r="K101" s="38" t="s">
        <v>1566</v>
      </c>
      <c r="L101" s="98">
        <v>15210001</v>
      </c>
      <c r="M101" s="54">
        <v>902269</v>
      </c>
      <c r="N101" s="50" t="s">
        <v>1931</v>
      </c>
      <c r="AF101" t="e">
        <f>+VLOOKUP(M101,AG:AH,2,FALSE)</f>
        <v>#N/A</v>
      </c>
      <c r="AG101" s="109">
        <v>902048</v>
      </c>
      <c r="AH101" t="s">
        <v>2337</v>
      </c>
      <c r="AM101">
        <v>32101013</v>
      </c>
      <c r="AN101" t="s">
        <v>387</v>
      </c>
      <c r="AO101">
        <v>3201</v>
      </c>
      <c r="AP101" t="s">
        <v>477</v>
      </c>
      <c r="AQ101">
        <v>1013</v>
      </c>
    </row>
    <row r="102" spans="1:43" ht="30" x14ac:dyDescent="0.25">
      <c r="A102" s="36">
        <f t="shared" si="4"/>
        <v>101</v>
      </c>
      <c r="B102" s="50" t="s">
        <v>24</v>
      </c>
      <c r="C102" s="24">
        <v>1512</v>
      </c>
      <c r="D102" s="24" t="s">
        <v>24</v>
      </c>
      <c r="E102" s="36">
        <v>1001</v>
      </c>
      <c r="F102" s="24" t="s">
        <v>2</v>
      </c>
      <c r="G102" s="24"/>
      <c r="H102" s="38" t="str">
        <f>+CONCATENATE(L102,"001","00001")</f>
        <v>1521100100100001</v>
      </c>
      <c r="I102" s="38" t="s">
        <v>24</v>
      </c>
      <c r="J102" s="38" t="s">
        <v>1565</v>
      </c>
      <c r="K102" s="38" t="s">
        <v>1566</v>
      </c>
      <c r="L102" s="98">
        <v>15211001</v>
      </c>
      <c r="M102" s="54">
        <v>900029</v>
      </c>
      <c r="N102" s="50" t="s">
        <v>1106</v>
      </c>
      <c r="AF102" t="e">
        <f>+VLOOKUP(M102,AG:AH,2,FALSE)</f>
        <v>#N/A</v>
      </c>
      <c r="AG102" s="109">
        <v>902049</v>
      </c>
      <c r="AH102" t="s">
        <v>2337</v>
      </c>
      <c r="AM102">
        <v>32201001</v>
      </c>
      <c r="AN102" t="s">
        <v>388</v>
      </c>
      <c r="AO102">
        <v>3202</v>
      </c>
      <c r="AP102" t="s">
        <v>478</v>
      </c>
      <c r="AQ102">
        <v>1001</v>
      </c>
    </row>
    <row r="103" spans="1:43" ht="30" x14ac:dyDescent="0.25">
      <c r="A103" s="36">
        <f t="shared" si="4"/>
        <v>102</v>
      </c>
      <c r="B103" s="50" t="s">
        <v>25</v>
      </c>
      <c r="C103" s="24">
        <v>1513</v>
      </c>
      <c r="D103" s="24" t="s">
        <v>25</v>
      </c>
      <c r="E103" s="36">
        <v>1001</v>
      </c>
      <c r="F103" s="24" t="s">
        <v>2</v>
      </c>
      <c r="G103" s="24"/>
      <c r="H103" s="38" t="str">
        <f>+CONCATENATE(L103,"001","00001")</f>
        <v>1521200100100001</v>
      </c>
      <c r="I103" s="38" t="s">
        <v>25</v>
      </c>
      <c r="J103" s="38" t="s">
        <v>1565</v>
      </c>
      <c r="K103" s="38" t="s">
        <v>1566</v>
      </c>
      <c r="L103" s="98">
        <v>15212001</v>
      </c>
      <c r="M103" s="54">
        <v>901022</v>
      </c>
      <c r="N103" s="50" t="s">
        <v>1107</v>
      </c>
      <c r="AF103" t="e">
        <f>+VLOOKUP(M103,AG:AH,2,FALSE)</f>
        <v>#N/A</v>
      </c>
      <c r="AG103" s="109">
        <v>902062</v>
      </c>
      <c r="AH103" t="s">
        <v>2337</v>
      </c>
      <c r="AM103">
        <v>33201001</v>
      </c>
      <c r="AN103" t="s">
        <v>391</v>
      </c>
      <c r="AO103">
        <v>3302</v>
      </c>
      <c r="AP103" t="s">
        <v>495</v>
      </c>
      <c r="AQ103">
        <v>1001</v>
      </c>
    </row>
    <row r="104" spans="1:43" ht="30" x14ac:dyDescent="0.25">
      <c r="A104" s="36">
        <f t="shared" si="4"/>
        <v>103</v>
      </c>
      <c r="B104" s="50" t="s">
        <v>26</v>
      </c>
      <c r="C104" s="24">
        <v>1529</v>
      </c>
      <c r="D104" s="24" t="s">
        <v>26</v>
      </c>
      <c r="E104" s="36">
        <v>1001</v>
      </c>
      <c r="F104" s="24" t="s">
        <v>2</v>
      </c>
      <c r="G104" s="24"/>
      <c r="H104" s="38" t="str">
        <f>+CONCATENATE(L104,"001","00106")</f>
        <v>1521300100100106</v>
      </c>
      <c r="I104" s="38" t="s">
        <v>1927</v>
      </c>
      <c r="J104" s="38" t="s">
        <v>1929</v>
      </c>
      <c r="K104" s="38" t="s">
        <v>1578</v>
      </c>
      <c r="L104" s="98">
        <v>15213001</v>
      </c>
      <c r="M104" s="54">
        <v>901064</v>
      </c>
      <c r="N104" s="50" t="s">
        <v>1108</v>
      </c>
      <c r="AF104" t="e">
        <f>+VLOOKUP(M104,AG:AH,2,FALSE)</f>
        <v>#N/A</v>
      </c>
      <c r="AG104" s="109">
        <v>902071</v>
      </c>
      <c r="AH104" t="s">
        <v>2337</v>
      </c>
      <c r="AM104">
        <v>41301008</v>
      </c>
      <c r="AN104" t="s">
        <v>212</v>
      </c>
      <c r="AO104">
        <v>4104</v>
      </c>
      <c r="AP104" t="s">
        <v>855</v>
      </c>
      <c r="AQ104">
        <v>1014</v>
      </c>
    </row>
    <row r="105" spans="1:43" ht="30" x14ac:dyDescent="0.25">
      <c r="A105" s="36">
        <f t="shared" si="4"/>
        <v>104</v>
      </c>
      <c r="B105" s="50" t="s">
        <v>27</v>
      </c>
      <c r="C105" s="24">
        <v>1514</v>
      </c>
      <c r="D105" s="24" t="s">
        <v>100</v>
      </c>
      <c r="E105" s="36">
        <v>1001</v>
      </c>
      <c r="F105" s="24" t="s">
        <v>2</v>
      </c>
      <c r="G105" s="24"/>
      <c r="H105" s="38" t="str">
        <f>+CONCATENATE(L105,"001","00002")</f>
        <v>1521400100100002</v>
      </c>
      <c r="I105" s="38" t="s">
        <v>1928</v>
      </c>
      <c r="J105" s="38" t="s">
        <v>1577</v>
      </c>
      <c r="K105" s="38" t="s">
        <v>1578</v>
      </c>
      <c r="L105" s="98">
        <v>15214001</v>
      </c>
      <c r="M105" s="54">
        <v>901535</v>
      </c>
      <c r="N105" s="50" t="s">
        <v>27</v>
      </c>
      <c r="AF105" t="e">
        <f>+VLOOKUP(M105,AG:AH,2,FALSE)</f>
        <v>#N/A</v>
      </c>
      <c r="AG105" s="97">
        <v>902074</v>
      </c>
      <c r="AH105" t="s">
        <v>2337</v>
      </c>
      <c r="AM105">
        <v>41301009</v>
      </c>
      <c r="AN105" t="s">
        <v>212</v>
      </c>
      <c r="AO105">
        <v>4104</v>
      </c>
      <c r="AP105" t="s">
        <v>856</v>
      </c>
      <c r="AQ105">
        <v>1015</v>
      </c>
    </row>
    <row r="106" spans="1:43" ht="30" x14ac:dyDescent="0.25">
      <c r="A106" s="36">
        <f t="shared" si="4"/>
        <v>105</v>
      </c>
      <c r="B106" s="50" t="s">
        <v>28</v>
      </c>
      <c r="C106" s="24">
        <v>1515</v>
      </c>
      <c r="D106" s="24" t="s">
        <v>28</v>
      </c>
      <c r="E106" s="36">
        <v>1001</v>
      </c>
      <c r="F106" s="24" t="s">
        <v>2</v>
      </c>
      <c r="G106" s="24"/>
      <c r="H106" s="38" t="str">
        <f>+CONCATENATE(L106,"001","00106")</f>
        <v>1521500100100106</v>
      </c>
      <c r="I106" s="38" t="s">
        <v>28</v>
      </c>
      <c r="J106" s="38" t="s">
        <v>1929</v>
      </c>
      <c r="K106" s="38" t="s">
        <v>1566</v>
      </c>
      <c r="L106" s="98">
        <v>15215001</v>
      </c>
      <c r="M106" s="54">
        <v>901410</v>
      </c>
      <c r="N106" s="50" t="s">
        <v>28</v>
      </c>
      <c r="AF106" t="e">
        <f>+VLOOKUP(M106,AG:AH,2,FALSE)</f>
        <v>#N/A</v>
      </c>
      <c r="AG106" s="97">
        <v>902083</v>
      </c>
      <c r="AH106" t="s">
        <v>2337</v>
      </c>
      <c r="AM106">
        <v>41301010</v>
      </c>
      <c r="AN106" t="s">
        <v>212</v>
      </c>
      <c r="AO106">
        <v>4104</v>
      </c>
      <c r="AP106" t="s">
        <v>857</v>
      </c>
      <c r="AQ106">
        <v>1016</v>
      </c>
    </row>
    <row r="107" spans="1:43" s="29" customFormat="1" ht="30" x14ac:dyDescent="0.25">
      <c r="A107" s="36">
        <f t="shared" si="4"/>
        <v>106</v>
      </c>
      <c r="B107" s="50" t="s">
        <v>30</v>
      </c>
      <c r="C107" s="38">
        <v>1518</v>
      </c>
      <c r="D107" s="38" t="s">
        <v>102</v>
      </c>
      <c r="E107" s="110">
        <v>1001</v>
      </c>
      <c r="F107" s="24" t="s">
        <v>2</v>
      </c>
      <c r="G107" s="38"/>
      <c r="H107" s="38" t="str">
        <f>+CONCATENATE(L107,"002","00001")</f>
        <v>1521800100200001</v>
      </c>
      <c r="I107" s="51" t="s">
        <v>2150</v>
      </c>
      <c r="J107" s="38" t="s">
        <v>1565</v>
      </c>
      <c r="K107" s="38" t="s">
        <v>1566</v>
      </c>
      <c r="L107" s="102">
        <v>15218001</v>
      </c>
      <c r="M107" s="62">
        <v>901392</v>
      </c>
      <c r="N107" s="50" t="s">
        <v>1965</v>
      </c>
      <c r="AF107" t="e">
        <f>+VLOOKUP(M107,AG:AH,2,FALSE)</f>
        <v>#N/A</v>
      </c>
      <c r="AG107" s="97">
        <v>902102</v>
      </c>
      <c r="AH107" t="s">
        <v>2337</v>
      </c>
      <c r="AM107" s="29">
        <v>41301012</v>
      </c>
      <c r="AN107" s="29" t="s">
        <v>212</v>
      </c>
      <c r="AO107" s="29">
        <v>4104</v>
      </c>
      <c r="AP107" s="29" t="s">
        <v>859</v>
      </c>
      <c r="AQ107" s="29">
        <v>1018</v>
      </c>
    </row>
    <row r="108" spans="1:43" s="37" customFormat="1" ht="30" x14ac:dyDescent="0.25">
      <c r="A108" s="36">
        <f t="shared" si="4"/>
        <v>107</v>
      </c>
      <c r="B108" s="50" t="s">
        <v>30</v>
      </c>
      <c r="C108" s="38">
        <v>1518</v>
      </c>
      <c r="D108" s="38" t="s">
        <v>102</v>
      </c>
      <c r="E108" s="110">
        <v>1001</v>
      </c>
      <c r="F108" s="24" t="s">
        <v>2</v>
      </c>
      <c r="G108" s="38"/>
      <c r="H108" s="38" t="str">
        <f>+CONCATENATE(L108,"003","00001")</f>
        <v>1521800100300001</v>
      </c>
      <c r="I108" s="51" t="s">
        <v>2151</v>
      </c>
      <c r="J108" s="38" t="s">
        <v>1565</v>
      </c>
      <c r="K108" s="38" t="s">
        <v>1566</v>
      </c>
      <c r="L108" s="102">
        <v>15218001</v>
      </c>
      <c r="M108" s="62">
        <v>901198</v>
      </c>
      <c r="N108" s="50" t="s">
        <v>1966</v>
      </c>
      <c r="AF108" t="e">
        <f>+VLOOKUP(M108,AG:AH,2,FALSE)</f>
        <v>#N/A</v>
      </c>
      <c r="AG108" s="97">
        <v>902103</v>
      </c>
      <c r="AH108" t="s">
        <v>2337</v>
      </c>
      <c r="AM108" s="37">
        <v>41301013</v>
      </c>
      <c r="AN108" s="37" t="s">
        <v>212</v>
      </c>
      <c r="AO108" s="37">
        <v>4104</v>
      </c>
      <c r="AP108" s="37" t="s">
        <v>860</v>
      </c>
      <c r="AQ108" s="37">
        <v>1019</v>
      </c>
    </row>
    <row r="109" spans="1:43" x14ac:dyDescent="0.25">
      <c r="A109" s="36">
        <f t="shared" si="4"/>
        <v>108</v>
      </c>
      <c r="B109" s="34" t="s">
        <v>29</v>
      </c>
      <c r="C109" s="24">
        <v>1517</v>
      </c>
      <c r="D109" s="24" t="s">
        <v>101</v>
      </c>
      <c r="E109" s="36">
        <v>1001</v>
      </c>
      <c r="F109" s="24" t="s">
        <v>2</v>
      </c>
      <c r="G109" s="24"/>
      <c r="H109" s="24" t="s">
        <v>1606</v>
      </c>
      <c r="I109" s="24" t="s">
        <v>101</v>
      </c>
      <c r="J109" s="24" t="s">
        <v>1565</v>
      </c>
      <c r="K109" s="24" t="s">
        <v>1566</v>
      </c>
      <c r="L109" s="97" t="s">
        <v>1607</v>
      </c>
      <c r="M109" s="49">
        <v>900144</v>
      </c>
      <c r="N109" s="34" t="s">
        <v>1109</v>
      </c>
      <c r="AF109" t="e">
        <f>+VLOOKUP(M109,AG:AH,2,FALSE)</f>
        <v>#N/A</v>
      </c>
      <c r="AG109" s="97">
        <v>902124</v>
      </c>
      <c r="AH109" t="s">
        <v>2337</v>
      </c>
      <c r="AM109">
        <v>41301016</v>
      </c>
      <c r="AN109" t="s">
        <v>212</v>
      </c>
      <c r="AO109">
        <v>4104</v>
      </c>
      <c r="AP109" t="s">
        <v>997</v>
      </c>
      <c r="AQ109">
        <v>1022</v>
      </c>
    </row>
    <row r="110" spans="1:43" s="37" customFormat="1" ht="30" x14ac:dyDescent="0.25">
      <c r="A110" s="36">
        <f t="shared" si="4"/>
        <v>109</v>
      </c>
      <c r="B110" s="50" t="s">
        <v>30</v>
      </c>
      <c r="C110" s="38">
        <v>1518</v>
      </c>
      <c r="D110" s="38" t="s">
        <v>102</v>
      </c>
      <c r="E110" s="110">
        <v>1001</v>
      </c>
      <c r="F110" s="24" t="s">
        <v>2</v>
      </c>
      <c r="G110" s="38"/>
      <c r="H110" s="38" t="str">
        <f>+CONCATENATE(L110,"001","00001")</f>
        <v>1521800100100001</v>
      </c>
      <c r="I110" s="51" t="s">
        <v>1964</v>
      </c>
      <c r="J110" s="38" t="s">
        <v>1565</v>
      </c>
      <c r="K110" s="38" t="s">
        <v>1566</v>
      </c>
      <c r="L110" s="102">
        <v>15218001</v>
      </c>
      <c r="M110" s="62">
        <v>902202</v>
      </c>
      <c r="N110" s="50" t="s">
        <v>871</v>
      </c>
      <c r="AF110" t="e">
        <f>+VLOOKUP(M110,AG:AH,2,FALSE)</f>
        <v>#N/A</v>
      </c>
      <c r="AG110" s="97">
        <v>902125</v>
      </c>
      <c r="AH110" t="s">
        <v>2337</v>
      </c>
      <c r="AM110" s="37">
        <v>41301017</v>
      </c>
      <c r="AN110" s="37" t="s">
        <v>212</v>
      </c>
      <c r="AO110" s="37">
        <v>4104</v>
      </c>
      <c r="AP110" s="37" t="s">
        <v>996</v>
      </c>
      <c r="AQ110" s="37">
        <v>1023</v>
      </c>
    </row>
    <row r="111" spans="1:43" ht="30" x14ac:dyDescent="0.25">
      <c r="A111" s="36">
        <f t="shared" si="4"/>
        <v>110</v>
      </c>
      <c r="B111" s="34" t="s">
        <v>30</v>
      </c>
      <c r="C111" s="24">
        <v>1518</v>
      </c>
      <c r="D111" s="24" t="s">
        <v>103</v>
      </c>
      <c r="E111" s="36">
        <v>1002</v>
      </c>
      <c r="F111" s="24" t="s">
        <v>2</v>
      </c>
      <c r="G111" s="24"/>
      <c r="H111" s="38" t="str">
        <f>+CONCATENATE(L111,"001","00001")</f>
        <v>1521800200100001</v>
      </c>
      <c r="I111" s="24" t="s">
        <v>103</v>
      </c>
      <c r="J111" s="38" t="s">
        <v>1565</v>
      </c>
      <c r="K111" s="38" t="s">
        <v>1566</v>
      </c>
      <c r="L111" s="97">
        <v>15218002</v>
      </c>
      <c r="M111" s="49" t="s">
        <v>1110</v>
      </c>
      <c r="N111" s="34" t="s">
        <v>1111</v>
      </c>
      <c r="AF111" t="e">
        <f>+VLOOKUP(M111,AG:AH,2,FALSE)</f>
        <v>#N/A</v>
      </c>
      <c r="AG111" s="97">
        <v>902189</v>
      </c>
      <c r="AH111" t="s">
        <v>2337</v>
      </c>
      <c r="AM111">
        <v>41301018</v>
      </c>
      <c r="AN111" t="s">
        <v>212</v>
      </c>
      <c r="AO111">
        <v>4104</v>
      </c>
      <c r="AP111" t="s">
        <v>995</v>
      </c>
      <c r="AQ111">
        <v>1024</v>
      </c>
    </row>
    <row r="112" spans="1:43" ht="30" x14ac:dyDescent="0.25">
      <c r="A112" s="36">
        <f t="shared" si="4"/>
        <v>111</v>
      </c>
      <c r="B112" s="34" t="s">
        <v>30</v>
      </c>
      <c r="C112" s="24">
        <v>1518</v>
      </c>
      <c r="D112" s="24" t="s">
        <v>104</v>
      </c>
      <c r="E112" s="36">
        <v>1003</v>
      </c>
      <c r="F112" s="24" t="s">
        <v>2</v>
      </c>
      <c r="G112" s="24"/>
      <c r="H112" s="38" t="str">
        <f>+CONCATENATE(L112,"001","00001")</f>
        <v>1521800300100001</v>
      </c>
      <c r="I112" s="34" t="s">
        <v>104</v>
      </c>
      <c r="J112" s="38" t="s">
        <v>1565</v>
      </c>
      <c r="K112" s="38" t="s">
        <v>1566</v>
      </c>
      <c r="L112" s="97">
        <v>15218003</v>
      </c>
      <c r="M112" s="49">
        <v>901204</v>
      </c>
      <c r="N112" s="34" t="s">
        <v>1112</v>
      </c>
      <c r="AF112" t="e">
        <f>+VLOOKUP(M112,AG:AH,2,FALSE)</f>
        <v>#N/A</v>
      </c>
      <c r="AG112" s="97">
        <v>902223</v>
      </c>
      <c r="AH112" t="s">
        <v>2337</v>
      </c>
      <c r="AM112">
        <v>41301019</v>
      </c>
      <c r="AN112" t="s">
        <v>212</v>
      </c>
      <c r="AO112">
        <v>4104</v>
      </c>
      <c r="AP112" t="s">
        <v>998</v>
      </c>
      <c r="AQ112">
        <v>1025</v>
      </c>
    </row>
    <row r="113" spans="1:43" s="37" customFormat="1" ht="30" x14ac:dyDescent="0.25">
      <c r="A113" s="36">
        <f t="shared" si="4"/>
        <v>112</v>
      </c>
      <c r="B113" s="50" t="s">
        <v>30</v>
      </c>
      <c r="C113" s="38">
        <v>1518</v>
      </c>
      <c r="D113" s="38" t="s">
        <v>102</v>
      </c>
      <c r="E113" s="110">
        <v>1001</v>
      </c>
      <c r="F113" s="24" t="s">
        <v>2</v>
      </c>
      <c r="G113" s="38"/>
      <c r="H113" s="38" t="str">
        <f>+CONCATENATE(L113,"004","00001")</f>
        <v>1521800100400001</v>
      </c>
      <c r="I113" s="50" t="s">
        <v>872</v>
      </c>
      <c r="J113" s="38" t="s">
        <v>1565</v>
      </c>
      <c r="K113" s="38" t="s">
        <v>1566</v>
      </c>
      <c r="L113" s="102">
        <v>15218001</v>
      </c>
      <c r="M113" s="62">
        <v>901200</v>
      </c>
      <c r="N113" s="50" t="s">
        <v>872</v>
      </c>
      <c r="AF113" t="e">
        <f>+VLOOKUP(M113,AG:AH,2,FALSE)</f>
        <v>#N/A</v>
      </c>
      <c r="AG113" s="97">
        <v>902257</v>
      </c>
      <c r="AH113" t="s">
        <v>2337</v>
      </c>
      <c r="AM113" s="37">
        <v>41303002</v>
      </c>
      <c r="AN113" s="37" t="s">
        <v>212</v>
      </c>
      <c r="AO113" s="37">
        <v>4104</v>
      </c>
      <c r="AP113" s="37" t="s">
        <v>812</v>
      </c>
      <c r="AQ113" s="37">
        <v>1011</v>
      </c>
    </row>
    <row r="114" spans="1:43" s="37" customFormat="1" ht="30" x14ac:dyDescent="0.25">
      <c r="A114" s="36">
        <f t="shared" si="4"/>
        <v>113</v>
      </c>
      <c r="B114" s="50" t="s">
        <v>30</v>
      </c>
      <c r="C114" s="38">
        <v>1518</v>
      </c>
      <c r="D114" s="38" t="s">
        <v>102</v>
      </c>
      <c r="E114" s="110">
        <v>1001</v>
      </c>
      <c r="F114" s="24" t="s">
        <v>2</v>
      </c>
      <c r="G114" s="38"/>
      <c r="H114" s="38" t="str">
        <f>+CONCATENATE(L114,"005","00001")</f>
        <v>1521800100500001</v>
      </c>
      <c r="I114" s="50" t="s">
        <v>873</v>
      </c>
      <c r="J114" s="38" t="s">
        <v>1565</v>
      </c>
      <c r="K114" s="38" t="s">
        <v>1566</v>
      </c>
      <c r="L114" s="102">
        <v>15218001</v>
      </c>
      <c r="M114" s="62">
        <v>900833</v>
      </c>
      <c r="N114" s="50" t="s">
        <v>873</v>
      </c>
      <c r="AF114" t="e">
        <f>+VLOOKUP(M114,AG:AH,2,FALSE)</f>
        <v>#N/A</v>
      </c>
      <c r="AG114" s="97">
        <v>902262</v>
      </c>
      <c r="AH114" t="s">
        <v>2337</v>
      </c>
      <c r="AM114" s="37">
        <v>41501001</v>
      </c>
      <c r="AN114" s="37" t="s">
        <v>214</v>
      </c>
      <c r="AO114" s="37">
        <v>4106</v>
      </c>
      <c r="AP114" s="37" t="s">
        <v>247</v>
      </c>
      <c r="AQ114" s="37">
        <v>1001</v>
      </c>
    </row>
    <row r="115" spans="1:43" s="37" customFormat="1" ht="30" x14ac:dyDescent="0.25">
      <c r="A115" s="36">
        <f t="shared" si="4"/>
        <v>114</v>
      </c>
      <c r="B115" s="50" t="s">
        <v>30</v>
      </c>
      <c r="C115" s="38">
        <v>1518</v>
      </c>
      <c r="D115" s="38" t="s">
        <v>102</v>
      </c>
      <c r="E115" s="110">
        <v>1001</v>
      </c>
      <c r="F115" s="24" t="s">
        <v>2</v>
      </c>
      <c r="G115" s="38"/>
      <c r="H115" s="38" t="str">
        <f>+CONCATENATE(L115,"006","00001")</f>
        <v>1521800100600001</v>
      </c>
      <c r="I115" s="50" t="s">
        <v>874</v>
      </c>
      <c r="J115" s="38" t="s">
        <v>1565</v>
      </c>
      <c r="K115" s="38" t="s">
        <v>1566</v>
      </c>
      <c r="L115" s="102">
        <v>15218001</v>
      </c>
      <c r="M115" s="62">
        <v>900138</v>
      </c>
      <c r="N115" s="50" t="s">
        <v>874</v>
      </c>
      <c r="AF115" t="e">
        <f>+VLOOKUP(M115,AG:AH,2,FALSE)</f>
        <v>#N/A</v>
      </c>
      <c r="AG115" s="97">
        <v>902266</v>
      </c>
      <c r="AH115" t="s">
        <v>2337</v>
      </c>
      <c r="AM115" s="37">
        <v>41501002</v>
      </c>
      <c r="AN115" s="37" t="s">
        <v>214</v>
      </c>
      <c r="AO115" s="37">
        <v>4106</v>
      </c>
      <c r="AP115" s="37" t="s">
        <v>248</v>
      </c>
      <c r="AQ115" s="37">
        <v>1002</v>
      </c>
    </row>
    <row r="116" spans="1:43" s="37" customFormat="1" ht="30" x14ac:dyDescent="0.25">
      <c r="A116" s="36">
        <f t="shared" si="4"/>
        <v>115</v>
      </c>
      <c r="B116" s="50" t="s">
        <v>30</v>
      </c>
      <c r="C116" s="38">
        <v>1518</v>
      </c>
      <c r="D116" s="38" t="s">
        <v>102</v>
      </c>
      <c r="E116" s="110">
        <v>1001</v>
      </c>
      <c r="F116" s="24" t="s">
        <v>2</v>
      </c>
      <c r="G116" s="38"/>
      <c r="H116" s="38" t="str">
        <f>+CONCATENATE(L116,"007","00001")</f>
        <v>1521800100700001</v>
      </c>
      <c r="I116" s="50" t="s">
        <v>875</v>
      </c>
      <c r="J116" s="38" t="s">
        <v>1565</v>
      </c>
      <c r="K116" s="38" t="s">
        <v>1566</v>
      </c>
      <c r="L116" s="102">
        <v>15218001</v>
      </c>
      <c r="M116" s="62">
        <v>901199</v>
      </c>
      <c r="N116" s="50" t="s">
        <v>875</v>
      </c>
      <c r="AF116" t="e">
        <f>+VLOOKUP(M116,AG:AH,2,FALSE)</f>
        <v>#N/A</v>
      </c>
      <c r="AG116" s="97">
        <v>902298</v>
      </c>
      <c r="AH116" t="s">
        <v>2337</v>
      </c>
      <c r="AM116" s="37">
        <v>41501003</v>
      </c>
      <c r="AN116" s="37" t="s">
        <v>214</v>
      </c>
      <c r="AO116" s="37">
        <v>4106</v>
      </c>
      <c r="AP116" s="37" t="s">
        <v>249</v>
      </c>
      <c r="AQ116" s="37">
        <v>1003</v>
      </c>
    </row>
    <row r="117" spans="1:43" ht="30" x14ac:dyDescent="0.25">
      <c r="A117" s="36">
        <f t="shared" si="4"/>
        <v>116</v>
      </c>
      <c r="B117" s="34" t="s">
        <v>31</v>
      </c>
      <c r="C117" s="24">
        <v>1519</v>
      </c>
      <c r="D117" s="24" t="s">
        <v>105</v>
      </c>
      <c r="E117" s="36">
        <v>1001</v>
      </c>
      <c r="F117" s="24" t="s">
        <v>2</v>
      </c>
      <c r="G117" s="24"/>
      <c r="H117" s="38" t="str">
        <f>+CONCATENATE(L117,"001","00099")</f>
        <v>1521900100100099</v>
      </c>
      <c r="I117" s="24" t="s">
        <v>105</v>
      </c>
      <c r="J117" s="38" t="s">
        <v>1855</v>
      </c>
      <c r="K117" s="38" t="s">
        <v>1578</v>
      </c>
      <c r="L117" s="97">
        <v>15219001</v>
      </c>
      <c r="M117" s="49">
        <v>902239</v>
      </c>
      <c r="N117" s="34" t="s">
        <v>105</v>
      </c>
      <c r="AF117" t="e">
        <f>+VLOOKUP(M117,AG:AH,2,FALSE)</f>
        <v>#N/A</v>
      </c>
      <c r="AG117" s="97">
        <v>902299</v>
      </c>
      <c r="AH117" t="s">
        <v>2337</v>
      </c>
      <c r="AM117">
        <v>42328062</v>
      </c>
      <c r="AN117" t="s">
        <v>938</v>
      </c>
      <c r="AO117">
        <v>4209</v>
      </c>
      <c r="AP117" t="s">
        <v>342</v>
      </c>
      <c r="AQ117">
        <v>1003</v>
      </c>
    </row>
    <row r="118" spans="1:43" ht="30" x14ac:dyDescent="0.25">
      <c r="A118" s="36">
        <f t="shared" si="4"/>
        <v>117</v>
      </c>
      <c r="B118" s="50" t="s">
        <v>31</v>
      </c>
      <c r="C118" s="38">
        <v>1519</v>
      </c>
      <c r="D118" s="38" t="s">
        <v>31</v>
      </c>
      <c r="E118" s="110">
        <v>1002</v>
      </c>
      <c r="F118" s="24" t="s">
        <v>2</v>
      </c>
      <c r="G118" s="69"/>
      <c r="H118" s="38" t="str">
        <f>+CONCATENATE(L118,"001","00099")</f>
        <v>1521900200100099</v>
      </c>
      <c r="I118" s="50" t="s">
        <v>883</v>
      </c>
      <c r="J118" s="50" t="s">
        <v>1855</v>
      </c>
      <c r="K118" s="38" t="s">
        <v>1578</v>
      </c>
      <c r="L118" s="103">
        <v>15219002</v>
      </c>
      <c r="M118" s="24">
        <v>901721</v>
      </c>
      <c r="N118" s="34" t="s">
        <v>883</v>
      </c>
      <c r="AF118" t="e">
        <f>+VLOOKUP(M118,AG:AH,2,FALSE)</f>
        <v>#N/A</v>
      </c>
      <c r="AG118" s="97">
        <v>902302</v>
      </c>
      <c r="AH118" t="s">
        <v>2337</v>
      </c>
    </row>
    <row r="119" spans="1:43" ht="30" x14ac:dyDescent="0.25">
      <c r="A119" s="36">
        <f t="shared" si="4"/>
        <v>118</v>
      </c>
      <c r="B119" s="50" t="s">
        <v>31</v>
      </c>
      <c r="C119" s="38">
        <v>1519</v>
      </c>
      <c r="D119" s="38" t="s">
        <v>31</v>
      </c>
      <c r="E119" s="110">
        <v>1002</v>
      </c>
      <c r="F119" s="24" t="s">
        <v>2</v>
      </c>
      <c r="G119" s="69"/>
      <c r="H119" s="38" t="str">
        <f>+CONCATENATE(L119,"002","00099")</f>
        <v>1521900200200099</v>
      </c>
      <c r="I119" s="34" t="s">
        <v>880</v>
      </c>
      <c r="J119" s="50" t="s">
        <v>1855</v>
      </c>
      <c r="K119" s="38" t="s">
        <v>1578</v>
      </c>
      <c r="L119" s="103">
        <v>15219002</v>
      </c>
      <c r="M119" s="24">
        <v>901707</v>
      </c>
      <c r="N119" s="34" t="s">
        <v>880</v>
      </c>
      <c r="AF119" t="e">
        <f>+VLOOKUP(M119,AG:AH,2,FALSE)</f>
        <v>#N/A</v>
      </c>
      <c r="AG119" s="97">
        <v>902303</v>
      </c>
      <c r="AH119" t="s">
        <v>2337</v>
      </c>
    </row>
    <row r="120" spans="1:43" ht="30" x14ac:dyDescent="0.25">
      <c r="A120" s="36">
        <f t="shared" si="4"/>
        <v>119</v>
      </c>
      <c r="B120" s="50" t="s">
        <v>31</v>
      </c>
      <c r="C120" s="38">
        <v>1519</v>
      </c>
      <c r="D120" s="38" t="s">
        <v>31</v>
      </c>
      <c r="E120" s="110">
        <v>1002</v>
      </c>
      <c r="F120" s="24" t="s">
        <v>2</v>
      </c>
      <c r="G120" s="69"/>
      <c r="H120" s="38" t="str">
        <f>+CONCATENATE(L120,"003","00099")</f>
        <v>1521900200300099</v>
      </c>
      <c r="I120" s="34" t="s">
        <v>884</v>
      </c>
      <c r="J120" s="50" t="s">
        <v>1855</v>
      </c>
      <c r="K120" s="38" t="s">
        <v>1578</v>
      </c>
      <c r="L120" s="103">
        <v>15219002</v>
      </c>
      <c r="M120" s="24">
        <v>901722</v>
      </c>
      <c r="N120" s="34" t="s">
        <v>884</v>
      </c>
      <c r="AF120" t="e">
        <f>+VLOOKUP(M120,AG:AH,2,FALSE)</f>
        <v>#N/A</v>
      </c>
      <c r="AG120" s="97">
        <v>902313</v>
      </c>
      <c r="AH120" t="s">
        <v>2337</v>
      </c>
    </row>
    <row r="121" spans="1:43" ht="30" x14ac:dyDescent="0.25">
      <c r="A121" s="36">
        <f t="shared" si="4"/>
        <v>120</v>
      </c>
      <c r="B121" s="50" t="s">
        <v>31</v>
      </c>
      <c r="C121" s="38">
        <v>1519</v>
      </c>
      <c r="D121" s="38" t="s">
        <v>31</v>
      </c>
      <c r="E121" s="110">
        <v>1002</v>
      </c>
      <c r="F121" s="24" t="s">
        <v>2</v>
      </c>
      <c r="G121" s="69"/>
      <c r="H121" s="38" t="str">
        <f>+CONCATENATE(L121,"004","00099")</f>
        <v>1521900200400099</v>
      </c>
      <c r="I121" s="34" t="s">
        <v>882</v>
      </c>
      <c r="J121" s="50" t="s">
        <v>1855</v>
      </c>
      <c r="K121" s="38" t="s">
        <v>1578</v>
      </c>
      <c r="L121" s="103">
        <v>15219002</v>
      </c>
      <c r="M121" s="24">
        <v>901709</v>
      </c>
      <c r="N121" s="34" t="s">
        <v>882</v>
      </c>
      <c r="AF121" t="e">
        <f>+VLOOKUP(M121,AG:AH,2,FALSE)</f>
        <v>#N/A</v>
      </c>
      <c r="AG121" s="97">
        <v>902342</v>
      </c>
      <c r="AH121" t="s">
        <v>2337</v>
      </c>
    </row>
    <row r="122" spans="1:43" ht="30" x14ac:dyDescent="0.25">
      <c r="A122" s="36">
        <f t="shared" si="4"/>
        <v>121</v>
      </c>
      <c r="B122" s="50" t="s">
        <v>31</v>
      </c>
      <c r="C122" s="38">
        <v>1519</v>
      </c>
      <c r="D122" s="38" t="s">
        <v>31</v>
      </c>
      <c r="E122" s="110">
        <v>1002</v>
      </c>
      <c r="F122" s="24" t="s">
        <v>2</v>
      </c>
      <c r="G122" s="69"/>
      <c r="H122" s="38" t="str">
        <f>+CONCATENATE(L122,"005","00099")</f>
        <v>1521900200500099</v>
      </c>
      <c r="I122" s="51" t="s">
        <v>879</v>
      </c>
      <c r="J122" s="50" t="s">
        <v>1855</v>
      </c>
      <c r="K122" s="38" t="s">
        <v>1578</v>
      </c>
      <c r="L122" s="103">
        <v>15219002</v>
      </c>
      <c r="M122" s="24">
        <v>901706</v>
      </c>
      <c r="N122" s="34" t="s">
        <v>879</v>
      </c>
      <c r="AF122" t="e">
        <f>+VLOOKUP(M122,AG:AH,2,FALSE)</f>
        <v>#N/A</v>
      </c>
      <c r="AG122" s="97">
        <v>902343</v>
      </c>
      <c r="AH122" t="s">
        <v>2337</v>
      </c>
    </row>
    <row r="123" spans="1:43" ht="30" x14ac:dyDescent="0.25">
      <c r="A123" s="36">
        <f t="shared" si="4"/>
        <v>122</v>
      </c>
      <c r="B123" s="50" t="s">
        <v>31</v>
      </c>
      <c r="C123" s="38">
        <v>1519</v>
      </c>
      <c r="D123" s="38" t="s">
        <v>31</v>
      </c>
      <c r="E123" s="110">
        <v>1002</v>
      </c>
      <c r="F123" s="24" t="s">
        <v>2</v>
      </c>
      <c r="G123" s="69"/>
      <c r="H123" s="38" t="str">
        <f>+CONCATENATE(L123,"006","00099")</f>
        <v>1521900200600099</v>
      </c>
      <c r="I123" s="34" t="s">
        <v>881</v>
      </c>
      <c r="J123" s="50" t="s">
        <v>1855</v>
      </c>
      <c r="K123" s="38" t="s">
        <v>1578</v>
      </c>
      <c r="L123" s="103">
        <v>15219002</v>
      </c>
      <c r="M123" s="24">
        <v>901708</v>
      </c>
      <c r="N123" s="34" t="s">
        <v>881</v>
      </c>
      <c r="AF123" t="e">
        <f>+VLOOKUP(M123,AG:AH,2,FALSE)</f>
        <v>#N/A</v>
      </c>
    </row>
    <row r="124" spans="1:43" ht="30" x14ac:dyDescent="0.25">
      <c r="A124" s="36">
        <f t="shared" si="4"/>
        <v>123</v>
      </c>
      <c r="B124" s="50" t="s">
        <v>31</v>
      </c>
      <c r="C124" s="38">
        <v>1519</v>
      </c>
      <c r="D124" s="38" t="s">
        <v>31</v>
      </c>
      <c r="E124" s="110">
        <v>1002</v>
      </c>
      <c r="F124" s="24" t="s">
        <v>2</v>
      </c>
      <c r="G124" s="69"/>
      <c r="H124" s="38" t="str">
        <f>+CONCATENATE(L124,"007","00099")</f>
        <v>1521900200700099</v>
      </c>
      <c r="I124" s="34" t="s">
        <v>876</v>
      </c>
      <c r="J124" s="50" t="s">
        <v>1855</v>
      </c>
      <c r="K124" s="38" t="s">
        <v>1578</v>
      </c>
      <c r="L124" s="103">
        <v>15219002</v>
      </c>
      <c r="M124" s="24">
        <v>902215</v>
      </c>
      <c r="N124" s="34" t="s">
        <v>876</v>
      </c>
      <c r="AF124" t="e">
        <f>+VLOOKUP(M124,AG:AH,2,FALSE)</f>
        <v>#N/A</v>
      </c>
    </row>
    <row r="125" spans="1:43" ht="30" x14ac:dyDescent="0.25">
      <c r="A125" s="36">
        <f t="shared" si="4"/>
        <v>124</v>
      </c>
      <c r="B125" s="50" t="s">
        <v>31</v>
      </c>
      <c r="C125" s="38">
        <v>1519</v>
      </c>
      <c r="D125" s="38" t="s">
        <v>31</v>
      </c>
      <c r="E125" s="110">
        <v>1002</v>
      </c>
      <c r="F125" s="24" t="s">
        <v>2</v>
      </c>
      <c r="G125" s="69"/>
      <c r="H125" s="38" t="str">
        <f>+CONCATENATE(L125,"008","00099")</f>
        <v>1521900200800099</v>
      </c>
      <c r="I125" s="34" t="s">
        <v>877</v>
      </c>
      <c r="J125" s="50" t="s">
        <v>1855</v>
      </c>
      <c r="K125" s="38" t="s">
        <v>1578</v>
      </c>
      <c r="L125" s="103">
        <v>15219002</v>
      </c>
      <c r="M125" s="24">
        <v>902216</v>
      </c>
      <c r="N125" s="34" t="s">
        <v>877</v>
      </c>
      <c r="AF125" t="e">
        <f>+VLOOKUP(M125,AG:AH,2,FALSE)</f>
        <v>#N/A</v>
      </c>
    </row>
    <row r="126" spans="1:43" ht="30" x14ac:dyDescent="0.25">
      <c r="A126" s="36">
        <f t="shared" si="4"/>
        <v>125</v>
      </c>
      <c r="B126" s="50" t="s">
        <v>31</v>
      </c>
      <c r="C126" s="38">
        <v>1519</v>
      </c>
      <c r="D126" s="38" t="s">
        <v>31</v>
      </c>
      <c r="E126" s="110">
        <v>1002</v>
      </c>
      <c r="F126" s="24" t="s">
        <v>2</v>
      </c>
      <c r="G126" s="69"/>
      <c r="H126" s="38" t="str">
        <f>+CONCATENATE(L126,"009","00099")</f>
        <v>1521900200900099</v>
      </c>
      <c r="I126" s="34" t="s">
        <v>878</v>
      </c>
      <c r="J126" s="50" t="s">
        <v>1855</v>
      </c>
      <c r="K126" s="38" t="s">
        <v>1578</v>
      </c>
      <c r="L126" s="103">
        <v>15219002</v>
      </c>
      <c r="M126" s="24">
        <v>902217</v>
      </c>
      <c r="N126" s="34" t="s">
        <v>878</v>
      </c>
      <c r="AF126" t="e">
        <f>+VLOOKUP(M126,AG:AH,2,FALSE)</f>
        <v>#N/A</v>
      </c>
    </row>
    <row r="127" spans="1:43" ht="30" x14ac:dyDescent="0.25">
      <c r="A127" s="36">
        <f t="shared" si="4"/>
        <v>126</v>
      </c>
      <c r="B127" s="50" t="s">
        <v>31</v>
      </c>
      <c r="C127" s="38">
        <v>1519</v>
      </c>
      <c r="D127" s="38" t="s">
        <v>31</v>
      </c>
      <c r="E127" s="110">
        <v>1002</v>
      </c>
      <c r="F127" s="24" t="s">
        <v>2</v>
      </c>
      <c r="G127" s="69"/>
      <c r="H127" s="38" t="str">
        <f>+CONCATENATE(L127,"010","00099")</f>
        <v>1521900201000099</v>
      </c>
      <c r="I127" s="50" t="s">
        <v>886</v>
      </c>
      <c r="J127" s="50" t="s">
        <v>1855</v>
      </c>
      <c r="K127" s="38" t="s">
        <v>1578</v>
      </c>
      <c r="L127" s="103">
        <v>15219002</v>
      </c>
      <c r="M127" s="24">
        <v>901311</v>
      </c>
      <c r="N127" s="34" t="s">
        <v>886</v>
      </c>
      <c r="AF127" t="e">
        <f>+VLOOKUP(M127,AG:AH,2,FALSE)</f>
        <v>#N/A</v>
      </c>
    </row>
    <row r="128" spans="1:43" ht="30" x14ac:dyDescent="0.25">
      <c r="A128" s="36">
        <f t="shared" si="4"/>
        <v>127</v>
      </c>
      <c r="B128" s="50" t="s">
        <v>31</v>
      </c>
      <c r="C128" s="38">
        <v>1519</v>
      </c>
      <c r="D128" s="38" t="s">
        <v>31</v>
      </c>
      <c r="E128" s="110">
        <v>1002</v>
      </c>
      <c r="F128" s="24" t="s">
        <v>2</v>
      </c>
      <c r="G128" s="69"/>
      <c r="H128" s="38" t="str">
        <f>+CONCATENATE(L128,"011","00099")</f>
        <v>1521900201100099</v>
      </c>
      <c r="I128" s="50" t="s">
        <v>885</v>
      </c>
      <c r="J128" s="50" t="s">
        <v>1855</v>
      </c>
      <c r="K128" s="38" t="s">
        <v>1578</v>
      </c>
      <c r="L128" s="103">
        <v>15219002</v>
      </c>
      <c r="M128" s="24">
        <v>901282</v>
      </c>
      <c r="N128" s="34" t="s">
        <v>885</v>
      </c>
      <c r="AF128" t="e">
        <f>+VLOOKUP(M128,AG:AH,2,FALSE)</f>
        <v>#N/A</v>
      </c>
    </row>
    <row r="129" spans="1:43" ht="30" x14ac:dyDescent="0.25">
      <c r="A129" s="36">
        <f t="shared" si="4"/>
        <v>128</v>
      </c>
      <c r="B129" s="50" t="s">
        <v>31</v>
      </c>
      <c r="C129" s="38">
        <v>1519</v>
      </c>
      <c r="D129" s="38" t="s">
        <v>31</v>
      </c>
      <c r="E129" s="110">
        <v>1002</v>
      </c>
      <c r="F129" s="24" t="s">
        <v>2</v>
      </c>
      <c r="G129" s="69"/>
      <c r="H129" s="38" t="str">
        <f>+CONCATENATE(L129,"012","00099")</f>
        <v>1521900201200099</v>
      </c>
      <c r="I129" s="34" t="s">
        <v>887</v>
      </c>
      <c r="J129" s="50" t="s">
        <v>1855</v>
      </c>
      <c r="K129" s="38" t="s">
        <v>1578</v>
      </c>
      <c r="L129" s="103">
        <v>15219002</v>
      </c>
      <c r="M129" s="24">
        <v>901312</v>
      </c>
      <c r="N129" s="34" t="s">
        <v>887</v>
      </c>
      <c r="AF129" t="e">
        <f>+VLOOKUP(M129,AG:AH,2,FALSE)</f>
        <v>#N/A</v>
      </c>
    </row>
    <row r="130" spans="1:43" ht="30" x14ac:dyDescent="0.25">
      <c r="A130" s="36">
        <f t="shared" si="4"/>
        <v>129</v>
      </c>
      <c r="B130" s="50" t="s">
        <v>31</v>
      </c>
      <c r="C130" s="38">
        <v>1519</v>
      </c>
      <c r="D130" s="38" t="s">
        <v>31</v>
      </c>
      <c r="E130" s="110">
        <v>1002</v>
      </c>
      <c r="F130" s="24" t="s">
        <v>2</v>
      </c>
      <c r="G130" s="69"/>
      <c r="H130" s="38" t="str">
        <f>+CONCATENATE(L130,"013","00099")</f>
        <v>1521900201300099</v>
      </c>
      <c r="I130" s="34" t="s">
        <v>2011</v>
      </c>
      <c r="J130" s="50" t="s">
        <v>1855</v>
      </c>
      <c r="K130" s="38" t="s">
        <v>1578</v>
      </c>
      <c r="L130" s="103">
        <v>15219002</v>
      </c>
      <c r="M130" s="24">
        <v>902414</v>
      </c>
      <c r="N130" s="34" t="s">
        <v>2011</v>
      </c>
      <c r="AF130" t="e">
        <f>+VLOOKUP(M130,AG:AH,2,FALSE)</f>
        <v>#N/A</v>
      </c>
    </row>
    <row r="131" spans="1:43" ht="30" x14ac:dyDescent="0.25">
      <c r="A131" s="36">
        <f t="shared" ref="A131:A194" si="5">+A130+1</f>
        <v>130</v>
      </c>
      <c r="B131" s="50" t="s">
        <v>31</v>
      </c>
      <c r="C131" s="38">
        <v>1519</v>
      </c>
      <c r="D131" s="38" t="s">
        <v>31</v>
      </c>
      <c r="E131" s="110">
        <v>1002</v>
      </c>
      <c r="F131" s="24" t="s">
        <v>2</v>
      </c>
      <c r="G131" s="69"/>
      <c r="H131" s="38" t="str">
        <f>+CONCATENATE(L131,"014","00099")</f>
        <v>1521900201400099</v>
      </c>
      <c r="I131" s="34" t="s">
        <v>2012</v>
      </c>
      <c r="J131" s="50" t="s">
        <v>1855</v>
      </c>
      <c r="K131" s="38" t="s">
        <v>1578</v>
      </c>
      <c r="L131" s="103">
        <v>15219002</v>
      </c>
      <c r="M131" s="24">
        <v>902400</v>
      </c>
      <c r="N131" s="34" t="s">
        <v>2012</v>
      </c>
      <c r="AF131" t="e">
        <f>+VLOOKUP(M131,AG:AH,2,FALSE)</f>
        <v>#N/A</v>
      </c>
    </row>
    <row r="132" spans="1:43" ht="30" x14ac:dyDescent="0.25">
      <c r="A132" s="36">
        <f t="shared" si="5"/>
        <v>131</v>
      </c>
      <c r="B132" s="50" t="s">
        <v>31</v>
      </c>
      <c r="C132" s="38">
        <v>1519</v>
      </c>
      <c r="D132" s="38" t="s">
        <v>31</v>
      </c>
      <c r="E132" s="110">
        <v>1002</v>
      </c>
      <c r="F132" s="24" t="s">
        <v>2</v>
      </c>
      <c r="G132" s="69"/>
      <c r="H132" s="38" t="str">
        <f>+CONCATENATE(L132,"015","00099")</f>
        <v>1521900201500099</v>
      </c>
      <c r="I132" s="34" t="s">
        <v>2010</v>
      </c>
      <c r="J132" s="50" t="s">
        <v>1855</v>
      </c>
      <c r="K132" s="38" t="s">
        <v>1578</v>
      </c>
      <c r="L132" s="103">
        <v>15219002</v>
      </c>
      <c r="M132" s="24">
        <v>902401</v>
      </c>
      <c r="N132" s="34" t="s">
        <v>2010</v>
      </c>
      <c r="AF132" t="e">
        <f>+VLOOKUP(M132,AG:AH,2,FALSE)</f>
        <v>#N/A</v>
      </c>
    </row>
    <row r="133" spans="1:43" ht="30" x14ac:dyDescent="0.25">
      <c r="A133" s="36">
        <f t="shared" si="5"/>
        <v>132</v>
      </c>
      <c r="B133" s="34" t="s">
        <v>31</v>
      </c>
      <c r="C133" s="24">
        <v>1519</v>
      </c>
      <c r="D133" s="24" t="s">
        <v>106</v>
      </c>
      <c r="E133" s="36">
        <v>1003</v>
      </c>
      <c r="F133" s="24" t="s">
        <v>2</v>
      </c>
      <c r="G133" s="24"/>
      <c r="H133" s="38" t="str">
        <f>+CONCATENATE(L133,"001","00115")</f>
        <v>1521900300100115</v>
      </c>
      <c r="I133" s="24" t="s">
        <v>106</v>
      </c>
      <c r="J133" s="38" t="s">
        <v>1861</v>
      </c>
      <c r="K133" s="38" t="s">
        <v>1578</v>
      </c>
      <c r="L133" s="97">
        <v>15219003</v>
      </c>
      <c r="M133" s="49">
        <v>901713</v>
      </c>
      <c r="N133" s="34" t="s">
        <v>106</v>
      </c>
      <c r="AF133" t="e">
        <f>+VLOOKUP(M133,AG:AH,2,FALSE)</f>
        <v>#N/A</v>
      </c>
      <c r="AM133">
        <v>42328064</v>
      </c>
      <c r="AN133" t="s">
        <v>938</v>
      </c>
      <c r="AO133">
        <v>4209</v>
      </c>
      <c r="AP133" t="s">
        <v>344</v>
      </c>
      <c r="AQ133">
        <v>1005</v>
      </c>
    </row>
    <row r="134" spans="1:43" ht="30" x14ac:dyDescent="0.25">
      <c r="A134" s="36">
        <f t="shared" si="5"/>
        <v>133</v>
      </c>
      <c r="B134" s="34" t="s">
        <v>31</v>
      </c>
      <c r="C134" s="24">
        <v>1519</v>
      </c>
      <c r="D134" s="24" t="s">
        <v>107</v>
      </c>
      <c r="E134" s="36">
        <v>1004</v>
      </c>
      <c r="F134" s="24" t="s">
        <v>2</v>
      </c>
      <c r="G134" s="24"/>
      <c r="H134" s="38" t="str">
        <f>+CONCATENATE(L134,"001","00115")</f>
        <v>1521900400100115</v>
      </c>
      <c r="I134" s="24" t="s">
        <v>107</v>
      </c>
      <c r="J134" s="38" t="s">
        <v>1861</v>
      </c>
      <c r="K134" s="38" t="s">
        <v>1578</v>
      </c>
      <c r="L134" s="97">
        <v>15219004</v>
      </c>
      <c r="M134" s="55">
        <v>901714</v>
      </c>
      <c r="N134" s="34" t="s">
        <v>107</v>
      </c>
      <c r="AF134" t="e">
        <f>+VLOOKUP(M134,AG:AH,2,FALSE)</f>
        <v>#N/A</v>
      </c>
      <c r="AM134">
        <v>42328065</v>
      </c>
      <c r="AN134" t="s">
        <v>938</v>
      </c>
      <c r="AO134">
        <v>4209</v>
      </c>
      <c r="AP134" t="s">
        <v>345</v>
      </c>
      <c r="AQ134">
        <v>1006</v>
      </c>
    </row>
    <row r="135" spans="1:43" ht="30" x14ac:dyDescent="0.25">
      <c r="A135" s="36">
        <f t="shared" si="5"/>
        <v>134</v>
      </c>
      <c r="B135" s="34" t="s">
        <v>31</v>
      </c>
      <c r="C135" s="24">
        <v>1519</v>
      </c>
      <c r="D135" s="24" t="s">
        <v>108</v>
      </c>
      <c r="E135" s="36">
        <v>1005</v>
      </c>
      <c r="F135" s="24" t="s">
        <v>2</v>
      </c>
      <c r="G135" s="24"/>
      <c r="H135" s="38" t="str">
        <f>+CONCATENATE(L135,"001","00099")</f>
        <v>1521900500100099</v>
      </c>
      <c r="I135" s="24" t="s">
        <v>108</v>
      </c>
      <c r="J135" s="38" t="s">
        <v>1855</v>
      </c>
      <c r="K135" s="38" t="s">
        <v>1578</v>
      </c>
      <c r="L135" s="97">
        <v>15219005</v>
      </c>
      <c r="M135" s="49">
        <v>901723</v>
      </c>
      <c r="N135" s="34" t="s">
        <v>108</v>
      </c>
      <c r="AF135" t="e">
        <f>+VLOOKUP(M135,AG:AH,2,FALSE)</f>
        <v>#N/A</v>
      </c>
      <c r="AM135">
        <v>42328066</v>
      </c>
      <c r="AN135" t="s">
        <v>938</v>
      </c>
      <c r="AO135">
        <v>4209</v>
      </c>
      <c r="AP135" t="s">
        <v>346</v>
      </c>
      <c r="AQ135">
        <v>1007</v>
      </c>
    </row>
    <row r="136" spans="1:43" ht="30" x14ac:dyDescent="0.25">
      <c r="A136" s="36">
        <f t="shared" si="5"/>
        <v>135</v>
      </c>
      <c r="B136" s="34" t="s">
        <v>31</v>
      </c>
      <c r="C136" s="24">
        <v>1519</v>
      </c>
      <c r="D136" s="24" t="s">
        <v>109</v>
      </c>
      <c r="E136" s="36">
        <v>1006</v>
      </c>
      <c r="F136" s="24" t="s">
        <v>2</v>
      </c>
      <c r="G136" s="24"/>
      <c r="H136" s="38" t="str">
        <f>+CONCATENATE(L136,"001","00099")</f>
        <v>1521900600100099</v>
      </c>
      <c r="I136" s="24" t="s">
        <v>109</v>
      </c>
      <c r="J136" s="38" t="s">
        <v>1855</v>
      </c>
      <c r="K136" s="38" t="s">
        <v>1578</v>
      </c>
      <c r="L136" s="97">
        <v>15219006</v>
      </c>
      <c r="M136" s="49">
        <v>901314</v>
      </c>
      <c r="N136" s="34" t="s">
        <v>109</v>
      </c>
      <c r="AF136" t="e">
        <f>+VLOOKUP(M136,AG:AH,2,FALSE)</f>
        <v>#N/A</v>
      </c>
      <c r="AM136">
        <v>42328067</v>
      </c>
      <c r="AN136" t="s">
        <v>938</v>
      </c>
      <c r="AO136">
        <v>4209</v>
      </c>
      <c r="AP136" t="s">
        <v>347</v>
      </c>
      <c r="AQ136">
        <v>1008</v>
      </c>
    </row>
    <row r="137" spans="1:43" ht="30" x14ac:dyDescent="0.25">
      <c r="A137" s="36">
        <f t="shared" si="5"/>
        <v>136</v>
      </c>
      <c r="B137" s="34" t="s">
        <v>32</v>
      </c>
      <c r="C137" s="24">
        <v>1520</v>
      </c>
      <c r="D137" s="24" t="s">
        <v>110</v>
      </c>
      <c r="E137" s="36">
        <v>1001</v>
      </c>
      <c r="F137" s="24" t="s">
        <v>2</v>
      </c>
      <c r="G137" s="24"/>
      <c r="H137" s="38" t="str">
        <f>+CONCATENATE(L137,"001","00099")</f>
        <v>1522000100100099</v>
      </c>
      <c r="I137" s="24" t="s">
        <v>110</v>
      </c>
      <c r="J137" s="38" t="s">
        <v>1855</v>
      </c>
      <c r="K137" s="38" t="s">
        <v>1578</v>
      </c>
      <c r="L137" s="98">
        <v>15220001</v>
      </c>
      <c r="M137" s="49">
        <v>902240</v>
      </c>
      <c r="N137" s="34" t="s">
        <v>110</v>
      </c>
      <c r="AF137" t="e">
        <f>+VLOOKUP(M137,AG:AH,2,FALSE)</f>
        <v>#N/A</v>
      </c>
      <c r="AM137">
        <v>42328068</v>
      </c>
      <c r="AN137" t="s">
        <v>938</v>
      </c>
      <c r="AO137">
        <v>4209</v>
      </c>
      <c r="AP137" t="s">
        <v>348</v>
      </c>
      <c r="AQ137">
        <v>1009</v>
      </c>
    </row>
    <row r="138" spans="1:43" ht="30" x14ac:dyDescent="0.25">
      <c r="A138" s="36">
        <f t="shared" si="5"/>
        <v>137</v>
      </c>
      <c r="B138" s="34" t="s">
        <v>33</v>
      </c>
      <c r="C138" s="24">
        <v>1521</v>
      </c>
      <c r="D138" s="24" t="s">
        <v>111</v>
      </c>
      <c r="E138" s="36">
        <v>1001</v>
      </c>
      <c r="F138" s="24" t="s">
        <v>2</v>
      </c>
      <c r="G138" s="24"/>
      <c r="H138" s="38" t="str">
        <f>+CONCATENATE(L138,"001","00115")</f>
        <v>1522100100100115</v>
      </c>
      <c r="I138" s="24" t="s">
        <v>111</v>
      </c>
      <c r="J138" s="38" t="s">
        <v>1861</v>
      </c>
      <c r="K138" s="38" t="s">
        <v>1578</v>
      </c>
      <c r="L138" s="97">
        <v>15221001</v>
      </c>
      <c r="M138" s="57">
        <v>902165</v>
      </c>
      <c r="N138" s="34" t="s">
        <v>111</v>
      </c>
      <c r="AF138" t="e">
        <f>+VLOOKUP(M138,AG:AH,2,FALSE)</f>
        <v>#N/A</v>
      </c>
      <c r="AM138">
        <v>42328161</v>
      </c>
      <c r="AN138" t="s">
        <v>938</v>
      </c>
      <c r="AO138">
        <v>4209</v>
      </c>
      <c r="AP138" t="s">
        <v>349</v>
      </c>
      <c r="AQ138">
        <v>1010</v>
      </c>
    </row>
    <row r="139" spans="1:43" ht="30" x14ac:dyDescent="0.25">
      <c r="A139" s="36">
        <f t="shared" si="5"/>
        <v>138</v>
      </c>
      <c r="B139" s="34" t="s">
        <v>33</v>
      </c>
      <c r="C139" s="24">
        <v>1521</v>
      </c>
      <c r="D139" s="24" t="s">
        <v>112</v>
      </c>
      <c r="E139" s="36">
        <v>1002</v>
      </c>
      <c r="F139" s="24" t="s">
        <v>2</v>
      </c>
      <c r="G139" s="24"/>
      <c r="H139" s="38" t="str">
        <f>+CONCATENATE(L139,"001","00099")</f>
        <v>1522100200100099</v>
      </c>
      <c r="I139" s="24" t="s">
        <v>112</v>
      </c>
      <c r="J139" s="38" t="s">
        <v>1855</v>
      </c>
      <c r="K139" s="38" t="s">
        <v>1578</v>
      </c>
      <c r="L139" s="98">
        <v>15221002</v>
      </c>
      <c r="M139" s="49">
        <v>902167</v>
      </c>
      <c r="N139" s="34" t="s">
        <v>112</v>
      </c>
      <c r="AF139" t="e">
        <f>+VLOOKUP(M139,AG:AH,2,FALSE)</f>
        <v>#N/A</v>
      </c>
      <c r="AM139">
        <v>42331001</v>
      </c>
      <c r="AN139" t="s">
        <v>898</v>
      </c>
      <c r="AO139">
        <v>4210</v>
      </c>
      <c r="AP139" t="s">
        <v>352</v>
      </c>
      <c r="AQ139">
        <v>1004</v>
      </c>
    </row>
    <row r="140" spans="1:43" x14ac:dyDescent="0.25">
      <c r="A140" s="36">
        <f t="shared" si="5"/>
        <v>139</v>
      </c>
      <c r="B140" s="34" t="s">
        <v>34</v>
      </c>
      <c r="C140" s="24">
        <v>1522</v>
      </c>
      <c r="D140" s="24" t="s">
        <v>113</v>
      </c>
      <c r="E140" s="36">
        <v>1001</v>
      </c>
      <c r="F140" s="24" t="s">
        <v>2</v>
      </c>
      <c r="G140" s="24"/>
      <c r="H140" s="38" t="str">
        <f t="shared" ref="H140:H147" si="6">+CONCATENATE(L140,"001","00113")</f>
        <v>1522200100100113</v>
      </c>
      <c r="I140" s="24" t="s">
        <v>113</v>
      </c>
      <c r="J140" s="24" t="s">
        <v>1862</v>
      </c>
      <c r="K140" s="24" t="s">
        <v>1578</v>
      </c>
      <c r="L140" s="97">
        <v>15222001</v>
      </c>
      <c r="M140" s="49">
        <v>902335</v>
      </c>
      <c r="N140" s="34" t="s">
        <v>113</v>
      </c>
      <c r="AF140" t="e">
        <f>+VLOOKUP(M140,AG:AH,2,FALSE)</f>
        <v>#N/A</v>
      </c>
    </row>
    <row r="141" spans="1:43" x14ac:dyDescent="0.25">
      <c r="A141" s="36">
        <f t="shared" si="5"/>
        <v>140</v>
      </c>
      <c r="B141" s="34" t="s">
        <v>34</v>
      </c>
      <c r="C141" s="24">
        <v>1522</v>
      </c>
      <c r="D141" s="24" t="s">
        <v>114</v>
      </c>
      <c r="E141" s="36">
        <v>1002</v>
      </c>
      <c r="F141" s="24" t="s">
        <v>2</v>
      </c>
      <c r="G141" s="24"/>
      <c r="H141" s="38" t="str">
        <f t="shared" si="6"/>
        <v>1522200200100113</v>
      </c>
      <c r="I141" s="24" t="s">
        <v>114</v>
      </c>
      <c r="J141" s="24" t="s">
        <v>1862</v>
      </c>
      <c r="K141" s="24" t="s">
        <v>1578</v>
      </c>
      <c r="L141" s="97">
        <v>15222002</v>
      </c>
      <c r="M141" s="49">
        <v>902272</v>
      </c>
      <c r="N141" s="34" t="s">
        <v>1113</v>
      </c>
      <c r="AF141" t="e">
        <f>+VLOOKUP(M141,AG:AH,2,FALSE)</f>
        <v>#N/A</v>
      </c>
    </row>
    <row r="142" spans="1:43" ht="30" x14ac:dyDescent="0.25">
      <c r="A142" s="36">
        <f t="shared" si="5"/>
        <v>141</v>
      </c>
      <c r="B142" s="34" t="s">
        <v>34</v>
      </c>
      <c r="C142" s="24">
        <v>1522</v>
      </c>
      <c r="D142" s="24" t="s">
        <v>115</v>
      </c>
      <c r="E142" s="36">
        <v>1003</v>
      </c>
      <c r="F142" s="24" t="s">
        <v>2</v>
      </c>
      <c r="G142" s="24"/>
      <c r="H142" s="38" t="str">
        <f t="shared" si="6"/>
        <v>1522200300100113</v>
      </c>
      <c r="I142" s="24" t="s">
        <v>115</v>
      </c>
      <c r="J142" s="24" t="s">
        <v>1862</v>
      </c>
      <c r="K142" s="24" t="s">
        <v>1578</v>
      </c>
      <c r="L142" s="97">
        <v>15222003</v>
      </c>
      <c r="M142" s="49">
        <v>902273</v>
      </c>
      <c r="N142" s="34" t="s">
        <v>1114</v>
      </c>
      <c r="AF142" t="e">
        <f>+VLOOKUP(M142,AG:AH,2,FALSE)</f>
        <v>#N/A</v>
      </c>
    </row>
    <row r="143" spans="1:43" ht="30" x14ac:dyDescent="0.25">
      <c r="A143" s="36">
        <f t="shared" si="5"/>
        <v>142</v>
      </c>
      <c r="B143" s="34" t="s">
        <v>34</v>
      </c>
      <c r="C143" s="24">
        <v>1522</v>
      </c>
      <c r="D143" s="24" t="s">
        <v>116</v>
      </c>
      <c r="E143" s="36">
        <v>1004</v>
      </c>
      <c r="F143" s="24" t="s">
        <v>2</v>
      </c>
      <c r="G143" s="24"/>
      <c r="H143" s="38" t="str">
        <f t="shared" si="6"/>
        <v>1522200400100113</v>
      </c>
      <c r="I143" s="24" t="s">
        <v>116</v>
      </c>
      <c r="J143" s="24" t="s">
        <v>1862</v>
      </c>
      <c r="K143" s="24" t="s">
        <v>1578</v>
      </c>
      <c r="L143" s="97">
        <v>15222004</v>
      </c>
      <c r="M143" s="49">
        <v>902274</v>
      </c>
      <c r="N143" s="34" t="s">
        <v>1115</v>
      </c>
      <c r="AF143" t="e">
        <f>+VLOOKUP(M143,AG:AH,2,FALSE)</f>
        <v>#N/A</v>
      </c>
    </row>
    <row r="144" spans="1:43" ht="30" x14ac:dyDescent="0.25">
      <c r="A144" s="36">
        <f t="shared" si="5"/>
        <v>143</v>
      </c>
      <c r="B144" s="34" t="s">
        <v>34</v>
      </c>
      <c r="C144" s="24">
        <v>1522</v>
      </c>
      <c r="D144" s="24" t="s">
        <v>117</v>
      </c>
      <c r="E144" s="36">
        <v>1005</v>
      </c>
      <c r="F144" s="24" t="s">
        <v>2</v>
      </c>
      <c r="G144" s="24"/>
      <c r="H144" s="38" t="str">
        <f t="shared" si="6"/>
        <v>1522200500100113</v>
      </c>
      <c r="I144" s="24" t="s">
        <v>117</v>
      </c>
      <c r="J144" s="24" t="s">
        <v>1862</v>
      </c>
      <c r="K144" s="24" t="s">
        <v>1578</v>
      </c>
      <c r="L144" s="97">
        <v>15222005</v>
      </c>
      <c r="M144" s="49">
        <v>902362</v>
      </c>
      <c r="N144" s="34" t="s">
        <v>117</v>
      </c>
      <c r="AF144" t="e">
        <f>+VLOOKUP(M144,AG:AH,2,FALSE)</f>
        <v>#N/A</v>
      </c>
    </row>
    <row r="145" spans="1:32" x14ac:dyDescent="0.25">
      <c r="A145" s="36">
        <f t="shared" si="5"/>
        <v>144</v>
      </c>
      <c r="B145" s="34" t="s">
        <v>34</v>
      </c>
      <c r="C145" s="24">
        <v>1522</v>
      </c>
      <c r="D145" s="24" t="s">
        <v>118</v>
      </c>
      <c r="E145" s="36">
        <v>1006</v>
      </c>
      <c r="F145" s="24" t="s">
        <v>2</v>
      </c>
      <c r="G145" s="24"/>
      <c r="H145" s="38" t="str">
        <f t="shared" si="6"/>
        <v>1522200600100113</v>
      </c>
      <c r="I145" s="24" t="s">
        <v>118</v>
      </c>
      <c r="J145" s="24" t="s">
        <v>1862</v>
      </c>
      <c r="K145" s="24" t="s">
        <v>1578</v>
      </c>
      <c r="L145" s="97">
        <v>15222006</v>
      </c>
      <c r="M145" s="49">
        <v>901051</v>
      </c>
      <c r="N145" s="34" t="s">
        <v>1116</v>
      </c>
      <c r="AF145" t="e">
        <f>+VLOOKUP(M145,AG:AH,2,FALSE)</f>
        <v>#N/A</v>
      </c>
    </row>
    <row r="146" spans="1:32" ht="30" x14ac:dyDescent="0.25">
      <c r="A146" s="36">
        <f t="shared" si="5"/>
        <v>145</v>
      </c>
      <c r="B146" s="34" t="s">
        <v>34</v>
      </c>
      <c r="C146" s="24">
        <v>1522</v>
      </c>
      <c r="D146" s="24" t="s">
        <v>119</v>
      </c>
      <c r="E146" s="36">
        <v>1007</v>
      </c>
      <c r="F146" s="24" t="s">
        <v>2</v>
      </c>
      <c r="G146" s="24"/>
      <c r="H146" s="38" t="str">
        <f t="shared" si="6"/>
        <v>1522200700100113</v>
      </c>
      <c r="I146" s="24" t="s">
        <v>119</v>
      </c>
      <c r="J146" s="24" t="s">
        <v>1862</v>
      </c>
      <c r="K146" s="24" t="s">
        <v>1578</v>
      </c>
      <c r="L146" s="97">
        <v>15222007</v>
      </c>
      <c r="M146" s="49">
        <v>901056</v>
      </c>
      <c r="N146" s="34" t="s">
        <v>1117</v>
      </c>
      <c r="AF146" t="e">
        <f>+VLOOKUP(M146,AG:AH,2,FALSE)</f>
        <v>#N/A</v>
      </c>
    </row>
    <row r="147" spans="1:32" ht="30" x14ac:dyDescent="0.25">
      <c r="A147" s="36">
        <f t="shared" si="5"/>
        <v>146</v>
      </c>
      <c r="B147" s="34" t="s">
        <v>34</v>
      </c>
      <c r="C147" s="24">
        <v>1522</v>
      </c>
      <c r="D147" s="24" t="s">
        <v>120</v>
      </c>
      <c r="E147" s="36">
        <v>1008</v>
      </c>
      <c r="F147" s="24" t="s">
        <v>2</v>
      </c>
      <c r="G147" s="24"/>
      <c r="H147" s="38" t="str">
        <f t="shared" si="6"/>
        <v>1522200800100113</v>
      </c>
      <c r="I147" s="24" t="s">
        <v>120</v>
      </c>
      <c r="J147" s="24" t="s">
        <v>1862</v>
      </c>
      <c r="K147" s="24" t="s">
        <v>1578</v>
      </c>
      <c r="L147" s="97">
        <v>15222008</v>
      </c>
      <c r="M147" s="49">
        <v>901058</v>
      </c>
      <c r="N147" s="34" t="s">
        <v>1118</v>
      </c>
      <c r="AF147" t="e">
        <f>+VLOOKUP(M147,AG:AH,2,FALSE)</f>
        <v>#N/A</v>
      </c>
    </row>
    <row r="148" spans="1:32" x14ac:dyDescent="0.25">
      <c r="A148" s="36">
        <f t="shared" si="5"/>
        <v>147</v>
      </c>
      <c r="B148" s="34" t="s">
        <v>35</v>
      </c>
      <c r="C148" s="24">
        <v>1524</v>
      </c>
      <c r="D148" s="24" t="s">
        <v>35</v>
      </c>
      <c r="E148" s="36">
        <v>1001</v>
      </c>
      <c r="F148" s="24" t="s">
        <v>2</v>
      </c>
      <c r="G148" s="24"/>
      <c r="H148" s="38" t="str">
        <f>+CONCATENATE(L148,"001","00001")</f>
        <v>1522400100100001</v>
      </c>
      <c r="I148" s="24" t="s">
        <v>35</v>
      </c>
      <c r="J148" s="24" t="s">
        <v>1565</v>
      </c>
      <c r="K148" s="24" t="s">
        <v>1566</v>
      </c>
      <c r="L148" s="97">
        <v>15224001</v>
      </c>
      <c r="M148" s="49">
        <v>901023</v>
      </c>
      <c r="N148" s="34" t="s">
        <v>1119</v>
      </c>
      <c r="AF148" t="e">
        <f>+VLOOKUP(M148,AG:AH,2,FALSE)</f>
        <v>#N/A</v>
      </c>
    </row>
    <row r="149" spans="1:32" x14ac:dyDescent="0.25">
      <c r="A149" s="36">
        <f t="shared" si="5"/>
        <v>148</v>
      </c>
      <c r="B149" s="34" t="s">
        <v>36</v>
      </c>
      <c r="C149" s="24">
        <v>1525</v>
      </c>
      <c r="D149" s="24" t="s">
        <v>36</v>
      </c>
      <c r="E149" s="36">
        <v>1001</v>
      </c>
      <c r="F149" s="24" t="s">
        <v>2</v>
      </c>
      <c r="G149" s="24"/>
      <c r="H149" s="38" t="str">
        <f>+CONCATENATE(L149,"001","00001")</f>
        <v>1522500100100001</v>
      </c>
      <c r="I149" s="24" t="s">
        <v>36</v>
      </c>
      <c r="J149" s="24" t="s">
        <v>1565</v>
      </c>
      <c r="K149" s="24" t="s">
        <v>1566</v>
      </c>
      <c r="L149" s="97">
        <v>15225001</v>
      </c>
      <c r="M149" s="49">
        <v>901265</v>
      </c>
      <c r="N149" s="34" t="s">
        <v>1120</v>
      </c>
      <c r="AF149" t="e">
        <f>+VLOOKUP(M149,AG:AH,2,FALSE)</f>
        <v>#N/A</v>
      </c>
    </row>
    <row r="150" spans="1:32" ht="30" x14ac:dyDescent="0.25">
      <c r="A150" s="36">
        <f t="shared" si="5"/>
        <v>149</v>
      </c>
      <c r="B150" s="34" t="s">
        <v>37</v>
      </c>
      <c r="C150" s="24">
        <v>1526</v>
      </c>
      <c r="D150" s="24" t="s">
        <v>121</v>
      </c>
      <c r="E150" s="36">
        <v>1001</v>
      </c>
      <c r="F150" s="24" t="s">
        <v>2</v>
      </c>
      <c r="G150" s="24"/>
      <c r="H150" s="38" t="str">
        <f>+CONCATENATE(L150,"001","00001")</f>
        <v>1530100100100001</v>
      </c>
      <c r="I150" s="38" t="s">
        <v>121</v>
      </c>
      <c r="J150" s="24" t="s">
        <v>1565</v>
      </c>
      <c r="K150" s="24" t="s">
        <v>1566</v>
      </c>
      <c r="L150" s="97">
        <v>15301001</v>
      </c>
      <c r="M150" s="49">
        <v>900426</v>
      </c>
      <c r="N150" s="34" t="s">
        <v>1121</v>
      </c>
      <c r="AF150" t="e">
        <f>+VLOOKUP(M150,AG:AH,2,FALSE)</f>
        <v>#N/A</v>
      </c>
    </row>
    <row r="151" spans="1:32" ht="30" x14ac:dyDescent="0.25">
      <c r="A151" s="36">
        <f t="shared" si="5"/>
        <v>150</v>
      </c>
      <c r="B151" s="34" t="s">
        <v>37</v>
      </c>
      <c r="C151" s="2">
        <v>1526</v>
      </c>
      <c r="D151" s="8" t="s">
        <v>122</v>
      </c>
      <c r="E151" s="9">
        <v>1002</v>
      </c>
      <c r="F151" s="24" t="s">
        <v>2</v>
      </c>
      <c r="G151" s="24"/>
      <c r="H151" s="38" t="str">
        <f>+CONCATENATE(L151,"001","00001")</f>
        <v>1530100200100001</v>
      </c>
      <c r="I151" s="24" t="s">
        <v>122</v>
      </c>
      <c r="J151" s="24" t="s">
        <v>1565</v>
      </c>
      <c r="K151" s="24" t="s">
        <v>1566</v>
      </c>
      <c r="L151" s="97">
        <v>15301002</v>
      </c>
      <c r="M151" s="49">
        <v>901278</v>
      </c>
      <c r="N151" s="34" t="s">
        <v>1907</v>
      </c>
      <c r="AF151" t="e">
        <f>+VLOOKUP(M151,AG:AH,2,FALSE)</f>
        <v>#N/A</v>
      </c>
    </row>
    <row r="152" spans="1:32" ht="30" x14ac:dyDescent="0.25">
      <c r="A152" s="36">
        <f t="shared" si="5"/>
        <v>151</v>
      </c>
      <c r="B152" s="34" t="s">
        <v>37</v>
      </c>
      <c r="C152" s="24">
        <v>1526</v>
      </c>
      <c r="D152" s="24" t="s">
        <v>122</v>
      </c>
      <c r="E152" s="36">
        <v>1002</v>
      </c>
      <c r="F152" s="24" t="s">
        <v>2</v>
      </c>
      <c r="G152" s="24"/>
      <c r="H152" s="38" t="str">
        <f>+CONCATENATE(L152,"002","00001")</f>
        <v>1530100200200001</v>
      </c>
      <c r="I152" s="24" t="s">
        <v>1908</v>
      </c>
      <c r="J152" s="24" t="s">
        <v>1565</v>
      </c>
      <c r="K152" s="24" t="s">
        <v>1566</v>
      </c>
      <c r="L152" s="97">
        <v>15301002</v>
      </c>
      <c r="M152" s="49">
        <v>900425</v>
      </c>
      <c r="N152" s="34" t="s">
        <v>1906</v>
      </c>
      <c r="AF152" t="e">
        <f>+VLOOKUP(M152,AG:AH,2,FALSE)</f>
        <v>#N/A</v>
      </c>
    </row>
    <row r="153" spans="1:32" ht="30" x14ac:dyDescent="0.25">
      <c r="A153" s="36">
        <f t="shared" si="5"/>
        <v>152</v>
      </c>
      <c r="B153" s="34" t="s">
        <v>37</v>
      </c>
      <c r="C153" s="24">
        <v>1526</v>
      </c>
      <c r="D153" s="24" t="s">
        <v>757</v>
      </c>
      <c r="E153" s="36">
        <v>1003</v>
      </c>
      <c r="F153" s="24" t="s">
        <v>2</v>
      </c>
      <c r="G153" s="24"/>
      <c r="H153" s="38" t="str">
        <f>+CONCATENATE(L153,"001","00001")</f>
        <v>1530100300100001</v>
      </c>
      <c r="I153" s="24" t="s">
        <v>757</v>
      </c>
      <c r="J153" s="24" t="s">
        <v>1565</v>
      </c>
      <c r="K153" s="24" t="s">
        <v>1566</v>
      </c>
      <c r="L153" s="97">
        <v>15301003</v>
      </c>
      <c r="M153" s="49">
        <v>901355</v>
      </c>
      <c r="N153" s="34" t="s">
        <v>1122</v>
      </c>
      <c r="AF153" t="e">
        <f>+VLOOKUP(M153,AG:AH,2,FALSE)</f>
        <v>#N/A</v>
      </c>
    </row>
    <row r="154" spans="1:32" ht="30" x14ac:dyDescent="0.25">
      <c r="A154" s="36">
        <f t="shared" si="5"/>
        <v>153</v>
      </c>
      <c r="B154" s="34" t="s">
        <v>38</v>
      </c>
      <c r="C154" s="24">
        <v>1527</v>
      </c>
      <c r="D154" s="24" t="s">
        <v>123</v>
      </c>
      <c r="E154" s="36">
        <v>1001</v>
      </c>
      <c r="F154" s="24" t="s">
        <v>2</v>
      </c>
      <c r="G154" s="24"/>
      <c r="H154" s="38" t="str">
        <f>+CONCATENATE(L154,"001","00001")</f>
        <v>1530200100100001</v>
      </c>
      <c r="I154" s="24" t="s">
        <v>123</v>
      </c>
      <c r="J154" s="24" t="s">
        <v>1565</v>
      </c>
      <c r="K154" s="24" t="s">
        <v>1566</v>
      </c>
      <c r="L154" s="97">
        <v>15302001</v>
      </c>
      <c r="M154" s="49">
        <v>901439</v>
      </c>
      <c r="N154" s="34" t="s">
        <v>1909</v>
      </c>
      <c r="AF154" t="e">
        <f>+VLOOKUP(M154,AG:AH,2,FALSE)</f>
        <v>#N/A</v>
      </c>
    </row>
    <row r="155" spans="1:32" x14ac:dyDescent="0.25">
      <c r="A155" s="36">
        <f t="shared" si="5"/>
        <v>154</v>
      </c>
      <c r="B155" s="34" t="s">
        <v>39</v>
      </c>
      <c r="C155" s="24">
        <v>1528</v>
      </c>
      <c r="D155" s="24" t="s">
        <v>124</v>
      </c>
      <c r="E155" s="36">
        <v>1001</v>
      </c>
      <c r="F155" s="24" t="s">
        <v>2</v>
      </c>
      <c r="G155" s="24"/>
      <c r="H155" s="38" t="str">
        <f>+CONCATENATE(L155,"001","00001")</f>
        <v>1530300100100001</v>
      </c>
      <c r="I155" s="24" t="s">
        <v>124</v>
      </c>
      <c r="J155" s="24" t="s">
        <v>1565</v>
      </c>
      <c r="K155" s="24" t="s">
        <v>1566</v>
      </c>
      <c r="L155" s="97">
        <v>15303001</v>
      </c>
      <c r="M155" s="49">
        <v>902181</v>
      </c>
      <c r="N155" s="34" t="s">
        <v>124</v>
      </c>
      <c r="AF155" t="e">
        <f>+VLOOKUP(M155,AG:AH,2,FALSE)</f>
        <v>#N/A</v>
      </c>
    </row>
    <row r="156" spans="1:32" x14ac:dyDescent="0.25">
      <c r="A156" s="36">
        <f t="shared" si="5"/>
        <v>155</v>
      </c>
      <c r="B156" s="34" t="s">
        <v>3</v>
      </c>
      <c r="C156" s="24">
        <v>2101</v>
      </c>
      <c r="D156" s="24" t="s">
        <v>163</v>
      </c>
      <c r="E156" s="36">
        <v>1002</v>
      </c>
      <c r="F156" s="24" t="s">
        <v>2</v>
      </c>
      <c r="G156" s="24"/>
      <c r="H156" s="38" t="str">
        <f>+CONCATENATE(L156,"001","00000")</f>
        <v>2110100200100000</v>
      </c>
      <c r="I156" s="24" t="s">
        <v>163</v>
      </c>
      <c r="J156" s="24" t="s">
        <v>1583</v>
      </c>
      <c r="K156" s="24" t="s">
        <v>1578</v>
      </c>
      <c r="L156" s="97">
        <v>21101002</v>
      </c>
      <c r="M156" s="49">
        <v>901760</v>
      </c>
      <c r="N156" s="34" t="s">
        <v>163</v>
      </c>
      <c r="AF156" t="e">
        <f>+VLOOKUP(M156,AG:AH,2,FALSE)</f>
        <v>#N/A</v>
      </c>
    </row>
    <row r="157" spans="1:32" ht="30" x14ac:dyDescent="0.25">
      <c r="A157" s="36">
        <f t="shared" si="5"/>
        <v>156</v>
      </c>
      <c r="B157" s="34" t="s">
        <v>127</v>
      </c>
      <c r="C157" s="24">
        <v>2103</v>
      </c>
      <c r="D157" s="24" t="s">
        <v>172</v>
      </c>
      <c r="E157" s="36">
        <v>1001</v>
      </c>
      <c r="F157" s="24" t="s">
        <v>2</v>
      </c>
      <c r="G157" s="24"/>
      <c r="H157" s="38" t="str">
        <f t="shared" ref="H157:H168" si="7">+CONCATENATE(L157,"001","00002")</f>
        <v>2120100100100002</v>
      </c>
      <c r="I157" s="24" t="s">
        <v>172</v>
      </c>
      <c r="J157" s="24" t="s">
        <v>1577</v>
      </c>
      <c r="K157" s="24" t="s">
        <v>1578</v>
      </c>
      <c r="L157" s="97">
        <v>21201001</v>
      </c>
      <c r="M157" s="49">
        <v>900065</v>
      </c>
      <c r="N157" s="34" t="s">
        <v>907</v>
      </c>
      <c r="AF157" t="e">
        <f>+VLOOKUP(M157,AG:AH,2,FALSE)</f>
        <v>#N/A</v>
      </c>
    </row>
    <row r="158" spans="1:32" ht="30" x14ac:dyDescent="0.25">
      <c r="A158" s="36">
        <f t="shared" si="5"/>
        <v>157</v>
      </c>
      <c r="B158" s="34" t="s">
        <v>127</v>
      </c>
      <c r="C158" s="24">
        <v>2103</v>
      </c>
      <c r="D158" s="24" t="s">
        <v>173</v>
      </c>
      <c r="E158" s="36">
        <v>1002</v>
      </c>
      <c r="F158" s="24" t="s">
        <v>2</v>
      </c>
      <c r="G158" s="24"/>
      <c r="H158" s="38" t="str">
        <f t="shared" si="7"/>
        <v>2120100200100002</v>
      </c>
      <c r="I158" s="24" t="s">
        <v>173</v>
      </c>
      <c r="J158" s="24" t="s">
        <v>1577</v>
      </c>
      <c r="K158" s="24" t="s">
        <v>1578</v>
      </c>
      <c r="L158" s="97">
        <v>21201002</v>
      </c>
      <c r="M158" s="49">
        <v>902228</v>
      </c>
      <c r="N158" s="34" t="s">
        <v>908</v>
      </c>
      <c r="AF158" t="e">
        <f>+VLOOKUP(M158,AG:AH,2,FALSE)</f>
        <v>#N/A</v>
      </c>
    </row>
    <row r="159" spans="1:32" ht="30" x14ac:dyDescent="0.25">
      <c r="A159" s="36">
        <f t="shared" si="5"/>
        <v>158</v>
      </c>
      <c r="B159" s="34" t="s">
        <v>128</v>
      </c>
      <c r="C159" s="24">
        <v>2104</v>
      </c>
      <c r="D159" s="24" t="s">
        <v>174</v>
      </c>
      <c r="E159" s="36">
        <v>1004</v>
      </c>
      <c r="F159" s="24" t="s">
        <v>2338</v>
      </c>
      <c r="G159" s="24"/>
      <c r="H159" s="38" t="str">
        <f t="shared" si="7"/>
        <v>2120200100100002</v>
      </c>
      <c r="I159" s="24" t="s">
        <v>174</v>
      </c>
      <c r="J159" s="24" t="s">
        <v>1577</v>
      </c>
      <c r="K159" s="24" t="s">
        <v>1578</v>
      </c>
      <c r="L159" s="97">
        <v>21202001</v>
      </c>
      <c r="M159" s="49">
        <v>900069</v>
      </c>
      <c r="N159" s="34" t="s">
        <v>912</v>
      </c>
      <c r="AF159" t="e">
        <f>+VLOOKUP(M159,AG:AH,2,FALSE)</f>
        <v>#N/A</v>
      </c>
    </row>
    <row r="160" spans="1:32" ht="30" x14ac:dyDescent="0.25">
      <c r="A160" s="36">
        <f t="shared" si="5"/>
        <v>159</v>
      </c>
      <c r="B160" s="34" t="s">
        <v>128</v>
      </c>
      <c r="C160" s="24">
        <v>2104</v>
      </c>
      <c r="D160" s="24" t="s">
        <v>175</v>
      </c>
      <c r="E160" s="36">
        <v>1001</v>
      </c>
      <c r="F160" s="24" t="s">
        <v>125</v>
      </c>
      <c r="G160" s="24"/>
      <c r="H160" s="38" t="str">
        <f t="shared" si="7"/>
        <v>2120200200100002</v>
      </c>
      <c r="I160" s="24" t="s">
        <v>175</v>
      </c>
      <c r="J160" s="24" t="s">
        <v>1577</v>
      </c>
      <c r="K160" s="24" t="s">
        <v>1578</v>
      </c>
      <c r="L160" s="97">
        <v>21202002</v>
      </c>
      <c r="M160" s="49">
        <v>901514</v>
      </c>
      <c r="N160" s="34" t="s">
        <v>913</v>
      </c>
      <c r="AF160" t="e">
        <f>+VLOOKUP(M160,AG:AH,2,FALSE)</f>
        <v>#N/A</v>
      </c>
    </row>
    <row r="161" spans="1:32" ht="30" x14ac:dyDescent="0.25">
      <c r="A161" s="36">
        <f t="shared" si="5"/>
        <v>160</v>
      </c>
      <c r="B161" s="34" t="s">
        <v>128</v>
      </c>
      <c r="C161" s="24">
        <v>2104</v>
      </c>
      <c r="D161" s="24" t="s">
        <v>176</v>
      </c>
      <c r="E161" s="36">
        <v>1002</v>
      </c>
      <c r="F161" s="24" t="s">
        <v>207</v>
      </c>
      <c r="G161" s="24"/>
      <c r="H161" s="38" t="str">
        <f t="shared" si="7"/>
        <v>2120200400100002</v>
      </c>
      <c r="I161" s="24" t="s">
        <v>176</v>
      </c>
      <c r="J161" s="24" t="s">
        <v>1577</v>
      </c>
      <c r="K161" s="24" t="s">
        <v>1578</v>
      </c>
      <c r="L161" s="97">
        <v>21202004</v>
      </c>
      <c r="M161" s="49">
        <v>901516</v>
      </c>
      <c r="N161" s="34" t="s">
        <v>915</v>
      </c>
      <c r="AF161" t="e">
        <f>+VLOOKUP(M161,AG:AH,2,FALSE)</f>
        <v>#N/A</v>
      </c>
    </row>
    <row r="162" spans="1:32" ht="30" x14ac:dyDescent="0.25">
      <c r="A162" s="36">
        <f t="shared" si="5"/>
        <v>161</v>
      </c>
      <c r="B162" s="34" t="s">
        <v>128</v>
      </c>
      <c r="C162" s="24">
        <v>2104</v>
      </c>
      <c r="D162" s="24" t="s">
        <v>177</v>
      </c>
      <c r="E162" s="36">
        <v>1003</v>
      </c>
      <c r="F162" s="24" t="s">
        <v>2339</v>
      </c>
      <c r="G162" s="24"/>
      <c r="H162" s="38" t="str">
        <f t="shared" si="7"/>
        <v>2120200500100002</v>
      </c>
      <c r="I162" s="24" t="s">
        <v>177</v>
      </c>
      <c r="J162" s="24" t="s">
        <v>1577</v>
      </c>
      <c r="K162" s="24" t="s">
        <v>1578</v>
      </c>
      <c r="L162" s="97">
        <v>21202005</v>
      </c>
      <c r="M162" s="49">
        <v>901517</v>
      </c>
      <c r="N162" s="34" t="s">
        <v>914</v>
      </c>
      <c r="AF162" t="e">
        <f>+VLOOKUP(M162,AG:AH,2,FALSE)</f>
        <v>#N/A</v>
      </c>
    </row>
    <row r="163" spans="1:32" ht="30" x14ac:dyDescent="0.25">
      <c r="A163" s="36">
        <f t="shared" si="5"/>
        <v>162</v>
      </c>
      <c r="B163" s="34" t="s">
        <v>128</v>
      </c>
      <c r="C163" s="24">
        <v>2104</v>
      </c>
      <c r="D163" s="24" t="s">
        <v>178</v>
      </c>
      <c r="E163" s="36">
        <v>1006</v>
      </c>
      <c r="F163" s="24" t="s">
        <v>125</v>
      </c>
      <c r="G163" s="24"/>
      <c r="H163" s="38" t="str">
        <f t="shared" si="7"/>
        <v>2120202100100002</v>
      </c>
      <c r="I163" s="24" t="s">
        <v>178</v>
      </c>
      <c r="J163" s="24" t="s">
        <v>1577</v>
      </c>
      <c r="K163" s="24" t="s">
        <v>1578</v>
      </c>
      <c r="L163" s="97">
        <v>21202021</v>
      </c>
      <c r="M163" s="49">
        <v>901953</v>
      </c>
      <c r="N163" s="34" t="s">
        <v>916</v>
      </c>
      <c r="AF163" t="e">
        <f>+VLOOKUP(M163,AG:AH,2,FALSE)</f>
        <v>#N/A</v>
      </c>
    </row>
    <row r="164" spans="1:32" ht="30" x14ac:dyDescent="0.25">
      <c r="A164" s="36">
        <f t="shared" si="5"/>
        <v>163</v>
      </c>
      <c r="B164" s="34" t="s">
        <v>128</v>
      </c>
      <c r="C164" s="24">
        <v>2104</v>
      </c>
      <c r="D164" s="24" t="s">
        <v>179</v>
      </c>
      <c r="E164" s="36">
        <v>1008</v>
      </c>
      <c r="F164" s="24" t="s">
        <v>2338</v>
      </c>
      <c r="G164" s="24"/>
      <c r="H164" s="38" t="str">
        <f t="shared" si="7"/>
        <v>2120202200100002</v>
      </c>
      <c r="I164" s="24" t="s">
        <v>179</v>
      </c>
      <c r="J164" s="24" t="s">
        <v>1577</v>
      </c>
      <c r="K164" s="24" t="s">
        <v>1578</v>
      </c>
      <c r="L164" s="97">
        <v>21202022</v>
      </c>
      <c r="M164" s="49">
        <v>901954</v>
      </c>
      <c r="N164" s="34" t="s">
        <v>918</v>
      </c>
      <c r="AF164" t="e">
        <f>+VLOOKUP(M164,AG:AH,2,FALSE)</f>
        <v>#N/A</v>
      </c>
    </row>
    <row r="165" spans="1:32" ht="30" x14ac:dyDescent="0.25">
      <c r="A165" s="36">
        <f t="shared" si="5"/>
        <v>164</v>
      </c>
      <c r="B165" s="34" t="s">
        <v>128</v>
      </c>
      <c r="C165" s="24">
        <v>2104</v>
      </c>
      <c r="D165" s="24" t="s">
        <v>180</v>
      </c>
      <c r="E165" s="36">
        <v>1007</v>
      </c>
      <c r="F165" s="24" t="s">
        <v>207</v>
      </c>
      <c r="G165" s="24"/>
      <c r="H165" s="38" t="str">
        <f t="shared" si="7"/>
        <v>2120202300100002</v>
      </c>
      <c r="I165" s="24" t="s">
        <v>180</v>
      </c>
      <c r="J165" s="24" t="s">
        <v>1577</v>
      </c>
      <c r="K165" s="24" t="s">
        <v>1578</v>
      </c>
      <c r="L165" s="97">
        <v>21202023</v>
      </c>
      <c r="M165" s="49">
        <v>902161</v>
      </c>
      <c r="N165" s="34" t="s">
        <v>917</v>
      </c>
      <c r="AF165" t="e">
        <f>+VLOOKUP(M165,AG:AH,2,FALSE)</f>
        <v>#N/A</v>
      </c>
    </row>
    <row r="166" spans="1:32" ht="30" x14ac:dyDescent="0.25">
      <c r="A166" s="36">
        <f t="shared" si="5"/>
        <v>165</v>
      </c>
      <c r="B166" s="34" t="s">
        <v>128</v>
      </c>
      <c r="C166" s="24">
        <v>2104</v>
      </c>
      <c r="D166" s="24" t="s">
        <v>181</v>
      </c>
      <c r="E166" s="36">
        <v>1009</v>
      </c>
      <c r="F166" s="24" t="s">
        <v>125</v>
      </c>
      <c r="G166" s="24"/>
      <c r="H166" s="38" t="str">
        <f t="shared" si="7"/>
        <v>2120204100100002</v>
      </c>
      <c r="I166" s="24" t="s">
        <v>181</v>
      </c>
      <c r="J166" s="24" t="s">
        <v>1577</v>
      </c>
      <c r="K166" s="24" t="s">
        <v>1578</v>
      </c>
      <c r="L166" s="97">
        <v>21202041</v>
      </c>
      <c r="M166" s="49">
        <v>902233</v>
      </c>
      <c r="N166" s="34" t="s">
        <v>911</v>
      </c>
      <c r="AF166" t="e">
        <f>+VLOOKUP(M166,AG:AH,2,FALSE)</f>
        <v>#N/A</v>
      </c>
    </row>
    <row r="167" spans="1:32" ht="30" x14ac:dyDescent="0.25">
      <c r="A167" s="36">
        <f t="shared" si="5"/>
        <v>166</v>
      </c>
      <c r="B167" s="34" t="s">
        <v>128</v>
      </c>
      <c r="C167" s="24">
        <v>2104</v>
      </c>
      <c r="D167" s="24" t="s">
        <v>182</v>
      </c>
      <c r="E167" s="36">
        <v>1010</v>
      </c>
      <c r="F167" s="24" t="s">
        <v>207</v>
      </c>
      <c r="G167" s="24"/>
      <c r="H167" s="38" t="str">
        <f t="shared" si="7"/>
        <v>2120204200100002</v>
      </c>
      <c r="I167" s="24" t="s">
        <v>182</v>
      </c>
      <c r="J167" s="24" t="s">
        <v>1577</v>
      </c>
      <c r="K167" s="24" t="s">
        <v>1578</v>
      </c>
      <c r="L167" s="97">
        <v>21202042</v>
      </c>
      <c r="M167" s="49">
        <v>902234</v>
      </c>
      <c r="N167" s="34" t="s">
        <v>910</v>
      </c>
      <c r="AF167" t="e">
        <f>+VLOOKUP(M167,AG:AH,2,FALSE)</f>
        <v>#N/A</v>
      </c>
    </row>
    <row r="168" spans="1:32" ht="30" x14ac:dyDescent="0.25">
      <c r="A168" s="36">
        <f t="shared" si="5"/>
        <v>167</v>
      </c>
      <c r="B168" s="34" t="s">
        <v>128</v>
      </c>
      <c r="C168" s="24">
        <v>2104</v>
      </c>
      <c r="D168" s="24" t="s">
        <v>183</v>
      </c>
      <c r="E168" s="36">
        <v>1011</v>
      </c>
      <c r="F168" s="24" t="s">
        <v>2338</v>
      </c>
      <c r="G168" s="24"/>
      <c r="H168" s="38" t="str">
        <f t="shared" si="7"/>
        <v>2120204300100002</v>
      </c>
      <c r="I168" s="24" t="s">
        <v>183</v>
      </c>
      <c r="J168" s="24" t="s">
        <v>1577</v>
      </c>
      <c r="K168" s="24" t="s">
        <v>1578</v>
      </c>
      <c r="L168" s="97">
        <v>21202043</v>
      </c>
      <c r="M168" s="49">
        <v>902235</v>
      </c>
      <c r="N168" s="34" t="s">
        <v>909</v>
      </c>
      <c r="AF168" t="e">
        <f>+VLOOKUP(M168,AG:AH,2,FALSE)</f>
        <v>#N/A</v>
      </c>
    </row>
    <row r="169" spans="1:32" ht="30" x14ac:dyDescent="0.25">
      <c r="A169" s="36">
        <f t="shared" si="5"/>
        <v>168</v>
      </c>
      <c r="B169" s="34" t="s">
        <v>129</v>
      </c>
      <c r="C169" s="24">
        <v>2105</v>
      </c>
      <c r="D169" s="24" t="s">
        <v>184</v>
      </c>
      <c r="E169" s="36">
        <v>1001</v>
      </c>
      <c r="F169" s="24" t="s">
        <v>2</v>
      </c>
      <c r="G169" s="24"/>
      <c r="H169" s="38" t="str">
        <f>+CONCATENATE(L169,"001","00001")</f>
        <v>2130100100100001</v>
      </c>
      <c r="I169" s="24" t="s">
        <v>184</v>
      </c>
      <c r="J169" s="24" t="s">
        <v>1565</v>
      </c>
      <c r="K169" s="24" t="s">
        <v>1566</v>
      </c>
      <c r="L169" s="97" t="s">
        <v>1608</v>
      </c>
      <c r="M169" s="49">
        <v>900067</v>
      </c>
      <c r="N169" s="34" t="s">
        <v>919</v>
      </c>
      <c r="AF169" t="e">
        <f>+VLOOKUP(M169,AG:AH,2,FALSE)</f>
        <v>#N/A</v>
      </c>
    </row>
    <row r="170" spans="1:32" ht="26.25" x14ac:dyDescent="0.25">
      <c r="A170" s="36">
        <f t="shared" si="5"/>
        <v>169</v>
      </c>
      <c r="B170" s="14" t="s">
        <v>130</v>
      </c>
      <c r="C170" s="24">
        <v>2106</v>
      </c>
      <c r="D170" s="15" t="s">
        <v>615</v>
      </c>
      <c r="E170" s="36">
        <v>1001</v>
      </c>
      <c r="F170" s="24" t="s">
        <v>2</v>
      </c>
      <c r="G170" s="24"/>
      <c r="H170" s="38" t="str">
        <f>+CONCATENATE(L170,"002","00001")</f>
        <v>2140100100200001</v>
      </c>
      <c r="I170" s="24" t="s">
        <v>2203</v>
      </c>
      <c r="J170" s="24" t="s">
        <v>1565</v>
      </c>
      <c r="K170" s="24" t="s">
        <v>1566</v>
      </c>
      <c r="L170" s="97">
        <v>21401001</v>
      </c>
      <c r="M170" s="24">
        <v>901359</v>
      </c>
      <c r="N170" s="34" t="s">
        <v>2203</v>
      </c>
      <c r="AF170" t="e">
        <f>+VLOOKUP(M170,AG:AH,2,FALSE)</f>
        <v>#N/A</v>
      </c>
    </row>
    <row r="171" spans="1:32" ht="26.25" x14ac:dyDescent="0.25">
      <c r="A171" s="36">
        <f t="shared" si="5"/>
        <v>170</v>
      </c>
      <c r="B171" s="14" t="s">
        <v>130</v>
      </c>
      <c r="C171" s="24">
        <v>2106</v>
      </c>
      <c r="D171" s="15" t="s">
        <v>615</v>
      </c>
      <c r="E171" s="36">
        <v>1001</v>
      </c>
      <c r="F171" s="24" t="s">
        <v>2</v>
      </c>
      <c r="G171" s="24"/>
      <c r="H171" s="38" t="str">
        <f t="shared" ref="H171" si="8">+CONCATENATE(L171,"001","00001")</f>
        <v>2140100100100001</v>
      </c>
      <c r="I171" s="24" t="s">
        <v>2204</v>
      </c>
      <c r="J171" s="24" t="s">
        <v>1565</v>
      </c>
      <c r="K171" s="24" t="s">
        <v>1566</v>
      </c>
      <c r="L171" s="97">
        <v>21401001</v>
      </c>
      <c r="M171" s="24">
        <v>901358</v>
      </c>
      <c r="N171" s="34" t="s">
        <v>2204</v>
      </c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F171" t="e">
        <f>+VLOOKUP(M171,AG:AH,2,FALSE)</f>
        <v>#N/A</v>
      </c>
    </row>
    <row r="172" spans="1:32" ht="26.25" x14ac:dyDescent="0.25">
      <c r="A172" s="36">
        <f t="shared" si="5"/>
        <v>171</v>
      </c>
      <c r="B172" s="14" t="s">
        <v>130</v>
      </c>
      <c r="C172" s="24">
        <v>2106</v>
      </c>
      <c r="D172" s="15" t="s">
        <v>615</v>
      </c>
      <c r="E172" s="36">
        <v>1001</v>
      </c>
      <c r="F172" s="24" t="s">
        <v>2</v>
      </c>
      <c r="G172" s="24"/>
      <c r="H172" s="38" t="str">
        <f>+CONCATENATE(L172,"004","00001")</f>
        <v>2140100100400001</v>
      </c>
      <c r="I172" s="24" t="s">
        <v>2324</v>
      </c>
      <c r="J172" s="24" t="s">
        <v>1565</v>
      </c>
      <c r="K172" s="24" t="s">
        <v>1566</v>
      </c>
      <c r="L172" s="97">
        <v>21401001</v>
      </c>
      <c r="M172" s="24">
        <v>901519</v>
      </c>
      <c r="N172" s="34" t="s">
        <v>2322</v>
      </c>
      <c r="AF172" t="e">
        <f>+VLOOKUP(M172,AG:AH,2,FALSE)</f>
        <v>#N/A</v>
      </c>
    </row>
    <row r="173" spans="1:32" ht="30" x14ac:dyDescent="0.25">
      <c r="A173" s="36">
        <f t="shared" si="5"/>
        <v>172</v>
      </c>
      <c r="B173" s="14" t="s">
        <v>130</v>
      </c>
      <c r="C173" s="24">
        <v>2106</v>
      </c>
      <c r="D173" s="15" t="s">
        <v>615</v>
      </c>
      <c r="E173" s="36">
        <v>1001</v>
      </c>
      <c r="F173" s="24" t="s">
        <v>2</v>
      </c>
      <c r="G173" s="24"/>
      <c r="H173" s="38" t="str">
        <f>+CONCATENATE(L173,"005","00001")</f>
        <v>2140100100500001</v>
      </c>
      <c r="I173" s="34" t="s">
        <v>2325</v>
      </c>
      <c r="J173" s="24" t="s">
        <v>1565</v>
      </c>
      <c r="K173" s="24" t="s">
        <v>1566</v>
      </c>
      <c r="L173" s="97">
        <v>21401001</v>
      </c>
      <c r="M173" s="24">
        <v>901545</v>
      </c>
      <c r="N173" s="34" t="s">
        <v>2323</v>
      </c>
      <c r="AF173" t="e">
        <f>+VLOOKUP(M173,AG:AH,2,FALSE)</f>
        <v>#N/A</v>
      </c>
    </row>
    <row r="174" spans="1:32" ht="26.25" x14ac:dyDescent="0.25">
      <c r="A174" s="36">
        <f t="shared" si="5"/>
        <v>173</v>
      </c>
      <c r="B174" s="14" t="s">
        <v>130</v>
      </c>
      <c r="C174" s="24">
        <v>2106</v>
      </c>
      <c r="D174" s="15" t="s">
        <v>615</v>
      </c>
      <c r="E174" s="36">
        <v>1001</v>
      </c>
      <c r="F174" s="24" t="s">
        <v>2</v>
      </c>
      <c r="G174" s="24"/>
      <c r="H174" s="38" t="str">
        <f>+CONCATENATE(L174,"003","00001")</f>
        <v>2140100100300001</v>
      </c>
      <c r="I174" s="24" t="s">
        <v>2320</v>
      </c>
      <c r="J174" s="24" t="s">
        <v>1565</v>
      </c>
      <c r="K174" s="24" t="s">
        <v>1566</v>
      </c>
      <c r="L174" s="97">
        <v>21401001</v>
      </c>
      <c r="M174" s="24">
        <v>900068</v>
      </c>
      <c r="N174" s="34" t="s">
        <v>2321</v>
      </c>
      <c r="AF174" t="e">
        <f>+VLOOKUP(M174,AG:AH,2,FALSE)</f>
        <v>#N/A</v>
      </c>
    </row>
    <row r="175" spans="1:32" ht="30" x14ac:dyDescent="0.25">
      <c r="A175" s="36">
        <f t="shared" si="5"/>
        <v>174</v>
      </c>
      <c r="B175" s="34" t="s">
        <v>130</v>
      </c>
      <c r="C175" s="24">
        <v>2106</v>
      </c>
      <c r="D175" s="24" t="s">
        <v>185</v>
      </c>
      <c r="E175" s="36">
        <v>1003</v>
      </c>
      <c r="F175" s="24" t="s">
        <v>2</v>
      </c>
      <c r="G175" s="24"/>
      <c r="H175" s="38" t="str">
        <f>+CONCATENATE(L175,"001","00100")</f>
        <v>2140100300100100</v>
      </c>
      <c r="I175" s="24" t="s">
        <v>185</v>
      </c>
      <c r="J175" s="24" t="s">
        <v>1863</v>
      </c>
      <c r="K175" s="24" t="s">
        <v>1566</v>
      </c>
      <c r="L175" s="97">
        <v>21401003</v>
      </c>
      <c r="M175" s="49">
        <v>902366</v>
      </c>
      <c r="N175" s="34" t="s">
        <v>900</v>
      </c>
      <c r="AF175" t="e">
        <f>+VLOOKUP(M175,AG:AH,2,FALSE)</f>
        <v>#N/A</v>
      </c>
    </row>
    <row r="176" spans="1:32" ht="30" x14ac:dyDescent="0.25">
      <c r="A176" s="36">
        <f t="shared" si="5"/>
        <v>175</v>
      </c>
      <c r="B176" s="34" t="s">
        <v>570</v>
      </c>
      <c r="C176" s="24">
        <v>2301</v>
      </c>
      <c r="D176" s="24" t="s">
        <v>585</v>
      </c>
      <c r="E176" s="36">
        <v>1001</v>
      </c>
      <c r="F176" s="24" t="s">
        <v>2</v>
      </c>
      <c r="G176" s="24"/>
      <c r="H176" s="38" t="str">
        <f>+CONCATENATE(L176,"001","00000")</f>
        <v>2310100100100000</v>
      </c>
      <c r="I176" s="24" t="s">
        <v>585</v>
      </c>
      <c r="J176" s="24" t="s">
        <v>1583</v>
      </c>
      <c r="K176" s="24" t="s">
        <v>1566</v>
      </c>
      <c r="L176" s="97">
        <v>23101001</v>
      </c>
      <c r="M176" s="49">
        <v>900113</v>
      </c>
      <c r="N176" s="34" t="s">
        <v>585</v>
      </c>
      <c r="AF176" t="e">
        <f>+VLOOKUP(M176,AG:AH,2,FALSE)</f>
        <v>#N/A</v>
      </c>
    </row>
    <row r="177" spans="1:37" x14ac:dyDescent="0.25">
      <c r="A177" s="36">
        <f t="shared" si="5"/>
        <v>176</v>
      </c>
      <c r="B177" s="34" t="s">
        <v>131</v>
      </c>
      <c r="C177" s="24">
        <v>2304</v>
      </c>
      <c r="D177" s="24" t="s">
        <v>186</v>
      </c>
      <c r="E177" s="36">
        <v>1001</v>
      </c>
      <c r="F177" s="24" t="s">
        <v>2</v>
      </c>
      <c r="G177" s="24"/>
      <c r="H177" s="38" t="str">
        <f>+CONCATENATE(L177,"001","00001")</f>
        <v>2320100100100001</v>
      </c>
      <c r="I177" s="38" t="s">
        <v>186</v>
      </c>
      <c r="J177" s="24" t="s">
        <v>1565</v>
      </c>
      <c r="K177" s="24" t="s">
        <v>1566</v>
      </c>
      <c r="L177" s="98">
        <v>23201001</v>
      </c>
      <c r="M177" s="49">
        <v>901011</v>
      </c>
      <c r="N177" s="34" t="s">
        <v>934</v>
      </c>
      <c r="AF177" t="e">
        <f>+VLOOKUP(M177,AG:AH,2,FALSE)</f>
        <v>#N/A</v>
      </c>
    </row>
    <row r="178" spans="1:37" x14ac:dyDescent="0.25">
      <c r="A178" s="36">
        <f t="shared" si="5"/>
        <v>177</v>
      </c>
      <c r="B178" s="34" t="s">
        <v>131</v>
      </c>
      <c r="C178" s="24">
        <v>2304</v>
      </c>
      <c r="D178" s="24" t="s">
        <v>187</v>
      </c>
      <c r="E178" s="36">
        <v>1002</v>
      </c>
      <c r="F178" s="24" t="s">
        <v>2</v>
      </c>
      <c r="G178" s="24"/>
      <c r="H178" s="38" t="s">
        <v>1609</v>
      </c>
      <c r="I178" s="38" t="s">
        <v>187</v>
      </c>
      <c r="J178" s="24" t="s">
        <v>1565</v>
      </c>
      <c r="K178" s="24" t="s">
        <v>1566</v>
      </c>
      <c r="L178" s="97" t="s">
        <v>1610</v>
      </c>
      <c r="M178" s="55">
        <v>901011</v>
      </c>
      <c r="N178" s="34" t="s">
        <v>934</v>
      </c>
      <c r="AF178" t="e">
        <f>+VLOOKUP(M178,AG:AH,2,FALSE)</f>
        <v>#N/A</v>
      </c>
    </row>
    <row r="179" spans="1:37" x14ac:dyDescent="0.25">
      <c r="A179" s="36">
        <f t="shared" si="5"/>
        <v>178</v>
      </c>
      <c r="B179" s="34" t="s">
        <v>131</v>
      </c>
      <c r="C179" s="24">
        <v>2304</v>
      </c>
      <c r="D179" s="24" t="s">
        <v>188</v>
      </c>
      <c r="E179" s="36">
        <v>1003</v>
      </c>
      <c r="F179" s="24" t="s">
        <v>2</v>
      </c>
      <c r="G179" s="24"/>
      <c r="H179" s="38" t="s">
        <v>1611</v>
      </c>
      <c r="I179" s="38" t="s">
        <v>188</v>
      </c>
      <c r="J179" s="24" t="s">
        <v>1565</v>
      </c>
      <c r="K179" s="24" t="s">
        <v>1566</v>
      </c>
      <c r="L179" s="97" t="s">
        <v>1612</v>
      </c>
      <c r="M179" s="57">
        <v>901377</v>
      </c>
      <c r="N179" s="34" t="s">
        <v>929</v>
      </c>
      <c r="AF179" t="e">
        <f>+VLOOKUP(M179,AG:AH,2,FALSE)</f>
        <v>#N/A</v>
      </c>
    </row>
    <row r="180" spans="1:37" x14ac:dyDescent="0.25">
      <c r="A180" s="36">
        <f t="shared" si="5"/>
        <v>179</v>
      </c>
      <c r="B180" s="34" t="s">
        <v>131</v>
      </c>
      <c r="C180" s="24">
        <v>2304</v>
      </c>
      <c r="D180" s="24" t="s">
        <v>189</v>
      </c>
      <c r="E180" s="36">
        <v>1004</v>
      </c>
      <c r="F180" s="24" t="s">
        <v>2</v>
      </c>
      <c r="G180" s="24"/>
      <c r="H180" s="24" t="s">
        <v>1613</v>
      </c>
      <c r="I180" s="38" t="s">
        <v>189</v>
      </c>
      <c r="J180" s="24" t="s">
        <v>1565</v>
      </c>
      <c r="K180" s="24" t="s">
        <v>1566</v>
      </c>
      <c r="L180" s="97" t="s">
        <v>1614</v>
      </c>
      <c r="M180" s="49">
        <v>901377</v>
      </c>
      <c r="N180" s="34" t="s">
        <v>929</v>
      </c>
      <c r="AF180" t="e">
        <f>+VLOOKUP(M180,AG:AH,2,FALSE)</f>
        <v>#N/A</v>
      </c>
    </row>
    <row r="181" spans="1:37" x14ac:dyDescent="0.25">
      <c r="A181" s="36">
        <f t="shared" si="5"/>
        <v>180</v>
      </c>
      <c r="B181" s="34" t="s">
        <v>131</v>
      </c>
      <c r="C181" s="24">
        <v>2304</v>
      </c>
      <c r="D181" s="24" t="s">
        <v>765</v>
      </c>
      <c r="E181" s="36">
        <v>1005</v>
      </c>
      <c r="F181" s="24" t="s">
        <v>2</v>
      </c>
      <c r="G181" s="24"/>
      <c r="H181" s="24" t="s">
        <v>1615</v>
      </c>
      <c r="I181" s="38" t="s">
        <v>765</v>
      </c>
      <c r="J181" s="24" t="s">
        <v>1565</v>
      </c>
      <c r="K181" s="24" t="s">
        <v>1566</v>
      </c>
      <c r="L181" s="97" t="s">
        <v>1616</v>
      </c>
      <c r="M181" s="55">
        <v>901281</v>
      </c>
      <c r="N181" s="45" t="s">
        <v>935</v>
      </c>
      <c r="AF181" t="e">
        <f>+VLOOKUP(M181,AG:AH,2,FALSE)</f>
        <v>#N/A</v>
      </c>
    </row>
    <row r="182" spans="1:37" s="29" customFormat="1" x14ac:dyDescent="0.25">
      <c r="A182" s="36">
        <f t="shared" si="5"/>
        <v>181</v>
      </c>
      <c r="B182" s="50" t="s">
        <v>131</v>
      </c>
      <c r="C182" s="38">
        <v>2304</v>
      </c>
      <c r="D182" s="38" t="s">
        <v>190</v>
      </c>
      <c r="E182" s="110">
        <v>1006</v>
      </c>
      <c r="F182" s="24" t="s">
        <v>2</v>
      </c>
      <c r="G182" s="38"/>
      <c r="H182" s="38" t="str">
        <f>+CONCATENATE(L182,"001","00001")</f>
        <v>2320100600100001</v>
      </c>
      <c r="I182" s="51" t="s">
        <v>1910</v>
      </c>
      <c r="J182" s="38" t="s">
        <v>1565</v>
      </c>
      <c r="K182" s="38" t="s">
        <v>1566</v>
      </c>
      <c r="L182" s="102">
        <v>23201006</v>
      </c>
      <c r="M182" s="62">
        <v>901822</v>
      </c>
      <c r="N182" s="50" t="s">
        <v>1913</v>
      </c>
      <c r="AF182" t="e">
        <f>+VLOOKUP(M182,AG:AH,2,FALSE)</f>
        <v>#N/A</v>
      </c>
      <c r="AK182" s="37"/>
    </row>
    <row r="183" spans="1:37" s="37" customFormat="1" ht="30" x14ac:dyDescent="0.25">
      <c r="A183" s="36">
        <f t="shared" si="5"/>
        <v>182</v>
      </c>
      <c r="B183" s="50" t="s">
        <v>131</v>
      </c>
      <c r="C183" s="38">
        <v>2304</v>
      </c>
      <c r="D183" s="38" t="s">
        <v>190</v>
      </c>
      <c r="E183" s="110">
        <v>1006</v>
      </c>
      <c r="F183" s="24" t="s">
        <v>2</v>
      </c>
      <c r="G183" s="38"/>
      <c r="H183" s="38" t="str">
        <f>+CONCATENATE(L183,"002","00001")</f>
        <v>2320100600200001</v>
      </c>
      <c r="I183" s="51" t="s">
        <v>1911</v>
      </c>
      <c r="J183" s="38" t="s">
        <v>1565</v>
      </c>
      <c r="K183" s="38" t="s">
        <v>1566</v>
      </c>
      <c r="L183" s="102">
        <v>23201006</v>
      </c>
      <c r="M183" s="62">
        <v>901834</v>
      </c>
      <c r="N183" s="50" t="s">
        <v>1914</v>
      </c>
      <c r="AF183" t="e">
        <f>+VLOOKUP(M183,AG:AH,2,FALSE)</f>
        <v>#N/A</v>
      </c>
    </row>
    <row r="184" spans="1:37" s="37" customFormat="1" x14ac:dyDescent="0.25">
      <c r="A184" s="36">
        <f t="shared" si="5"/>
        <v>183</v>
      </c>
      <c r="B184" s="50" t="s">
        <v>131</v>
      </c>
      <c r="C184" s="38">
        <v>2304</v>
      </c>
      <c r="D184" s="38" t="s">
        <v>190</v>
      </c>
      <c r="E184" s="110">
        <v>1006</v>
      </c>
      <c r="F184" s="24" t="s">
        <v>2</v>
      </c>
      <c r="G184" s="38"/>
      <c r="H184" s="38" t="str">
        <f>+CONCATENATE(L184,"003","00001")</f>
        <v>2320100600300001</v>
      </c>
      <c r="I184" s="51" t="s">
        <v>1912</v>
      </c>
      <c r="J184" s="38" t="s">
        <v>1565</v>
      </c>
      <c r="K184" s="38" t="s">
        <v>1566</v>
      </c>
      <c r="L184" s="102">
        <v>23201006</v>
      </c>
      <c r="M184" s="62">
        <v>901463</v>
      </c>
      <c r="N184" s="50" t="s">
        <v>1915</v>
      </c>
      <c r="AF184" t="e">
        <f>+VLOOKUP(M184,AG:AH,2,FALSE)</f>
        <v>#N/A</v>
      </c>
    </row>
    <row r="185" spans="1:37" x14ac:dyDescent="0.25">
      <c r="A185" s="36">
        <f t="shared" si="5"/>
        <v>184</v>
      </c>
      <c r="B185" s="34" t="s">
        <v>131</v>
      </c>
      <c r="C185" s="24">
        <v>2304</v>
      </c>
      <c r="D185" s="24" t="s">
        <v>191</v>
      </c>
      <c r="E185" s="36">
        <v>1007</v>
      </c>
      <c r="F185" s="24" t="s">
        <v>2</v>
      </c>
      <c r="G185" s="24"/>
      <c r="H185" s="38" t="str">
        <f>+CONCATENATE(L185,"001","00001")</f>
        <v>2320100700100001</v>
      </c>
      <c r="I185" s="24" t="s">
        <v>191</v>
      </c>
      <c r="J185" s="38" t="s">
        <v>1565</v>
      </c>
      <c r="K185" s="38" t="s">
        <v>1566</v>
      </c>
      <c r="L185" s="97">
        <v>23201007</v>
      </c>
      <c r="M185" s="49">
        <v>901562</v>
      </c>
      <c r="N185" s="34" t="s">
        <v>936</v>
      </c>
      <c r="AF185" t="e">
        <f>+VLOOKUP(M185,AG:AH,2,FALSE)</f>
        <v>#N/A</v>
      </c>
    </row>
    <row r="186" spans="1:37" x14ac:dyDescent="0.25">
      <c r="A186" s="36">
        <f t="shared" si="5"/>
        <v>185</v>
      </c>
      <c r="B186" s="34" t="s">
        <v>131</v>
      </c>
      <c r="C186" s="24">
        <v>2304</v>
      </c>
      <c r="D186" s="24" t="s">
        <v>192</v>
      </c>
      <c r="E186" s="36">
        <v>1008</v>
      </c>
      <c r="F186" s="24" t="s">
        <v>2</v>
      </c>
      <c r="G186" s="24"/>
      <c r="H186" s="38" t="str">
        <f>+CONCATENATE(L186,"001","00001")</f>
        <v>2320100800100001</v>
      </c>
      <c r="I186" s="24" t="s">
        <v>192</v>
      </c>
      <c r="J186" s="38" t="s">
        <v>1565</v>
      </c>
      <c r="K186" s="38" t="s">
        <v>1566</v>
      </c>
      <c r="L186" s="97">
        <v>23201008</v>
      </c>
      <c r="M186" s="49">
        <v>901562</v>
      </c>
      <c r="N186" s="34" t="s">
        <v>936</v>
      </c>
      <c r="AF186" t="e">
        <f>+VLOOKUP(M186,AG:AH,2,FALSE)</f>
        <v>#N/A</v>
      </c>
    </row>
    <row r="187" spans="1:37" x14ac:dyDescent="0.25">
      <c r="A187" s="36">
        <f t="shared" si="5"/>
        <v>186</v>
      </c>
      <c r="B187" s="34" t="s">
        <v>131</v>
      </c>
      <c r="C187" s="24">
        <v>2304</v>
      </c>
      <c r="D187" s="24" t="s">
        <v>193</v>
      </c>
      <c r="E187" s="36">
        <v>1009</v>
      </c>
      <c r="F187" s="24" t="s">
        <v>2</v>
      </c>
      <c r="G187" s="24"/>
      <c r="H187" s="24" t="s">
        <v>1617</v>
      </c>
      <c r="I187" s="24" t="s">
        <v>193</v>
      </c>
      <c r="J187" s="24" t="s">
        <v>1565</v>
      </c>
      <c r="K187" s="24" t="s">
        <v>1566</v>
      </c>
      <c r="L187" s="97" t="s">
        <v>1618</v>
      </c>
      <c r="M187" s="49">
        <v>901376</v>
      </c>
      <c r="N187" s="34" t="s">
        <v>928</v>
      </c>
      <c r="AF187" t="e">
        <f>+VLOOKUP(M187,AG:AH,2,FALSE)</f>
        <v>#N/A</v>
      </c>
    </row>
    <row r="188" spans="1:37" ht="30" x14ac:dyDescent="0.25">
      <c r="A188" s="36">
        <f t="shared" si="5"/>
        <v>187</v>
      </c>
      <c r="B188" s="34" t="s">
        <v>132</v>
      </c>
      <c r="C188" s="24">
        <v>2305</v>
      </c>
      <c r="D188" s="24" t="s">
        <v>196</v>
      </c>
      <c r="E188" s="36">
        <v>1001</v>
      </c>
      <c r="F188" s="24" t="s">
        <v>2</v>
      </c>
      <c r="G188" s="24"/>
      <c r="H188" s="38" t="str">
        <f>+CONCATENATE(L188,"001","00001")</f>
        <v>2330100100100001</v>
      </c>
      <c r="I188" s="24" t="s">
        <v>901</v>
      </c>
      <c r="J188" s="38" t="s">
        <v>1565</v>
      </c>
      <c r="K188" s="38" t="s">
        <v>1566</v>
      </c>
      <c r="L188" s="97">
        <v>23301001</v>
      </c>
      <c r="M188" s="57">
        <v>901559</v>
      </c>
      <c r="N188" s="46" t="s">
        <v>933</v>
      </c>
      <c r="AF188" t="e">
        <f>+VLOOKUP(M188,AG:AH,2,FALSE)</f>
        <v>#N/A</v>
      </c>
    </row>
    <row r="189" spans="1:37" ht="30" x14ac:dyDescent="0.25">
      <c r="A189" s="36">
        <f t="shared" si="5"/>
        <v>188</v>
      </c>
      <c r="B189" s="34" t="s">
        <v>132</v>
      </c>
      <c r="C189" s="24">
        <v>2305</v>
      </c>
      <c r="D189" s="24" t="s">
        <v>197</v>
      </c>
      <c r="E189" s="36">
        <v>1002</v>
      </c>
      <c r="F189" s="24" t="s">
        <v>2</v>
      </c>
      <c r="G189" s="24"/>
      <c r="H189" s="38" t="str">
        <f>+CONCATENATE(L189,"001","00001")</f>
        <v>2330100200100001</v>
      </c>
      <c r="I189" s="24" t="s">
        <v>902</v>
      </c>
      <c r="J189" s="38" t="s">
        <v>1565</v>
      </c>
      <c r="K189" s="38" t="s">
        <v>1566</v>
      </c>
      <c r="L189" s="97">
        <v>23301002</v>
      </c>
      <c r="M189" s="49">
        <v>901571</v>
      </c>
      <c r="N189" s="34" t="s">
        <v>931</v>
      </c>
      <c r="AF189" t="e">
        <f>+VLOOKUP(M189,AG:AH,2,FALSE)</f>
        <v>#N/A</v>
      </c>
    </row>
    <row r="190" spans="1:37" ht="30" x14ac:dyDescent="0.25">
      <c r="A190" s="36">
        <f t="shared" si="5"/>
        <v>189</v>
      </c>
      <c r="B190" s="34" t="s">
        <v>132</v>
      </c>
      <c r="C190" s="24">
        <v>2305</v>
      </c>
      <c r="D190" s="24" t="s">
        <v>198</v>
      </c>
      <c r="E190" s="36">
        <v>1003</v>
      </c>
      <c r="F190" s="24" t="s">
        <v>207</v>
      </c>
      <c r="G190" s="24"/>
      <c r="H190" s="38" t="str">
        <f>+CONCATENATE(L190,"001","00001")</f>
        <v>2330100300100001</v>
      </c>
      <c r="I190" s="24" t="s">
        <v>903</v>
      </c>
      <c r="J190" s="38" t="s">
        <v>1565</v>
      </c>
      <c r="K190" s="38" t="s">
        <v>1566</v>
      </c>
      <c r="L190" s="97">
        <v>23301003</v>
      </c>
      <c r="M190" s="49">
        <v>901747</v>
      </c>
      <c r="N190" s="34" t="s">
        <v>932</v>
      </c>
      <c r="AF190" t="e">
        <f>+VLOOKUP(M190,AG:AH,2,FALSE)</f>
        <v>#N/A</v>
      </c>
    </row>
    <row r="191" spans="1:37" x14ac:dyDescent="0.25">
      <c r="A191" s="36">
        <f t="shared" si="5"/>
        <v>190</v>
      </c>
      <c r="B191" s="50" t="s">
        <v>614</v>
      </c>
      <c r="C191" s="38">
        <v>2414</v>
      </c>
      <c r="D191" s="38" t="s">
        <v>616</v>
      </c>
      <c r="E191" s="110">
        <v>1001</v>
      </c>
      <c r="F191" s="69" t="s">
        <v>125</v>
      </c>
      <c r="G191" s="69"/>
      <c r="H191" s="38" t="str">
        <f>+CONCATENATE(L191,"001","00099")</f>
        <v>2440100100100099</v>
      </c>
      <c r="I191" s="26" t="s">
        <v>888</v>
      </c>
      <c r="J191" s="50" t="s">
        <v>1855</v>
      </c>
      <c r="K191" s="38" t="s">
        <v>1566</v>
      </c>
      <c r="L191" s="104">
        <v>24401001</v>
      </c>
      <c r="M191" s="24">
        <v>901382</v>
      </c>
      <c r="N191" s="26" t="s">
        <v>888</v>
      </c>
      <c r="AF191" t="e">
        <f>+VLOOKUP(M191,AG:AH,2,FALSE)</f>
        <v>#N/A</v>
      </c>
    </row>
    <row r="192" spans="1:37" x14ac:dyDescent="0.25">
      <c r="A192" s="36">
        <f t="shared" si="5"/>
        <v>191</v>
      </c>
      <c r="B192" s="50" t="s">
        <v>614</v>
      </c>
      <c r="C192" s="38">
        <v>2414</v>
      </c>
      <c r="D192" s="38" t="s">
        <v>616</v>
      </c>
      <c r="E192" s="110">
        <v>1001</v>
      </c>
      <c r="F192" s="69" t="s">
        <v>2</v>
      </c>
      <c r="G192" s="69"/>
      <c r="H192" s="38" t="str">
        <f>+CONCATENATE(L192,"002","00099")</f>
        <v>2440100100200099</v>
      </c>
      <c r="I192" s="26" t="s">
        <v>889</v>
      </c>
      <c r="J192" s="50" t="s">
        <v>1855</v>
      </c>
      <c r="K192" s="38" t="s">
        <v>1566</v>
      </c>
      <c r="L192" s="104">
        <v>24401001</v>
      </c>
      <c r="M192" s="24">
        <v>901362</v>
      </c>
      <c r="N192" s="26" t="s">
        <v>889</v>
      </c>
      <c r="AF192" t="e">
        <f>+VLOOKUP(M192,AG:AH,2,FALSE)</f>
        <v>#N/A</v>
      </c>
    </row>
    <row r="193" spans="1:32" x14ac:dyDescent="0.25">
      <c r="A193" s="36">
        <f t="shared" si="5"/>
        <v>192</v>
      </c>
      <c r="B193" s="50" t="s">
        <v>614</v>
      </c>
      <c r="C193" s="38">
        <v>2414</v>
      </c>
      <c r="D193" s="38" t="s">
        <v>616</v>
      </c>
      <c r="E193" s="110">
        <v>1001</v>
      </c>
      <c r="F193" s="69" t="s">
        <v>2</v>
      </c>
      <c r="G193" s="69"/>
      <c r="H193" s="38" t="str">
        <f>+CONCATENATE(L193,"003","00099")</f>
        <v>2440100100300099</v>
      </c>
      <c r="I193" s="26" t="s">
        <v>890</v>
      </c>
      <c r="J193" s="50" t="s">
        <v>1855</v>
      </c>
      <c r="K193" s="38" t="s">
        <v>1566</v>
      </c>
      <c r="L193" s="105">
        <v>24401001</v>
      </c>
      <c r="M193" s="24">
        <v>901363</v>
      </c>
      <c r="N193" s="26" t="s">
        <v>890</v>
      </c>
      <c r="AF193" t="e">
        <f>+VLOOKUP(M193,AG:AH,2,FALSE)</f>
        <v>#N/A</v>
      </c>
    </row>
    <row r="194" spans="1:32" ht="25.5" x14ac:dyDescent="0.25">
      <c r="A194" s="36">
        <f t="shared" si="5"/>
        <v>193</v>
      </c>
      <c r="B194" s="50" t="s">
        <v>614</v>
      </c>
      <c r="C194" s="38">
        <v>2414</v>
      </c>
      <c r="D194" s="38" t="s">
        <v>616</v>
      </c>
      <c r="E194" s="110">
        <v>1001</v>
      </c>
      <c r="F194" s="69" t="s">
        <v>2</v>
      </c>
      <c r="G194" s="69"/>
      <c r="H194" s="38" t="str">
        <f>+CONCATENATE(L194,"004","00099")</f>
        <v>2440100100400099</v>
      </c>
      <c r="I194" s="26" t="s">
        <v>895</v>
      </c>
      <c r="J194" s="50" t="s">
        <v>1855</v>
      </c>
      <c r="K194" s="38" t="s">
        <v>1566</v>
      </c>
      <c r="L194" s="105">
        <v>24401001</v>
      </c>
      <c r="M194" s="24">
        <v>902147</v>
      </c>
      <c r="N194" s="26" t="s">
        <v>895</v>
      </c>
      <c r="AF194" t="e">
        <f>+VLOOKUP(M194,AG:AH,2,FALSE)</f>
        <v>#N/A</v>
      </c>
    </row>
    <row r="195" spans="1:32" ht="25.5" x14ac:dyDescent="0.25">
      <c r="A195" s="36">
        <f t="shared" ref="A195:A258" si="9">+A194+1</f>
        <v>194</v>
      </c>
      <c r="B195" s="50" t="s">
        <v>614</v>
      </c>
      <c r="C195" s="38">
        <v>2414</v>
      </c>
      <c r="D195" s="38" t="s">
        <v>616</v>
      </c>
      <c r="E195" s="110">
        <v>1001</v>
      </c>
      <c r="F195" s="69" t="s">
        <v>2</v>
      </c>
      <c r="G195" s="69"/>
      <c r="H195" s="38" t="str">
        <f>+CONCATENATE(L195,"005","00099")</f>
        <v>2440100100500099</v>
      </c>
      <c r="I195" s="26" t="s">
        <v>893</v>
      </c>
      <c r="J195" s="50" t="s">
        <v>1855</v>
      </c>
      <c r="K195" s="38" t="s">
        <v>1566</v>
      </c>
      <c r="L195" s="105">
        <v>24401001</v>
      </c>
      <c r="M195" s="24">
        <v>902145</v>
      </c>
      <c r="N195" s="26" t="s">
        <v>893</v>
      </c>
      <c r="AF195" t="e">
        <f>+VLOOKUP(M195,AG:AH,2,FALSE)</f>
        <v>#N/A</v>
      </c>
    </row>
    <row r="196" spans="1:32" x14ac:dyDescent="0.25">
      <c r="A196" s="36">
        <f t="shared" si="9"/>
        <v>195</v>
      </c>
      <c r="B196" s="50" t="s">
        <v>614</v>
      </c>
      <c r="C196" s="38">
        <v>2414</v>
      </c>
      <c r="D196" s="38" t="s">
        <v>616</v>
      </c>
      <c r="E196" s="110">
        <v>1001</v>
      </c>
      <c r="F196" s="69" t="s">
        <v>2</v>
      </c>
      <c r="G196" s="69"/>
      <c r="H196" s="38" t="str">
        <f>+CONCATENATE(L196,"006","00099")</f>
        <v>2440100100600099</v>
      </c>
      <c r="I196" s="26" t="s">
        <v>894</v>
      </c>
      <c r="J196" s="50" t="s">
        <v>1855</v>
      </c>
      <c r="K196" s="38" t="s">
        <v>1566</v>
      </c>
      <c r="L196" s="105">
        <v>24401001</v>
      </c>
      <c r="M196" s="24">
        <v>902146</v>
      </c>
      <c r="N196" s="26" t="s">
        <v>894</v>
      </c>
      <c r="AF196" t="e">
        <f>+VLOOKUP(M196,AG:AH,2,FALSE)</f>
        <v>#N/A</v>
      </c>
    </row>
    <row r="197" spans="1:32" x14ac:dyDescent="0.25">
      <c r="A197" s="36">
        <f t="shared" si="9"/>
        <v>196</v>
      </c>
      <c r="B197" s="50" t="s">
        <v>614</v>
      </c>
      <c r="C197" s="38">
        <v>2414</v>
      </c>
      <c r="D197" s="38" t="s">
        <v>616</v>
      </c>
      <c r="E197" s="110">
        <v>1001</v>
      </c>
      <c r="F197" s="69" t="s">
        <v>2</v>
      </c>
      <c r="G197" s="69"/>
      <c r="H197" s="38" t="str">
        <f>+CONCATENATE(L197,"007","00099")</f>
        <v>2440100100700099</v>
      </c>
      <c r="I197" s="26" t="s">
        <v>891</v>
      </c>
      <c r="J197" s="50" t="s">
        <v>1855</v>
      </c>
      <c r="K197" s="38" t="s">
        <v>1566</v>
      </c>
      <c r="L197" s="105">
        <v>24401001</v>
      </c>
      <c r="M197" s="24">
        <v>902214</v>
      </c>
      <c r="N197" s="26" t="s">
        <v>891</v>
      </c>
      <c r="AF197" t="e">
        <f>+VLOOKUP(M197,AG:AH,2,FALSE)</f>
        <v>#N/A</v>
      </c>
    </row>
    <row r="198" spans="1:32" ht="25.5" x14ac:dyDescent="0.25">
      <c r="A198" s="36">
        <f t="shared" si="9"/>
        <v>197</v>
      </c>
      <c r="B198" s="50" t="s">
        <v>614</v>
      </c>
      <c r="C198" s="38">
        <v>2414</v>
      </c>
      <c r="D198" s="38" t="s">
        <v>616</v>
      </c>
      <c r="E198" s="110">
        <v>1001</v>
      </c>
      <c r="F198" s="69" t="s">
        <v>125</v>
      </c>
      <c r="G198" s="69"/>
      <c r="H198" s="38" t="str">
        <f>+CONCATENATE(L198,"008","00099")</f>
        <v>2440100100800099</v>
      </c>
      <c r="I198" s="26" t="s">
        <v>892</v>
      </c>
      <c r="J198" s="50" t="s">
        <v>1855</v>
      </c>
      <c r="K198" s="38" t="s">
        <v>1566</v>
      </c>
      <c r="L198" s="105">
        <v>24401001</v>
      </c>
      <c r="M198" s="24">
        <v>902144</v>
      </c>
      <c r="N198" s="26" t="s">
        <v>892</v>
      </c>
      <c r="AF198" t="e">
        <f>+VLOOKUP(M198,AG:AH,2,FALSE)</f>
        <v>#N/A</v>
      </c>
    </row>
    <row r="199" spans="1:32" x14ac:dyDescent="0.25">
      <c r="A199" s="36">
        <f t="shared" si="9"/>
        <v>198</v>
      </c>
      <c r="B199" s="50" t="s">
        <v>614</v>
      </c>
      <c r="C199" s="38">
        <v>2414</v>
      </c>
      <c r="D199" s="38" t="s">
        <v>616</v>
      </c>
      <c r="E199" s="110">
        <v>1001</v>
      </c>
      <c r="F199" s="69" t="s">
        <v>125</v>
      </c>
      <c r="G199" s="69"/>
      <c r="H199" s="38" t="str">
        <f>+CONCATENATE(L199,"009","00099")</f>
        <v>2440100100900099</v>
      </c>
      <c r="I199" s="75" t="s">
        <v>2004</v>
      </c>
      <c r="J199" s="50" t="s">
        <v>1855</v>
      </c>
      <c r="K199" s="38" t="s">
        <v>1566</v>
      </c>
      <c r="L199" s="105">
        <v>24401001</v>
      </c>
      <c r="M199" s="24">
        <v>902213</v>
      </c>
      <c r="N199" s="26" t="s">
        <v>1998</v>
      </c>
      <c r="AF199" t="e">
        <f>+VLOOKUP(M199,AG:AH,2,FALSE)</f>
        <v>#N/A</v>
      </c>
    </row>
    <row r="200" spans="1:32" x14ac:dyDescent="0.25">
      <c r="A200" s="36">
        <f t="shared" si="9"/>
        <v>199</v>
      </c>
      <c r="B200" s="50" t="s">
        <v>614</v>
      </c>
      <c r="C200" s="38">
        <v>2414</v>
      </c>
      <c r="D200" s="38" t="s">
        <v>616</v>
      </c>
      <c r="E200" s="110">
        <v>1001</v>
      </c>
      <c r="F200" s="69" t="s">
        <v>2</v>
      </c>
      <c r="G200" s="69"/>
      <c r="H200" s="38" t="str">
        <f>+CONCATENATE(L200,"010","00099")</f>
        <v>2440100101000099</v>
      </c>
      <c r="I200" s="75" t="s">
        <v>2005</v>
      </c>
      <c r="J200" s="50" t="s">
        <v>1855</v>
      </c>
      <c r="K200" s="38" t="s">
        <v>1566</v>
      </c>
      <c r="L200" s="105">
        <v>24401001</v>
      </c>
      <c r="M200" s="24">
        <v>902212</v>
      </c>
      <c r="N200" s="26" t="s">
        <v>1999</v>
      </c>
      <c r="AF200" t="e">
        <f>+VLOOKUP(M200,AG:AH,2,FALSE)</f>
        <v>#N/A</v>
      </c>
    </row>
    <row r="201" spans="1:32" x14ac:dyDescent="0.25">
      <c r="A201" s="36">
        <f t="shared" si="9"/>
        <v>200</v>
      </c>
      <c r="B201" s="50" t="s">
        <v>614</v>
      </c>
      <c r="C201" s="38">
        <v>2414</v>
      </c>
      <c r="D201" s="38" t="s">
        <v>616</v>
      </c>
      <c r="E201" s="110">
        <v>1001</v>
      </c>
      <c r="F201" s="69" t="s">
        <v>125</v>
      </c>
      <c r="G201" s="69"/>
      <c r="H201" s="38" t="str">
        <f>+CONCATENATE(L201,"011","00099")</f>
        <v>2440100101100099</v>
      </c>
      <c r="I201" s="75" t="s">
        <v>2006</v>
      </c>
      <c r="J201" s="50" t="s">
        <v>1855</v>
      </c>
      <c r="K201" s="38" t="s">
        <v>1566</v>
      </c>
      <c r="L201" s="105">
        <v>24401001</v>
      </c>
      <c r="M201" s="24">
        <v>902399</v>
      </c>
      <c r="N201" s="26" t="s">
        <v>2000</v>
      </c>
      <c r="AF201" t="e">
        <f>+VLOOKUP(M201,AG:AH,2,FALSE)</f>
        <v>#N/A</v>
      </c>
    </row>
    <row r="202" spans="1:32" x14ac:dyDescent="0.25">
      <c r="A202" s="36">
        <f t="shared" si="9"/>
        <v>201</v>
      </c>
      <c r="B202" s="50" t="s">
        <v>614</v>
      </c>
      <c r="C202" s="38">
        <v>2414</v>
      </c>
      <c r="D202" s="38" t="s">
        <v>616</v>
      </c>
      <c r="E202" s="110">
        <v>1001</v>
      </c>
      <c r="F202" s="69" t="s">
        <v>2</v>
      </c>
      <c r="G202" s="69"/>
      <c r="H202" s="38" t="str">
        <f>+CONCATENATE(L202,"012","00099")</f>
        <v>2440100101200099</v>
      </c>
      <c r="I202" s="75" t="s">
        <v>2007</v>
      </c>
      <c r="J202" s="50" t="s">
        <v>1855</v>
      </c>
      <c r="K202" s="38" t="s">
        <v>1566</v>
      </c>
      <c r="L202" s="105">
        <v>24401001</v>
      </c>
      <c r="M202" s="24">
        <v>902398</v>
      </c>
      <c r="N202" s="26" t="s">
        <v>2001</v>
      </c>
      <c r="AF202" t="e">
        <f>+VLOOKUP(M202,AG:AH,2,FALSE)</f>
        <v>#N/A</v>
      </c>
    </row>
    <row r="203" spans="1:32" x14ac:dyDescent="0.25">
      <c r="A203" s="36">
        <f t="shared" si="9"/>
        <v>202</v>
      </c>
      <c r="B203" s="50" t="s">
        <v>614</v>
      </c>
      <c r="C203" s="38">
        <v>2414</v>
      </c>
      <c r="D203" s="38" t="s">
        <v>616</v>
      </c>
      <c r="E203" s="110">
        <v>1001</v>
      </c>
      <c r="F203" s="69" t="s">
        <v>2</v>
      </c>
      <c r="G203" s="69"/>
      <c r="H203" s="38" t="str">
        <f>+CONCATENATE(L203,"013","00099")</f>
        <v>2440100101300099</v>
      </c>
      <c r="I203" s="75" t="s">
        <v>2008</v>
      </c>
      <c r="J203" s="50" t="s">
        <v>1855</v>
      </c>
      <c r="K203" s="38" t="s">
        <v>1566</v>
      </c>
      <c r="L203" s="105">
        <v>24401001</v>
      </c>
      <c r="M203" s="24">
        <v>901364</v>
      </c>
      <c r="N203" s="26" t="s">
        <v>2002</v>
      </c>
      <c r="AF203" t="e">
        <f>+VLOOKUP(M203,AG:AH,2,FALSE)</f>
        <v>#N/A</v>
      </c>
    </row>
    <row r="204" spans="1:32" x14ac:dyDescent="0.25">
      <c r="A204" s="36">
        <f t="shared" si="9"/>
        <v>203</v>
      </c>
      <c r="B204" s="50" t="s">
        <v>614</v>
      </c>
      <c r="C204" s="38">
        <v>2414</v>
      </c>
      <c r="D204" s="38" t="s">
        <v>616</v>
      </c>
      <c r="E204" s="110">
        <v>1001</v>
      </c>
      <c r="F204" s="69" t="s">
        <v>125</v>
      </c>
      <c r="G204" s="69"/>
      <c r="H204" s="38" t="str">
        <f>+CONCATENATE(L204,"014","00099")</f>
        <v>2440100101400099</v>
      </c>
      <c r="I204" s="75" t="s">
        <v>2009</v>
      </c>
      <c r="J204" s="50" t="s">
        <v>1855</v>
      </c>
      <c r="K204" s="38" t="s">
        <v>1566</v>
      </c>
      <c r="L204" s="105">
        <v>24401001</v>
      </c>
      <c r="M204" s="24">
        <v>902252</v>
      </c>
      <c r="N204" s="26" t="s">
        <v>2003</v>
      </c>
      <c r="AF204" t="e">
        <f>+VLOOKUP(M204,AG:AH,2,FALSE)</f>
        <v>#N/A</v>
      </c>
    </row>
    <row r="205" spans="1:32" ht="45" x14ac:dyDescent="0.25">
      <c r="A205" s="36">
        <f t="shared" si="9"/>
        <v>204</v>
      </c>
      <c r="B205" s="34" t="s">
        <v>647</v>
      </c>
      <c r="C205" s="24">
        <v>2418</v>
      </c>
      <c r="D205" s="24" t="s">
        <v>665</v>
      </c>
      <c r="E205" s="36">
        <v>1001</v>
      </c>
      <c r="F205" s="69" t="s">
        <v>2</v>
      </c>
      <c r="G205" s="24"/>
      <c r="H205" s="38" t="str">
        <f t="shared" ref="H205:H236" si="10">+CONCATENATE(L205,"001","00000")</f>
        <v>2450100100100000</v>
      </c>
      <c r="I205" s="25" t="s">
        <v>665</v>
      </c>
      <c r="J205" s="24" t="s">
        <v>1583</v>
      </c>
      <c r="K205" s="24" t="s">
        <v>999</v>
      </c>
      <c r="L205" s="101">
        <v>24501001</v>
      </c>
      <c r="M205" s="58" t="s">
        <v>1123</v>
      </c>
      <c r="N205" s="34" t="s">
        <v>1124</v>
      </c>
      <c r="AF205" t="e">
        <f>+VLOOKUP(M205,AG:AH,2,FALSE)</f>
        <v>#N/A</v>
      </c>
    </row>
    <row r="206" spans="1:32" ht="45" x14ac:dyDescent="0.25">
      <c r="A206" s="36">
        <f t="shared" si="9"/>
        <v>205</v>
      </c>
      <c r="B206" s="34" t="s">
        <v>647</v>
      </c>
      <c r="C206" s="24">
        <v>2418</v>
      </c>
      <c r="D206" s="24" t="s">
        <v>666</v>
      </c>
      <c r="E206" s="36">
        <v>1002</v>
      </c>
      <c r="F206" s="69" t="s">
        <v>2</v>
      </c>
      <c r="G206" s="24"/>
      <c r="H206" s="38" t="str">
        <f t="shared" si="10"/>
        <v>2450100200100000</v>
      </c>
      <c r="I206" s="25" t="s">
        <v>666</v>
      </c>
      <c r="J206" s="24" t="s">
        <v>1583</v>
      </c>
      <c r="K206" s="24" t="s">
        <v>999</v>
      </c>
      <c r="L206" s="97">
        <v>24501002</v>
      </c>
      <c r="M206" s="63" t="s">
        <v>1125</v>
      </c>
      <c r="N206" s="34" t="s">
        <v>1126</v>
      </c>
      <c r="AF206" t="e">
        <f>+VLOOKUP(M206,AG:AH,2,FALSE)</f>
        <v>#N/A</v>
      </c>
    </row>
    <row r="207" spans="1:32" ht="45" x14ac:dyDescent="0.25">
      <c r="A207" s="36">
        <f t="shared" si="9"/>
        <v>206</v>
      </c>
      <c r="B207" s="34" t="s">
        <v>647</v>
      </c>
      <c r="C207" s="24">
        <v>2418</v>
      </c>
      <c r="D207" s="24" t="s">
        <v>667</v>
      </c>
      <c r="E207" s="36">
        <v>1003</v>
      </c>
      <c r="F207" s="69" t="s">
        <v>2</v>
      </c>
      <c r="G207" s="24"/>
      <c r="H207" s="38" t="str">
        <f t="shared" si="10"/>
        <v>2450100300100000</v>
      </c>
      <c r="I207" s="25" t="s">
        <v>667</v>
      </c>
      <c r="J207" s="24" t="s">
        <v>1583</v>
      </c>
      <c r="K207" s="24" t="s">
        <v>999</v>
      </c>
      <c r="L207" s="97">
        <v>24501003</v>
      </c>
      <c r="M207" s="63" t="s">
        <v>1127</v>
      </c>
      <c r="N207" s="34" t="s">
        <v>1128</v>
      </c>
      <c r="AF207" t="e">
        <f>+VLOOKUP(M207,AG:AH,2,FALSE)</f>
        <v>#N/A</v>
      </c>
    </row>
    <row r="208" spans="1:32" ht="30" x14ac:dyDescent="0.25">
      <c r="A208" s="36">
        <f t="shared" si="9"/>
        <v>207</v>
      </c>
      <c r="B208" s="34" t="s">
        <v>647</v>
      </c>
      <c r="C208" s="24">
        <v>2418</v>
      </c>
      <c r="D208" s="24" t="s">
        <v>668</v>
      </c>
      <c r="E208" s="36">
        <v>1005</v>
      </c>
      <c r="F208" s="69" t="s">
        <v>2</v>
      </c>
      <c r="G208" s="24"/>
      <c r="H208" s="38" t="str">
        <f t="shared" si="10"/>
        <v>2450100500100000</v>
      </c>
      <c r="I208" s="24" t="s">
        <v>668</v>
      </c>
      <c r="J208" s="24" t="s">
        <v>1583</v>
      </c>
      <c r="K208" s="24" t="s">
        <v>999</v>
      </c>
      <c r="L208" s="97">
        <v>24501005</v>
      </c>
      <c r="M208" s="49">
        <v>902354</v>
      </c>
      <c r="N208" s="34" t="s">
        <v>1129</v>
      </c>
      <c r="AF208" t="e">
        <f>+VLOOKUP(M208,AG:AH,2,FALSE)</f>
        <v>#N/A</v>
      </c>
    </row>
    <row r="209" spans="1:32" ht="45" x14ac:dyDescent="0.25">
      <c r="A209" s="36">
        <f t="shared" si="9"/>
        <v>208</v>
      </c>
      <c r="B209" s="34" t="s">
        <v>647</v>
      </c>
      <c r="C209" s="24">
        <v>2418</v>
      </c>
      <c r="D209" s="24" t="s">
        <v>669</v>
      </c>
      <c r="E209" s="36">
        <v>1006</v>
      </c>
      <c r="F209" s="69" t="s">
        <v>2</v>
      </c>
      <c r="G209" s="24"/>
      <c r="H209" s="38" t="str">
        <f t="shared" si="10"/>
        <v>2450100600100000</v>
      </c>
      <c r="I209" s="25" t="s">
        <v>669</v>
      </c>
      <c r="J209" s="24" t="s">
        <v>1583</v>
      </c>
      <c r="K209" s="24" t="s">
        <v>999</v>
      </c>
      <c r="L209" s="97">
        <v>24501006</v>
      </c>
      <c r="M209" s="63" t="s">
        <v>1130</v>
      </c>
      <c r="N209" s="34" t="s">
        <v>1131</v>
      </c>
      <c r="AF209" t="e">
        <f>+VLOOKUP(M209,AG:AH,2,FALSE)</f>
        <v>#N/A</v>
      </c>
    </row>
    <row r="210" spans="1:32" ht="30" x14ac:dyDescent="0.25">
      <c r="A210" s="36">
        <f t="shared" si="9"/>
        <v>209</v>
      </c>
      <c r="B210" s="34" t="s">
        <v>647</v>
      </c>
      <c r="C210" s="24">
        <v>2418</v>
      </c>
      <c r="D210" s="24" t="s">
        <v>670</v>
      </c>
      <c r="E210" s="36">
        <v>1007</v>
      </c>
      <c r="F210" s="69" t="s">
        <v>2</v>
      </c>
      <c r="G210" s="24"/>
      <c r="H210" s="38" t="str">
        <f t="shared" si="10"/>
        <v>2450100700100000</v>
      </c>
      <c r="I210" s="24" t="s">
        <v>670</v>
      </c>
      <c r="J210" s="24" t="s">
        <v>1583</v>
      </c>
      <c r="K210" s="24" t="s">
        <v>999</v>
      </c>
      <c r="L210" s="97">
        <v>24501007</v>
      </c>
      <c r="M210" s="49">
        <v>901966</v>
      </c>
      <c r="N210" s="34" t="s">
        <v>1132</v>
      </c>
      <c r="AF210" t="e">
        <f>+VLOOKUP(M210,AG:AH,2,FALSE)</f>
        <v>#N/A</v>
      </c>
    </row>
    <row r="211" spans="1:32" ht="30" x14ac:dyDescent="0.25">
      <c r="A211" s="36">
        <f t="shared" si="9"/>
        <v>210</v>
      </c>
      <c r="B211" s="34" t="s">
        <v>647</v>
      </c>
      <c r="C211" s="24">
        <v>2418</v>
      </c>
      <c r="D211" s="24" t="s">
        <v>671</v>
      </c>
      <c r="E211" s="36">
        <v>1008</v>
      </c>
      <c r="F211" s="69" t="s">
        <v>2</v>
      </c>
      <c r="G211" s="24"/>
      <c r="H211" s="38" t="str">
        <f t="shared" si="10"/>
        <v>2450100800100000</v>
      </c>
      <c r="I211" s="24" t="s">
        <v>671</v>
      </c>
      <c r="J211" s="24" t="s">
        <v>1583</v>
      </c>
      <c r="K211" s="24" t="s">
        <v>999</v>
      </c>
      <c r="L211" s="97">
        <v>24501008</v>
      </c>
      <c r="M211" s="49">
        <v>901244</v>
      </c>
      <c r="N211" s="34" t="s">
        <v>1133</v>
      </c>
      <c r="AF211" t="e">
        <f>+VLOOKUP(M211,AG:AH,2,FALSE)</f>
        <v>#N/A</v>
      </c>
    </row>
    <row r="212" spans="1:32" ht="30" x14ac:dyDescent="0.25">
      <c r="A212" s="36">
        <f t="shared" si="9"/>
        <v>211</v>
      </c>
      <c r="B212" s="34" t="s">
        <v>648</v>
      </c>
      <c r="C212" s="24">
        <v>2418</v>
      </c>
      <c r="D212" s="24" t="s">
        <v>672</v>
      </c>
      <c r="E212" s="36">
        <v>1010</v>
      </c>
      <c r="F212" s="69" t="s">
        <v>2</v>
      </c>
      <c r="G212" s="24"/>
      <c r="H212" s="38" t="str">
        <f t="shared" si="10"/>
        <v>2450200200100000</v>
      </c>
      <c r="I212" s="24" t="s">
        <v>1925</v>
      </c>
      <c r="J212" s="24" t="s">
        <v>1583</v>
      </c>
      <c r="K212" s="24" t="s">
        <v>999</v>
      </c>
      <c r="L212" s="97">
        <v>24502002</v>
      </c>
      <c r="M212" s="49">
        <v>901348</v>
      </c>
      <c r="N212" s="34" t="s">
        <v>1134</v>
      </c>
      <c r="AF212" t="e">
        <f>+VLOOKUP(M212,AG:AH,2,FALSE)</f>
        <v>#N/A</v>
      </c>
    </row>
    <row r="213" spans="1:32" ht="30" x14ac:dyDescent="0.25">
      <c r="A213" s="36">
        <f t="shared" si="9"/>
        <v>212</v>
      </c>
      <c r="B213" s="34" t="s">
        <v>648</v>
      </c>
      <c r="C213" s="24">
        <v>2418</v>
      </c>
      <c r="D213" s="24" t="s">
        <v>673</v>
      </c>
      <c r="E213" s="36">
        <v>1011</v>
      </c>
      <c r="F213" s="69" t="s">
        <v>2</v>
      </c>
      <c r="G213" s="24"/>
      <c r="H213" s="38" t="str">
        <f t="shared" si="10"/>
        <v>2450200300100000</v>
      </c>
      <c r="I213" s="24" t="s">
        <v>1926</v>
      </c>
      <c r="J213" s="24" t="s">
        <v>1583</v>
      </c>
      <c r="K213" s="24" t="s">
        <v>999</v>
      </c>
      <c r="L213" s="97">
        <v>24502003</v>
      </c>
      <c r="M213" s="49">
        <v>901260</v>
      </c>
      <c r="N213" s="34" t="s">
        <v>1135</v>
      </c>
      <c r="AF213" t="e">
        <f>+VLOOKUP(M213,AG:AH,2,FALSE)</f>
        <v>#N/A</v>
      </c>
    </row>
    <row r="214" spans="1:32" ht="30" x14ac:dyDescent="0.25">
      <c r="A214" s="36">
        <f t="shared" si="9"/>
        <v>213</v>
      </c>
      <c r="B214" s="34" t="s">
        <v>649</v>
      </c>
      <c r="C214" s="24">
        <v>2418</v>
      </c>
      <c r="D214" s="24" t="s">
        <v>674</v>
      </c>
      <c r="E214" s="36">
        <v>1012</v>
      </c>
      <c r="F214" s="69" t="s">
        <v>2</v>
      </c>
      <c r="G214" s="24"/>
      <c r="H214" s="38" t="str">
        <f t="shared" si="10"/>
        <v>2450300200100000</v>
      </c>
      <c r="I214" s="24" t="s">
        <v>674</v>
      </c>
      <c r="J214" s="38" t="s">
        <v>1583</v>
      </c>
      <c r="K214" s="24" t="s">
        <v>999</v>
      </c>
      <c r="L214" s="97">
        <v>24503002</v>
      </c>
      <c r="M214" s="49">
        <v>901242</v>
      </c>
      <c r="N214" s="34" t="s">
        <v>1136</v>
      </c>
      <c r="AF214" t="e">
        <f>+VLOOKUP(M214,AG:AH,2,FALSE)</f>
        <v>#N/A</v>
      </c>
    </row>
    <row r="215" spans="1:32" ht="30" x14ac:dyDescent="0.25">
      <c r="A215" s="36">
        <f t="shared" si="9"/>
        <v>214</v>
      </c>
      <c r="B215" s="34" t="s">
        <v>649</v>
      </c>
      <c r="C215" s="24">
        <v>2418</v>
      </c>
      <c r="D215" s="24" t="s">
        <v>675</v>
      </c>
      <c r="E215" s="36">
        <v>1013</v>
      </c>
      <c r="F215" s="69" t="s">
        <v>2</v>
      </c>
      <c r="G215" s="24"/>
      <c r="H215" s="38" t="str">
        <f t="shared" si="10"/>
        <v>2450300300100000</v>
      </c>
      <c r="I215" s="24" t="s">
        <v>675</v>
      </c>
      <c r="J215" s="38" t="s">
        <v>1583</v>
      </c>
      <c r="K215" s="24" t="s">
        <v>999</v>
      </c>
      <c r="L215" s="97">
        <v>24503003</v>
      </c>
      <c r="M215" s="49">
        <v>901242</v>
      </c>
      <c r="N215" s="34" t="s">
        <v>1136</v>
      </c>
      <c r="AF215" t="e">
        <f>+VLOOKUP(M215,AG:AH,2,FALSE)</f>
        <v>#N/A</v>
      </c>
    </row>
    <row r="216" spans="1:32" ht="30" x14ac:dyDescent="0.25">
      <c r="A216" s="36">
        <f t="shared" si="9"/>
        <v>215</v>
      </c>
      <c r="B216" s="34" t="s">
        <v>649</v>
      </c>
      <c r="C216" s="24">
        <v>2418</v>
      </c>
      <c r="D216" s="24" t="s">
        <v>676</v>
      </c>
      <c r="E216" s="36">
        <v>1014</v>
      </c>
      <c r="F216" s="69" t="s">
        <v>2</v>
      </c>
      <c r="G216" s="24"/>
      <c r="H216" s="38" t="str">
        <f t="shared" si="10"/>
        <v>2450300100100000</v>
      </c>
      <c r="I216" s="24" t="s">
        <v>1916</v>
      </c>
      <c r="J216" s="38" t="s">
        <v>1583</v>
      </c>
      <c r="K216" s="24" t="s">
        <v>999</v>
      </c>
      <c r="L216" s="97">
        <v>24503001</v>
      </c>
      <c r="M216" s="49">
        <v>901978</v>
      </c>
      <c r="N216" s="34" t="s">
        <v>1137</v>
      </c>
      <c r="AF216" t="e">
        <f>+VLOOKUP(M216,AG:AH,2,FALSE)</f>
        <v>#N/A</v>
      </c>
    </row>
    <row r="217" spans="1:32" ht="30" x14ac:dyDescent="0.25">
      <c r="A217" s="36">
        <f t="shared" si="9"/>
        <v>216</v>
      </c>
      <c r="B217" s="34" t="s">
        <v>649</v>
      </c>
      <c r="C217" s="24">
        <v>2418</v>
      </c>
      <c r="D217" s="24" t="s">
        <v>677</v>
      </c>
      <c r="E217" s="36">
        <v>1015</v>
      </c>
      <c r="F217" s="69" t="s">
        <v>2</v>
      </c>
      <c r="G217" s="24"/>
      <c r="H217" s="38" t="str">
        <f t="shared" si="10"/>
        <v>2450300400100000</v>
      </c>
      <c r="I217" s="24" t="s">
        <v>1917</v>
      </c>
      <c r="J217" s="38" t="s">
        <v>1583</v>
      </c>
      <c r="K217" s="24" t="s">
        <v>999</v>
      </c>
      <c r="L217" s="97">
        <v>24503004</v>
      </c>
      <c r="M217" s="49">
        <v>901296</v>
      </c>
      <c r="N217" s="34" t="s">
        <v>1138</v>
      </c>
      <c r="AF217" t="e">
        <f>+VLOOKUP(M217,AG:AH,2,FALSE)</f>
        <v>#N/A</v>
      </c>
    </row>
    <row r="218" spans="1:32" ht="30" x14ac:dyDescent="0.25">
      <c r="A218" s="36">
        <f t="shared" si="9"/>
        <v>217</v>
      </c>
      <c r="B218" s="34" t="s">
        <v>649</v>
      </c>
      <c r="C218" s="24">
        <v>2418</v>
      </c>
      <c r="D218" s="24" t="s">
        <v>678</v>
      </c>
      <c r="E218" s="36">
        <v>1016</v>
      </c>
      <c r="F218" s="69" t="s">
        <v>2</v>
      </c>
      <c r="G218" s="24"/>
      <c r="H218" s="38" t="str">
        <f t="shared" si="10"/>
        <v>2450300500100000</v>
      </c>
      <c r="I218" s="24" t="s">
        <v>1918</v>
      </c>
      <c r="J218" s="38" t="s">
        <v>1583</v>
      </c>
      <c r="K218" s="24" t="s">
        <v>999</v>
      </c>
      <c r="L218" s="97">
        <v>24503005</v>
      </c>
      <c r="M218" s="49">
        <v>901298</v>
      </c>
      <c r="N218" s="34" t="s">
        <v>1139</v>
      </c>
      <c r="AF218" t="e">
        <f>+VLOOKUP(M218,AG:AH,2,FALSE)</f>
        <v>#N/A</v>
      </c>
    </row>
    <row r="219" spans="1:32" ht="30" x14ac:dyDescent="0.25">
      <c r="A219" s="36">
        <f t="shared" si="9"/>
        <v>218</v>
      </c>
      <c r="B219" s="34" t="s">
        <v>649</v>
      </c>
      <c r="C219" s="24">
        <v>2418</v>
      </c>
      <c r="D219" s="24" t="s">
        <v>679</v>
      </c>
      <c r="E219" s="36">
        <v>1017</v>
      </c>
      <c r="F219" s="69" t="s">
        <v>2</v>
      </c>
      <c r="G219" s="24"/>
      <c r="H219" s="38" t="str">
        <f t="shared" si="10"/>
        <v>2450300600100000</v>
      </c>
      <c r="I219" s="24" t="s">
        <v>1919</v>
      </c>
      <c r="J219" s="38" t="s">
        <v>1583</v>
      </c>
      <c r="K219" s="24" t="s">
        <v>999</v>
      </c>
      <c r="L219" s="97">
        <v>24503006</v>
      </c>
      <c r="M219" s="49">
        <v>901297</v>
      </c>
      <c r="N219" s="34" t="s">
        <v>1140</v>
      </c>
      <c r="AF219" t="e">
        <f>+VLOOKUP(M219,AG:AH,2,FALSE)</f>
        <v>#N/A</v>
      </c>
    </row>
    <row r="220" spans="1:32" ht="30" x14ac:dyDescent="0.25">
      <c r="A220" s="36">
        <f t="shared" si="9"/>
        <v>219</v>
      </c>
      <c r="B220" s="34" t="s">
        <v>650</v>
      </c>
      <c r="C220" s="24">
        <v>2418</v>
      </c>
      <c r="D220" s="24" t="s">
        <v>680</v>
      </c>
      <c r="E220" s="36">
        <v>1020</v>
      </c>
      <c r="F220" s="69" t="s">
        <v>2</v>
      </c>
      <c r="G220" s="24"/>
      <c r="H220" s="38" t="str">
        <f t="shared" si="10"/>
        <v>2450400200100000</v>
      </c>
      <c r="I220" s="24" t="s">
        <v>1920</v>
      </c>
      <c r="J220" s="38" t="s">
        <v>1583</v>
      </c>
      <c r="K220" s="24" t="s">
        <v>999</v>
      </c>
      <c r="L220" s="97">
        <v>24504002</v>
      </c>
      <c r="M220" s="49">
        <v>901290</v>
      </c>
      <c r="N220" s="34" t="s">
        <v>1141</v>
      </c>
      <c r="AF220" t="e">
        <f>+VLOOKUP(M220,AG:AH,2,FALSE)</f>
        <v>#N/A</v>
      </c>
    </row>
    <row r="221" spans="1:32" ht="30" x14ac:dyDescent="0.25">
      <c r="A221" s="36">
        <f t="shared" si="9"/>
        <v>220</v>
      </c>
      <c r="B221" s="34" t="s">
        <v>650</v>
      </c>
      <c r="C221" s="24">
        <v>2418</v>
      </c>
      <c r="D221" s="24" t="s">
        <v>681</v>
      </c>
      <c r="E221" s="36">
        <v>1022</v>
      </c>
      <c r="F221" s="69" t="s">
        <v>2</v>
      </c>
      <c r="G221" s="24"/>
      <c r="H221" s="38" t="str">
        <f t="shared" si="10"/>
        <v>2450400400100000</v>
      </c>
      <c r="I221" s="24" t="s">
        <v>1921</v>
      </c>
      <c r="J221" s="38" t="s">
        <v>1583</v>
      </c>
      <c r="K221" s="24" t="s">
        <v>999</v>
      </c>
      <c r="L221" s="97">
        <v>24504004</v>
      </c>
      <c r="M221" s="49">
        <v>901471</v>
      </c>
      <c r="N221" s="34" t="s">
        <v>1142</v>
      </c>
      <c r="AF221" t="e">
        <f>+VLOOKUP(M221,AG:AH,2,FALSE)</f>
        <v>#N/A</v>
      </c>
    </row>
    <row r="222" spans="1:32" ht="30" x14ac:dyDescent="0.25">
      <c r="A222" s="36">
        <f t="shared" si="9"/>
        <v>221</v>
      </c>
      <c r="B222" s="34" t="s">
        <v>650</v>
      </c>
      <c r="C222" s="24">
        <v>2418</v>
      </c>
      <c r="D222" s="24" t="s">
        <v>682</v>
      </c>
      <c r="E222" s="36">
        <v>1024</v>
      </c>
      <c r="F222" s="69" t="s">
        <v>2</v>
      </c>
      <c r="G222" s="24"/>
      <c r="H222" s="38" t="str">
        <f t="shared" si="10"/>
        <v>2450400600100000</v>
      </c>
      <c r="I222" s="24" t="s">
        <v>1922</v>
      </c>
      <c r="J222" s="38" t="s">
        <v>1583</v>
      </c>
      <c r="K222" s="24" t="s">
        <v>999</v>
      </c>
      <c r="L222" s="97">
        <v>24504006</v>
      </c>
      <c r="M222" s="49">
        <v>902222</v>
      </c>
      <c r="N222" s="34" t="s">
        <v>1143</v>
      </c>
      <c r="AF222" t="e">
        <f>+VLOOKUP(M222,AG:AH,2,FALSE)</f>
        <v>#N/A</v>
      </c>
    </row>
    <row r="223" spans="1:32" ht="30" x14ac:dyDescent="0.25">
      <c r="A223" s="36">
        <f t="shared" si="9"/>
        <v>222</v>
      </c>
      <c r="B223" s="34" t="s">
        <v>650</v>
      </c>
      <c r="C223" s="24">
        <v>2418</v>
      </c>
      <c r="D223" s="24" t="s">
        <v>683</v>
      </c>
      <c r="E223" s="36">
        <v>1025</v>
      </c>
      <c r="F223" s="69" t="s">
        <v>2</v>
      </c>
      <c r="G223" s="24"/>
      <c r="H223" s="38" t="str">
        <f t="shared" si="10"/>
        <v>2450400700100000</v>
      </c>
      <c r="I223" s="24" t="s">
        <v>1923</v>
      </c>
      <c r="J223" s="38" t="s">
        <v>1583</v>
      </c>
      <c r="K223" s="24" t="s">
        <v>999</v>
      </c>
      <c r="L223" s="97">
        <v>24504007</v>
      </c>
      <c r="M223" s="49">
        <v>901582</v>
      </c>
      <c r="N223" s="34" t="s">
        <v>1144</v>
      </c>
      <c r="AF223" t="e">
        <f>+VLOOKUP(M223,AG:AH,2,FALSE)</f>
        <v>#N/A</v>
      </c>
    </row>
    <row r="224" spans="1:32" ht="30" x14ac:dyDescent="0.25">
      <c r="A224" s="36">
        <f t="shared" si="9"/>
        <v>223</v>
      </c>
      <c r="B224" s="34" t="s">
        <v>650</v>
      </c>
      <c r="C224" s="24">
        <v>2418</v>
      </c>
      <c r="D224" s="24" t="s">
        <v>684</v>
      </c>
      <c r="E224" s="36">
        <v>1026</v>
      </c>
      <c r="F224" s="69" t="s">
        <v>2</v>
      </c>
      <c r="G224" s="24"/>
      <c r="H224" s="38" t="str">
        <f t="shared" si="10"/>
        <v>2450400800100000</v>
      </c>
      <c r="I224" s="24" t="s">
        <v>1924</v>
      </c>
      <c r="J224" s="38" t="s">
        <v>1583</v>
      </c>
      <c r="K224" s="24" t="s">
        <v>999</v>
      </c>
      <c r="L224" s="97">
        <v>24504008</v>
      </c>
      <c r="M224" s="49">
        <v>901526</v>
      </c>
      <c r="N224" s="34" t="s">
        <v>1145</v>
      </c>
      <c r="AF224" t="e">
        <f>+VLOOKUP(M224,AG:AH,2,FALSE)</f>
        <v>#N/A</v>
      </c>
    </row>
    <row r="225" spans="1:32" ht="30" x14ac:dyDescent="0.25">
      <c r="A225" s="36">
        <f t="shared" si="9"/>
        <v>224</v>
      </c>
      <c r="B225" s="34" t="s">
        <v>650</v>
      </c>
      <c r="C225" s="24">
        <v>2418</v>
      </c>
      <c r="D225" s="24" t="s">
        <v>685</v>
      </c>
      <c r="E225" s="36">
        <v>1027</v>
      </c>
      <c r="F225" s="69" t="s">
        <v>2</v>
      </c>
      <c r="G225" s="24"/>
      <c r="H225" s="38" t="str">
        <f t="shared" si="10"/>
        <v>2450400900100000</v>
      </c>
      <c r="I225" s="25" t="s">
        <v>685</v>
      </c>
      <c r="J225" s="38" t="s">
        <v>1583</v>
      </c>
      <c r="K225" s="24" t="s">
        <v>999</v>
      </c>
      <c r="L225" s="97">
        <v>24504009</v>
      </c>
      <c r="M225" s="63" t="s">
        <v>1146</v>
      </c>
      <c r="N225" s="34" t="s">
        <v>1147</v>
      </c>
      <c r="AF225" t="e">
        <f>+VLOOKUP(M225,AG:AH,2,FALSE)</f>
        <v>#N/A</v>
      </c>
    </row>
    <row r="226" spans="1:32" ht="30" x14ac:dyDescent="0.25">
      <c r="A226" s="36">
        <f t="shared" si="9"/>
        <v>225</v>
      </c>
      <c r="B226" s="34" t="s">
        <v>650</v>
      </c>
      <c r="C226" s="24">
        <v>2418</v>
      </c>
      <c r="D226" s="24" t="s">
        <v>686</v>
      </c>
      <c r="E226" s="36">
        <v>1028</v>
      </c>
      <c r="F226" s="69" t="s">
        <v>2</v>
      </c>
      <c r="G226" s="24"/>
      <c r="H226" s="38" t="str">
        <f t="shared" si="10"/>
        <v>2450401000100000</v>
      </c>
      <c r="I226" s="24" t="s">
        <v>686</v>
      </c>
      <c r="J226" s="38" t="s">
        <v>1583</v>
      </c>
      <c r="K226" s="24" t="s">
        <v>999</v>
      </c>
      <c r="L226" s="97">
        <v>24504010</v>
      </c>
      <c r="M226" s="49" t="s">
        <v>1148</v>
      </c>
      <c r="N226" s="34" t="s">
        <v>1149</v>
      </c>
      <c r="AF226" t="e">
        <f>+VLOOKUP(M226,AG:AH,2,FALSE)</f>
        <v>#N/A</v>
      </c>
    </row>
    <row r="227" spans="1:32" ht="45" x14ac:dyDescent="0.25">
      <c r="A227" s="36">
        <f t="shared" si="9"/>
        <v>226</v>
      </c>
      <c r="B227" s="34" t="s">
        <v>650</v>
      </c>
      <c r="C227" s="24">
        <v>2418</v>
      </c>
      <c r="D227" s="24" t="s">
        <v>687</v>
      </c>
      <c r="E227" s="36">
        <v>1029</v>
      </c>
      <c r="F227" s="69" t="s">
        <v>2</v>
      </c>
      <c r="G227" s="24"/>
      <c r="H227" s="38" t="str">
        <f t="shared" si="10"/>
        <v>2450401100100000</v>
      </c>
      <c r="I227" s="25" t="s">
        <v>687</v>
      </c>
      <c r="J227" s="38" t="s">
        <v>1583</v>
      </c>
      <c r="K227" s="24" t="s">
        <v>999</v>
      </c>
      <c r="L227" s="101">
        <v>24504011</v>
      </c>
      <c r="M227" s="63" t="s">
        <v>1150</v>
      </c>
      <c r="N227" s="34" t="s">
        <v>1151</v>
      </c>
      <c r="AF227" t="e">
        <f>+VLOOKUP(M227,AG:AH,2,FALSE)</f>
        <v>#N/A</v>
      </c>
    </row>
    <row r="228" spans="1:32" ht="30" x14ac:dyDescent="0.25">
      <c r="A228" s="36">
        <f t="shared" si="9"/>
        <v>227</v>
      </c>
      <c r="B228" s="34" t="s">
        <v>650</v>
      </c>
      <c r="C228" s="24">
        <v>2418</v>
      </c>
      <c r="D228" s="24" t="s">
        <v>688</v>
      </c>
      <c r="E228" s="36">
        <v>1031</v>
      </c>
      <c r="F228" s="69" t="s">
        <v>2</v>
      </c>
      <c r="G228" s="24"/>
      <c r="H228" s="38" t="str">
        <f t="shared" si="10"/>
        <v>2450401300100000</v>
      </c>
      <c r="I228" s="24" t="s">
        <v>688</v>
      </c>
      <c r="J228" s="38" t="s">
        <v>1583</v>
      </c>
      <c r="K228" s="24" t="s">
        <v>999</v>
      </c>
      <c r="L228" s="97">
        <v>24504013</v>
      </c>
      <c r="M228" s="49">
        <v>902154</v>
      </c>
      <c r="N228" s="34" t="s">
        <v>1152</v>
      </c>
      <c r="AF228" t="e">
        <f>+VLOOKUP(M228,AG:AH,2,FALSE)</f>
        <v>#N/A</v>
      </c>
    </row>
    <row r="229" spans="1:32" ht="30" x14ac:dyDescent="0.25">
      <c r="A229" s="36">
        <f t="shared" si="9"/>
        <v>228</v>
      </c>
      <c r="B229" s="34" t="s">
        <v>651</v>
      </c>
      <c r="C229" s="24">
        <v>2418</v>
      </c>
      <c r="D229" s="24" t="s">
        <v>689</v>
      </c>
      <c r="E229" s="36">
        <v>1034</v>
      </c>
      <c r="F229" s="69" t="s">
        <v>2</v>
      </c>
      <c r="G229" s="24"/>
      <c r="H229" s="38" t="str">
        <f t="shared" si="10"/>
        <v>2450600100100000</v>
      </c>
      <c r="I229" s="24" t="s">
        <v>689</v>
      </c>
      <c r="J229" s="38" t="s">
        <v>1583</v>
      </c>
      <c r="K229" s="24" t="s">
        <v>999</v>
      </c>
      <c r="L229" s="97">
        <v>24506001</v>
      </c>
      <c r="M229" s="49">
        <v>901247</v>
      </c>
      <c r="N229" s="34" t="s">
        <v>1153</v>
      </c>
      <c r="AF229" t="e">
        <f>+VLOOKUP(M229,AG:AH,2,FALSE)</f>
        <v>#N/A</v>
      </c>
    </row>
    <row r="230" spans="1:32" ht="30" x14ac:dyDescent="0.25">
      <c r="A230" s="36">
        <f t="shared" si="9"/>
        <v>229</v>
      </c>
      <c r="B230" s="34" t="s">
        <v>651</v>
      </c>
      <c r="C230" s="24">
        <v>2418</v>
      </c>
      <c r="D230" s="24" t="s">
        <v>690</v>
      </c>
      <c r="E230" s="36">
        <v>1035</v>
      </c>
      <c r="F230" s="69" t="s">
        <v>2</v>
      </c>
      <c r="G230" s="24"/>
      <c r="H230" s="38" t="str">
        <f t="shared" si="10"/>
        <v>2450600200100000</v>
      </c>
      <c r="I230" s="24" t="s">
        <v>690</v>
      </c>
      <c r="J230" s="38" t="s">
        <v>1583</v>
      </c>
      <c r="K230" s="24" t="s">
        <v>999</v>
      </c>
      <c r="L230" s="97">
        <v>24506002</v>
      </c>
      <c r="M230" s="49">
        <v>901300</v>
      </c>
      <c r="N230" s="34" t="s">
        <v>1154</v>
      </c>
      <c r="AF230" t="e">
        <f>+VLOOKUP(M230,AG:AH,2,FALSE)</f>
        <v>#N/A</v>
      </c>
    </row>
    <row r="231" spans="1:32" ht="30" x14ac:dyDescent="0.25">
      <c r="A231" s="36">
        <f t="shared" si="9"/>
        <v>230</v>
      </c>
      <c r="B231" s="34" t="s">
        <v>651</v>
      </c>
      <c r="C231" s="24">
        <v>2418</v>
      </c>
      <c r="D231" s="24" t="s">
        <v>691</v>
      </c>
      <c r="E231" s="36">
        <v>1036</v>
      </c>
      <c r="F231" s="69" t="s">
        <v>2</v>
      </c>
      <c r="G231" s="24"/>
      <c r="H231" s="38" t="str">
        <f t="shared" si="10"/>
        <v>2450600300100000</v>
      </c>
      <c r="I231" s="24" t="s">
        <v>691</v>
      </c>
      <c r="J231" s="38" t="s">
        <v>1583</v>
      </c>
      <c r="K231" s="24" t="s">
        <v>999</v>
      </c>
      <c r="L231" s="97">
        <v>24506003</v>
      </c>
      <c r="M231" s="49">
        <v>902203</v>
      </c>
      <c r="N231" s="34" t="s">
        <v>1155</v>
      </c>
      <c r="AF231" t="e">
        <f>+VLOOKUP(M231,AG:AH,2,FALSE)</f>
        <v>#N/A</v>
      </c>
    </row>
    <row r="232" spans="1:32" ht="30" x14ac:dyDescent="0.25">
      <c r="A232" s="36">
        <f t="shared" si="9"/>
        <v>231</v>
      </c>
      <c r="B232" s="34" t="s">
        <v>651</v>
      </c>
      <c r="C232" s="24">
        <v>2418</v>
      </c>
      <c r="D232" s="24" t="s">
        <v>692</v>
      </c>
      <c r="E232" s="36">
        <v>1037</v>
      </c>
      <c r="F232" s="69" t="s">
        <v>2</v>
      </c>
      <c r="G232" s="24"/>
      <c r="H232" s="38" t="str">
        <f t="shared" si="10"/>
        <v>2450600400100000</v>
      </c>
      <c r="I232" s="24" t="s">
        <v>692</v>
      </c>
      <c r="J232" s="38" t="s">
        <v>1583</v>
      </c>
      <c r="K232" s="24" t="s">
        <v>999</v>
      </c>
      <c r="L232" s="97">
        <v>24506004</v>
      </c>
      <c r="M232" s="49">
        <v>901977</v>
      </c>
      <c r="N232" s="34" t="s">
        <v>1156</v>
      </c>
      <c r="AF232" t="e">
        <f>+VLOOKUP(M232,AG:AH,2,FALSE)</f>
        <v>#N/A</v>
      </c>
    </row>
    <row r="233" spans="1:32" ht="30" x14ac:dyDescent="0.25">
      <c r="A233" s="36">
        <f t="shared" si="9"/>
        <v>232</v>
      </c>
      <c r="B233" s="34" t="s">
        <v>651</v>
      </c>
      <c r="C233" s="24">
        <v>2418</v>
      </c>
      <c r="D233" s="24" t="s">
        <v>693</v>
      </c>
      <c r="E233" s="36">
        <v>1038</v>
      </c>
      <c r="F233" s="69" t="s">
        <v>2</v>
      </c>
      <c r="G233" s="24"/>
      <c r="H233" s="38" t="str">
        <f t="shared" si="10"/>
        <v>2450600500100000</v>
      </c>
      <c r="I233" s="24" t="s">
        <v>693</v>
      </c>
      <c r="J233" s="38" t="s">
        <v>1583</v>
      </c>
      <c r="K233" s="24" t="s">
        <v>999</v>
      </c>
      <c r="L233" s="97">
        <v>24506005</v>
      </c>
      <c r="M233" s="49">
        <v>901253</v>
      </c>
      <c r="N233" s="34" t="s">
        <v>1157</v>
      </c>
      <c r="AF233" t="e">
        <f>+VLOOKUP(M233,AG:AH,2,FALSE)</f>
        <v>#N/A</v>
      </c>
    </row>
    <row r="234" spans="1:32" ht="30" x14ac:dyDescent="0.25">
      <c r="A234" s="36">
        <f t="shared" si="9"/>
        <v>233</v>
      </c>
      <c r="B234" s="34" t="s">
        <v>651</v>
      </c>
      <c r="C234" s="24">
        <v>2418</v>
      </c>
      <c r="D234" s="24" t="s">
        <v>694</v>
      </c>
      <c r="E234" s="36">
        <v>1040</v>
      </c>
      <c r="F234" s="69" t="s">
        <v>2</v>
      </c>
      <c r="G234" s="24"/>
      <c r="H234" s="38" t="str">
        <f t="shared" si="10"/>
        <v>2450600700100000</v>
      </c>
      <c r="I234" s="24" t="s">
        <v>694</v>
      </c>
      <c r="J234" s="38" t="s">
        <v>1583</v>
      </c>
      <c r="K234" s="24" t="s">
        <v>999</v>
      </c>
      <c r="L234" s="97">
        <v>24506007</v>
      </c>
      <c r="M234" s="49">
        <v>901251</v>
      </c>
      <c r="N234" s="34" t="s">
        <v>1158</v>
      </c>
      <c r="AF234" t="e">
        <f>+VLOOKUP(M234,AG:AH,2,FALSE)</f>
        <v>#N/A</v>
      </c>
    </row>
    <row r="235" spans="1:32" ht="30" x14ac:dyDescent="0.25">
      <c r="A235" s="36">
        <f t="shared" si="9"/>
        <v>234</v>
      </c>
      <c r="B235" s="34" t="s">
        <v>651</v>
      </c>
      <c r="C235" s="24">
        <v>2418</v>
      </c>
      <c r="D235" s="24" t="s">
        <v>780</v>
      </c>
      <c r="E235" s="36">
        <v>1041</v>
      </c>
      <c r="F235" s="69" t="s">
        <v>2</v>
      </c>
      <c r="G235" s="24"/>
      <c r="H235" s="38" t="str">
        <f t="shared" si="10"/>
        <v>2450600800100000</v>
      </c>
      <c r="I235" s="24" t="s">
        <v>780</v>
      </c>
      <c r="J235" s="38" t="s">
        <v>1583</v>
      </c>
      <c r="K235" s="24" t="s">
        <v>1566</v>
      </c>
      <c r="L235" s="97">
        <v>24506008</v>
      </c>
      <c r="M235" s="49">
        <v>901251</v>
      </c>
      <c r="N235" s="34" t="s">
        <v>1158</v>
      </c>
      <c r="AF235" t="e">
        <f>+VLOOKUP(M235,AG:AH,2,FALSE)</f>
        <v>#N/A</v>
      </c>
    </row>
    <row r="236" spans="1:32" ht="30" x14ac:dyDescent="0.25">
      <c r="A236" s="36">
        <f t="shared" si="9"/>
        <v>235</v>
      </c>
      <c r="B236" s="34" t="s">
        <v>651</v>
      </c>
      <c r="C236" s="24">
        <v>2418</v>
      </c>
      <c r="D236" s="24" t="s">
        <v>695</v>
      </c>
      <c r="E236" s="36">
        <v>1042</v>
      </c>
      <c r="F236" s="69" t="s">
        <v>2</v>
      </c>
      <c r="G236" s="24"/>
      <c r="H236" s="38" t="str">
        <f t="shared" si="10"/>
        <v>2450601000100000</v>
      </c>
      <c r="I236" s="24" t="s">
        <v>1932</v>
      </c>
      <c r="J236" s="38" t="s">
        <v>1583</v>
      </c>
      <c r="K236" s="24" t="s">
        <v>1566</v>
      </c>
      <c r="L236" s="97">
        <v>24506010</v>
      </c>
      <c r="M236" s="49">
        <v>901252</v>
      </c>
      <c r="N236" s="34" t="s">
        <v>2335</v>
      </c>
      <c r="AF236" t="e">
        <f>+VLOOKUP(M236,AG:AH,2,FALSE)</f>
        <v>#N/A</v>
      </c>
    </row>
    <row r="237" spans="1:32" ht="30" x14ac:dyDescent="0.25">
      <c r="A237" s="36">
        <f t="shared" si="9"/>
        <v>236</v>
      </c>
      <c r="B237" s="34" t="s">
        <v>651</v>
      </c>
      <c r="C237" s="24">
        <v>2418</v>
      </c>
      <c r="D237" s="24" t="s">
        <v>781</v>
      </c>
      <c r="E237" s="36">
        <v>1043</v>
      </c>
      <c r="F237" s="69" t="s">
        <v>2</v>
      </c>
      <c r="G237" s="24"/>
      <c r="H237" s="38" t="str">
        <f t="shared" ref="H237:H268" si="11">+CONCATENATE(L237,"001","00000")</f>
        <v>2450601100100000</v>
      </c>
      <c r="I237" s="24" t="s">
        <v>1933</v>
      </c>
      <c r="J237" s="38" t="s">
        <v>1583</v>
      </c>
      <c r="K237" s="24" t="s">
        <v>1566</v>
      </c>
      <c r="L237" s="97">
        <v>24506011</v>
      </c>
      <c r="M237" s="49">
        <v>901252</v>
      </c>
      <c r="N237" s="34" t="s">
        <v>2335</v>
      </c>
      <c r="AF237" t="e">
        <f>+VLOOKUP(M237,AG:AH,2,FALSE)</f>
        <v>#N/A</v>
      </c>
    </row>
    <row r="238" spans="1:32" ht="30" x14ac:dyDescent="0.25">
      <c r="A238" s="36">
        <f t="shared" si="9"/>
        <v>237</v>
      </c>
      <c r="B238" s="34" t="s">
        <v>651</v>
      </c>
      <c r="C238" s="24">
        <v>2418</v>
      </c>
      <c r="D238" s="24" t="s">
        <v>696</v>
      </c>
      <c r="E238" s="36">
        <v>1044</v>
      </c>
      <c r="F238" s="69" t="s">
        <v>2</v>
      </c>
      <c r="G238" s="24"/>
      <c r="H238" s="38" t="str">
        <f t="shared" si="11"/>
        <v>2450601300100000</v>
      </c>
      <c r="I238" s="24" t="s">
        <v>1934</v>
      </c>
      <c r="J238" s="38" t="s">
        <v>1583</v>
      </c>
      <c r="K238" s="24" t="s">
        <v>1566</v>
      </c>
      <c r="L238" s="97">
        <v>24506013</v>
      </c>
      <c r="M238" s="49">
        <v>901255</v>
      </c>
      <c r="N238" s="34" t="s">
        <v>1159</v>
      </c>
      <c r="AF238" t="e">
        <f>+VLOOKUP(M238,AG:AH,2,FALSE)</f>
        <v>#N/A</v>
      </c>
    </row>
    <row r="239" spans="1:32" ht="30" x14ac:dyDescent="0.25">
      <c r="A239" s="36">
        <f t="shared" si="9"/>
        <v>238</v>
      </c>
      <c r="B239" s="34" t="s">
        <v>651</v>
      </c>
      <c r="C239" s="24">
        <v>2418</v>
      </c>
      <c r="D239" s="24" t="s">
        <v>697</v>
      </c>
      <c r="E239" s="36">
        <v>1045</v>
      </c>
      <c r="F239" s="69" t="s">
        <v>2</v>
      </c>
      <c r="G239" s="24"/>
      <c r="H239" s="38" t="str">
        <f t="shared" si="11"/>
        <v>2450601400100000</v>
      </c>
      <c r="I239" s="24" t="s">
        <v>1887</v>
      </c>
      <c r="J239" s="38" t="s">
        <v>1583</v>
      </c>
      <c r="K239" s="24" t="s">
        <v>1566</v>
      </c>
      <c r="L239" s="97">
        <v>24506014</v>
      </c>
      <c r="M239" s="49">
        <v>901374</v>
      </c>
      <c r="N239" s="34" t="s">
        <v>1160</v>
      </c>
      <c r="AF239" t="e">
        <f>+VLOOKUP(M239,AG:AH,2,FALSE)</f>
        <v>#N/A</v>
      </c>
    </row>
    <row r="240" spans="1:32" ht="30" x14ac:dyDescent="0.25">
      <c r="A240" s="36">
        <f t="shared" si="9"/>
        <v>239</v>
      </c>
      <c r="B240" s="34" t="s">
        <v>651</v>
      </c>
      <c r="C240" s="24">
        <v>2418</v>
      </c>
      <c r="D240" s="24" t="s">
        <v>698</v>
      </c>
      <c r="E240" s="36">
        <v>1047</v>
      </c>
      <c r="F240" s="69" t="s">
        <v>2</v>
      </c>
      <c r="G240" s="24"/>
      <c r="H240" s="38" t="str">
        <f t="shared" si="11"/>
        <v>2450601600100000</v>
      </c>
      <c r="I240" s="24" t="s">
        <v>1888</v>
      </c>
      <c r="J240" s="38" t="s">
        <v>1583</v>
      </c>
      <c r="K240" s="24" t="s">
        <v>1566</v>
      </c>
      <c r="L240" s="97">
        <v>24506016</v>
      </c>
      <c r="M240" s="49">
        <v>901971</v>
      </c>
      <c r="N240" s="34" t="s">
        <v>1161</v>
      </c>
      <c r="AF240" t="e">
        <f>+VLOOKUP(M240,AG:AH,2,FALSE)</f>
        <v>#N/A</v>
      </c>
    </row>
    <row r="241" spans="1:32" ht="30" x14ac:dyDescent="0.25">
      <c r="A241" s="36">
        <f t="shared" si="9"/>
        <v>240</v>
      </c>
      <c r="B241" s="34" t="s">
        <v>651</v>
      </c>
      <c r="C241" s="24">
        <v>2418</v>
      </c>
      <c r="D241" s="24" t="s">
        <v>699</v>
      </c>
      <c r="E241" s="36">
        <v>1048</v>
      </c>
      <c r="F241" s="69" t="s">
        <v>2</v>
      </c>
      <c r="G241" s="24"/>
      <c r="H241" s="38" t="str">
        <f t="shared" si="11"/>
        <v>2450601700100000</v>
      </c>
      <c r="I241" s="24" t="s">
        <v>1889</v>
      </c>
      <c r="J241" s="38" t="s">
        <v>1583</v>
      </c>
      <c r="K241" s="24" t="s">
        <v>1566</v>
      </c>
      <c r="L241" s="97">
        <v>24506017</v>
      </c>
      <c r="M241" s="49">
        <v>901820</v>
      </c>
      <c r="N241" s="34" t="s">
        <v>1162</v>
      </c>
      <c r="AF241" t="e">
        <f>+VLOOKUP(M241,AG:AH,2,FALSE)</f>
        <v>#N/A</v>
      </c>
    </row>
    <row r="242" spans="1:32" ht="45" x14ac:dyDescent="0.25">
      <c r="A242" s="36">
        <f t="shared" si="9"/>
        <v>241</v>
      </c>
      <c r="B242" s="34" t="s">
        <v>652</v>
      </c>
      <c r="C242" s="24">
        <v>2418</v>
      </c>
      <c r="D242" s="24" t="s">
        <v>700</v>
      </c>
      <c r="E242" s="36">
        <v>1049</v>
      </c>
      <c r="F242" s="24" t="s">
        <v>125</v>
      </c>
      <c r="G242" s="24"/>
      <c r="H242" s="38" t="str">
        <f t="shared" si="11"/>
        <v>2450700100100000</v>
      </c>
      <c r="I242" s="24" t="s">
        <v>1890</v>
      </c>
      <c r="J242" s="38" t="s">
        <v>1583</v>
      </c>
      <c r="K242" s="24" t="s">
        <v>1566</v>
      </c>
      <c r="L242" s="97">
        <v>24507001</v>
      </c>
      <c r="M242" s="49">
        <v>901539</v>
      </c>
      <c r="N242" s="34" t="s">
        <v>1163</v>
      </c>
      <c r="AF242" t="e">
        <f>+VLOOKUP(M242,AG:AH,2,FALSE)</f>
        <v>#N/A</v>
      </c>
    </row>
    <row r="243" spans="1:32" ht="30" x14ac:dyDescent="0.25">
      <c r="A243" s="36">
        <f t="shared" si="9"/>
        <v>242</v>
      </c>
      <c r="B243" s="34" t="s">
        <v>653</v>
      </c>
      <c r="C243" s="24">
        <v>2418</v>
      </c>
      <c r="D243" s="24" t="s">
        <v>701</v>
      </c>
      <c r="E243" s="36">
        <v>1050</v>
      </c>
      <c r="F243" s="24" t="s">
        <v>2</v>
      </c>
      <c r="G243" s="24"/>
      <c r="H243" s="38" t="str">
        <f t="shared" si="11"/>
        <v>2450800100100000</v>
      </c>
      <c r="I243" s="24" t="s">
        <v>1891</v>
      </c>
      <c r="J243" s="38" t="s">
        <v>1583</v>
      </c>
      <c r="K243" s="24" t="s">
        <v>1566</v>
      </c>
      <c r="L243" s="97">
        <v>24508001</v>
      </c>
      <c r="M243" s="49">
        <v>901423</v>
      </c>
      <c r="N243" s="34" t="s">
        <v>1164</v>
      </c>
      <c r="AF243" t="e">
        <f>+VLOOKUP(M243,AG:AH,2,FALSE)</f>
        <v>#N/A</v>
      </c>
    </row>
    <row r="244" spans="1:32" ht="45" x14ac:dyDescent="0.25">
      <c r="A244" s="36">
        <f t="shared" si="9"/>
        <v>243</v>
      </c>
      <c r="B244" s="34" t="s">
        <v>654</v>
      </c>
      <c r="C244" s="24">
        <v>2418</v>
      </c>
      <c r="D244" s="24" t="s">
        <v>702</v>
      </c>
      <c r="E244" s="36">
        <v>1054</v>
      </c>
      <c r="F244" s="24" t="s">
        <v>2</v>
      </c>
      <c r="G244" s="24"/>
      <c r="H244" s="38" t="str">
        <f t="shared" si="11"/>
        <v>2451000100100000</v>
      </c>
      <c r="I244" s="24" t="s">
        <v>1892</v>
      </c>
      <c r="J244" s="38" t="s">
        <v>1583</v>
      </c>
      <c r="K244" s="24" t="s">
        <v>1566</v>
      </c>
      <c r="L244" s="97">
        <v>24510001</v>
      </c>
      <c r="M244" s="49">
        <v>901239</v>
      </c>
      <c r="N244" s="34" t="s">
        <v>1165</v>
      </c>
      <c r="AF244" t="e">
        <f>+VLOOKUP(M244,AG:AH,2,FALSE)</f>
        <v>#N/A</v>
      </c>
    </row>
    <row r="245" spans="1:32" ht="45" x14ac:dyDescent="0.25">
      <c r="A245" s="36">
        <f t="shared" si="9"/>
        <v>244</v>
      </c>
      <c r="B245" s="34" t="s">
        <v>654</v>
      </c>
      <c r="C245" s="24">
        <v>2418</v>
      </c>
      <c r="D245" s="24" t="s">
        <v>703</v>
      </c>
      <c r="E245" s="36">
        <v>1055</v>
      </c>
      <c r="F245" s="24" t="s">
        <v>2</v>
      </c>
      <c r="G245" s="24"/>
      <c r="H245" s="38" t="str">
        <f t="shared" si="11"/>
        <v>2451000200100000</v>
      </c>
      <c r="I245" s="24" t="s">
        <v>1893</v>
      </c>
      <c r="J245" s="38" t="s">
        <v>1583</v>
      </c>
      <c r="K245" s="24" t="s">
        <v>1566</v>
      </c>
      <c r="L245" s="97">
        <v>24510002</v>
      </c>
      <c r="M245" s="49">
        <v>901317</v>
      </c>
      <c r="N245" s="34" t="s">
        <v>1166</v>
      </c>
      <c r="AF245" t="e">
        <f>+VLOOKUP(M245,AG:AH,2,FALSE)</f>
        <v>#N/A</v>
      </c>
    </row>
    <row r="246" spans="1:32" ht="45" x14ac:dyDescent="0.25">
      <c r="A246" s="36">
        <f t="shared" si="9"/>
        <v>245</v>
      </c>
      <c r="B246" s="34" t="s">
        <v>654</v>
      </c>
      <c r="C246" s="24">
        <v>2418</v>
      </c>
      <c r="D246" s="24" t="s">
        <v>897</v>
      </c>
      <c r="E246" s="36">
        <v>1056</v>
      </c>
      <c r="F246" s="24" t="s">
        <v>2</v>
      </c>
      <c r="G246" s="24"/>
      <c r="H246" s="38" t="str">
        <f t="shared" si="11"/>
        <v>2451000300100000</v>
      </c>
      <c r="I246" s="24" t="s">
        <v>1894</v>
      </c>
      <c r="J246" s="38" t="s">
        <v>1583</v>
      </c>
      <c r="K246" s="24" t="s">
        <v>1566</v>
      </c>
      <c r="L246" s="97">
        <v>24510003</v>
      </c>
      <c r="M246" s="49" t="s">
        <v>1167</v>
      </c>
      <c r="N246" s="34" t="s">
        <v>1168</v>
      </c>
      <c r="AF246" t="e">
        <f>+VLOOKUP(M246,AG:AH,2,FALSE)</f>
        <v>#N/A</v>
      </c>
    </row>
    <row r="247" spans="1:32" ht="45" x14ac:dyDescent="0.25">
      <c r="A247" s="36">
        <f t="shared" si="9"/>
        <v>246</v>
      </c>
      <c r="B247" s="34" t="s">
        <v>654</v>
      </c>
      <c r="C247" s="24">
        <v>2418</v>
      </c>
      <c r="D247" s="24" t="s">
        <v>704</v>
      </c>
      <c r="E247" s="36">
        <v>1057</v>
      </c>
      <c r="F247" s="24" t="s">
        <v>2</v>
      </c>
      <c r="G247" s="24"/>
      <c r="H247" s="38" t="str">
        <f t="shared" si="11"/>
        <v>2451000400100000</v>
      </c>
      <c r="I247" s="24" t="s">
        <v>1895</v>
      </c>
      <c r="J247" s="38" t="s">
        <v>1583</v>
      </c>
      <c r="K247" s="24" t="s">
        <v>1566</v>
      </c>
      <c r="L247" s="97">
        <v>24510004</v>
      </c>
      <c r="M247" s="49">
        <v>901973</v>
      </c>
      <c r="N247" s="34" t="s">
        <v>1169</v>
      </c>
      <c r="AF247" t="e">
        <f>+VLOOKUP(M247,AG:AH,2,FALSE)</f>
        <v>#N/A</v>
      </c>
    </row>
    <row r="248" spans="1:32" ht="45" x14ac:dyDescent="0.25">
      <c r="A248" s="36">
        <f t="shared" si="9"/>
        <v>247</v>
      </c>
      <c r="B248" s="34" t="s">
        <v>654</v>
      </c>
      <c r="C248" s="24">
        <v>2418</v>
      </c>
      <c r="D248" s="24" t="s">
        <v>705</v>
      </c>
      <c r="E248" s="36">
        <v>1058</v>
      </c>
      <c r="F248" s="24" t="s">
        <v>2</v>
      </c>
      <c r="G248" s="24"/>
      <c r="H248" s="38" t="str">
        <f t="shared" si="11"/>
        <v>2451000500100000</v>
      </c>
      <c r="I248" s="24" t="s">
        <v>1896</v>
      </c>
      <c r="J248" s="38" t="s">
        <v>1583</v>
      </c>
      <c r="K248" s="24" t="s">
        <v>1566</v>
      </c>
      <c r="L248" s="97">
        <v>24510005</v>
      </c>
      <c r="M248" s="49">
        <v>901974</v>
      </c>
      <c r="N248" s="34" t="s">
        <v>1170</v>
      </c>
      <c r="AF248" t="e">
        <f>+VLOOKUP(M248,AG:AH,2,FALSE)</f>
        <v>#N/A</v>
      </c>
    </row>
    <row r="249" spans="1:32" ht="45" x14ac:dyDescent="0.25">
      <c r="A249" s="36">
        <f t="shared" si="9"/>
        <v>248</v>
      </c>
      <c r="B249" s="34" t="s">
        <v>654</v>
      </c>
      <c r="C249" s="24">
        <v>2418</v>
      </c>
      <c r="D249" s="24" t="s">
        <v>706</v>
      </c>
      <c r="E249" s="36">
        <v>1059</v>
      </c>
      <c r="F249" s="24" t="s">
        <v>2</v>
      </c>
      <c r="G249" s="24"/>
      <c r="H249" s="38" t="str">
        <f t="shared" si="11"/>
        <v>2451000600100000</v>
      </c>
      <c r="I249" s="24" t="s">
        <v>1897</v>
      </c>
      <c r="J249" s="38" t="s">
        <v>1583</v>
      </c>
      <c r="K249" s="24" t="s">
        <v>1566</v>
      </c>
      <c r="L249" s="97">
        <v>24510006</v>
      </c>
      <c r="M249" s="49">
        <v>901263</v>
      </c>
      <c r="N249" s="34" t="s">
        <v>1171</v>
      </c>
      <c r="AF249" t="e">
        <f>+VLOOKUP(M249,AG:AH,2,FALSE)</f>
        <v>#N/A</v>
      </c>
    </row>
    <row r="250" spans="1:32" ht="45" x14ac:dyDescent="0.25">
      <c r="A250" s="36">
        <f t="shared" si="9"/>
        <v>249</v>
      </c>
      <c r="B250" s="34" t="s">
        <v>654</v>
      </c>
      <c r="C250" s="24">
        <v>2418</v>
      </c>
      <c r="D250" s="24" t="s">
        <v>707</v>
      </c>
      <c r="E250" s="36">
        <v>1060</v>
      </c>
      <c r="F250" s="24" t="s">
        <v>2</v>
      </c>
      <c r="G250" s="24"/>
      <c r="H250" s="38" t="str">
        <f t="shared" si="11"/>
        <v>2451000700100000</v>
      </c>
      <c r="I250" s="24" t="s">
        <v>707</v>
      </c>
      <c r="J250" s="38" t="s">
        <v>1583</v>
      </c>
      <c r="K250" s="24" t="s">
        <v>1566</v>
      </c>
      <c r="L250" s="97">
        <v>24510007</v>
      </c>
      <c r="M250" s="49">
        <v>901975</v>
      </c>
      <c r="N250" s="34" t="s">
        <v>1172</v>
      </c>
      <c r="AF250" t="e">
        <f>+VLOOKUP(M250,AG:AH,2,FALSE)</f>
        <v>#N/A</v>
      </c>
    </row>
    <row r="251" spans="1:32" ht="45" x14ac:dyDescent="0.25">
      <c r="A251" s="36">
        <f t="shared" si="9"/>
        <v>250</v>
      </c>
      <c r="B251" s="34" t="s">
        <v>654</v>
      </c>
      <c r="C251" s="24">
        <v>2418</v>
      </c>
      <c r="D251" s="24" t="s">
        <v>708</v>
      </c>
      <c r="E251" s="36">
        <v>1061</v>
      </c>
      <c r="F251" s="24" t="s">
        <v>2</v>
      </c>
      <c r="G251" s="24"/>
      <c r="H251" s="38" t="str">
        <f t="shared" si="11"/>
        <v>2451000800100000</v>
      </c>
      <c r="I251" s="24" t="s">
        <v>708</v>
      </c>
      <c r="J251" s="38" t="s">
        <v>1583</v>
      </c>
      <c r="K251" s="24" t="s">
        <v>1566</v>
      </c>
      <c r="L251" s="97">
        <v>24510008</v>
      </c>
      <c r="M251" s="49">
        <v>901976</v>
      </c>
      <c r="N251" s="34" t="s">
        <v>1173</v>
      </c>
      <c r="AF251" t="e">
        <f>+VLOOKUP(M251,AG:AH,2,FALSE)</f>
        <v>#N/A</v>
      </c>
    </row>
    <row r="252" spans="1:32" ht="45" x14ac:dyDescent="0.25">
      <c r="A252" s="36">
        <f t="shared" si="9"/>
        <v>251</v>
      </c>
      <c r="B252" s="34" t="s">
        <v>654</v>
      </c>
      <c r="C252" s="24">
        <v>2418</v>
      </c>
      <c r="D252" s="24" t="s">
        <v>709</v>
      </c>
      <c r="E252" s="36">
        <v>1062</v>
      </c>
      <c r="F252" s="24" t="s">
        <v>2</v>
      </c>
      <c r="G252" s="24"/>
      <c r="H252" s="38" t="str">
        <f t="shared" si="11"/>
        <v>2451000900100000</v>
      </c>
      <c r="I252" s="24" t="s">
        <v>709</v>
      </c>
      <c r="J252" s="38" t="s">
        <v>1583</v>
      </c>
      <c r="K252" s="24" t="s">
        <v>1566</v>
      </c>
      <c r="L252" s="97">
        <v>24510009</v>
      </c>
      <c r="M252" s="49">
        <v>901258</v>
      </c>
      <c r="N252" s="34" t="s">
        <v>1174</v>
      </c>
      <c r="AF252" t="e">
        <f>+VLOOKUP(M252,AG:AH,2,FALSE)</f>
        <v>#N/A</v>
      </c>
    </row>
    <row r="253" spans="1:32" ht="30" x14ac:dyDescent="0.25">
      <c r="A253" s="36">
        <f t="shared" si="9"/>
        <v>252</v>
      </c>
      <c r="B253" s="34" t="s">
        <v>655</v>
      </c>
      <c r="C253" s="24">
        <v>2418</v>
      </c>
      <c r="D253" s="24" t="s">
        <v>710</v>
      </c>
      <c r="E253" s="36">
        <v>1063</v>
      </c>
      <c r="F253" s="24" t="s">
        <v>2</v>
      </c>
      <c r="G253" s="24"/>
      <c r="H253" s="38" t="str">
        <f t="shared" si="11"/>
        <v>2451100100100000</v>
      </c>
      <c r="I253" s="24" t="s">
        <v>710</v>
      </c>
      <c r="J253" s="38" t="s">
        <v>1583</v>
      </c>
      <c r="K253" s="24" t="s">
        <v>1566</v>
      </c>
      <c r="L253" s="97">
        <v>24511001</v>
      </c>
      <c r="M253" s="49">
        <v>902349</v>
      </c>
      <c r="N253" s="34" t="s">
        <v>1175</v>
      </c>
      <c r="AF253" t="e">
        <f>+VLOOKUP(M253,AG:AH,2,FALSE)</f>
        <v>#N/A</v>
      </c>
    </row>
    <row r="254" spans="1:32" ht="30" x14ac:dyDescent="0.25">
      <c r="A254" s="36">
        <f t="shared" si="9"/>
        <v>253</v>
      </c>
      <c r="B254" s="34" t="s">
        <v>655</v>
      </c>
      <c r="C254" s="24">
        <v>2418</v>
      </c>
      <c r="D254" s="24" t="s">
        <v>711</v>
      </c>
      <c r="E254" s="36">
        <v>1064</v>
      </c>
      <c r="F254" s="24" t="s">
        <v>2</v>
      </c>
      <c r="G254" s="24"/>
      <c r="H254" s="38" t="str">
        <f t="shared" si="11"/>
        <v>2451100200100000</v>
      </c>
      <c r="I254" s="24" t="s">
        <v>711</v>
      </c>
      <c r="J254" s="38" t="s">
        <v>1583</v>
      </c>
      <c r="K254" s="24" t="s">
        <v>1566</v>
      </c>
      <c r="L254" s="97">
        <v>24511002</v>
      </c>
      <c r="M254" s="49">
        <v>901256</v>
      </c>
      <c r="N254" s="34" t="s">
        <v>1176</v>
      </c>
      <c r="AF254" t="e">
        <f>+VLOOKUP(M254,AG:AH,2,FALSE)</f>
        <v>#N/A</v>
      </c>
    </row>
    <row r="255" spans="1:32" ht="30" x14ac:dyDescent="0.25">
      <c r="A255" s="36">
        <f t="shared" si="9"/>
        <v>254</v>
      </c>
      <c r="B255" s="34" t="s">
        <v>655</v>
      </c>
      <c r="C255" s="24">
        <v>2418</v>
      </c>
      <c r="D255" s="24" t="s">
        <v>712</v>
      </c>
      <c r="E255" s="36">
        <v>1065</v>
      </c>
      <c r="F255" s="24" t="s">
        <v>2</v>
      </c>
      <c r="G255" s="24"/>
      <c r="H255" s="38" t="str">
        <f t="shared" si="11"/>
        <v>2451100300100000</v>
      </c>
      <c r="I255" s="24" t="s">
        <v>712</v>
      </c>
      <c r="J255" s="38" t="s">
        <v>1583</v>
      </c>
      <c r="K255" s="24" t="s">
        <v>1566</v>
      </c>
      <c r="L255" s="97">
        <v>24511003</v>
      </c>
      <c r="M255" s="49">
        <v>902259</v>
      </c>
      <c r="N255" s="34" t="s">
        <v>1177</v>
      </c>
      <c r="AF255" t="e">
        <f>+VLOOKUP(M255,AG:AH,2,FALSE)</f>
        <v>#N/A</v>
      </c>
    </row>
    <row r="256" spans="1:32" ht="30" x14ac:dyDescent="0.25">
      <c r="A256" s="36">
        <f t="shared" si="9"/>
        <v>255</v>
      </c>
      <c r="B256" s="34" t="s">
        <v>655</v>
      </c>
      <c r="C256" s="24">
        <v>2418</v>
      </c>
      <c r="D256" s="24" t="s">
        <v>713</v>
      </c>
      <c r="E256" s="36">
        <v>1066</v>
      </c>
      <c r="F256" s="24" t="s">
        <v>2</v>
      </c>
      <c r="G256" s="24"/>
      <c r="H256" s="38" t="str">
        <f t="shared" si="11"/>
        <v>2451100400100000</v>
      </c>
      <c r="I256" s="24" t="s">
        <v>713</v>
      </c>
      <c r="J256" s="38" t="s">
        <v>1583</v>
      </c>
      <c r="K256" s="24" t="s">
        <v>1566</v>
      </c>
      <c r="L256" s="97">
        <v>24511004</v>
      </c>
      <c r="M256" s="49">
        <v>902263</v>
      </c>
      <c r="N256" s="34" t="s">
        <v>1178</v>
      </c>
      <c r="AF256" t="e">
        <f>+VLOOKUP(M256,AG:AH,2,FALSE)</f>
        <v>#N/A</v>
      </c>
    </row>
    <row r="257" spans="1:32" ht="30" x14ac:dyDescent="0.25">
      <c r="A257" s="36">
        <f t="shared" si="9"/>
        <v>256</v>
      </c>
      <c r="B257" s="34" t="s">
        <v>656</v>
      </c>
      <c r="C257" s="24">
        <v>2419</v>
      </c>
      <c r="D257" s="24" t="s">
        <v>714</v>
      </c>
      <c r="E257" s="36">
        <v>1005</v>
      </c>
      <c r="F257" s="24" t="s">
        <v>2</v>
      </c>
      <c r="G257" s="24"/>
      <c r="H257" s="38" t="str">
        <f t="shared" si="11"/>
        <v>2460100500100000</v>
      </c>
      <c r="I257" s="24" t="s">
        <v>714</v>
      </c>
      <c r="J257" s="38" t="s">
        <v>1583</v>
      </c>
      <c r="K257" s="24" t="s">
        <v>1566</v>
      </c>
      <c r="L257" s="97">
        <v>24601005</v>
      </c>
      <c r="M257" s="49">
        <v>902355</v>
      </c>
      <c r="N257" s="34" t="s">
        <v>1179</v>
      </c>
      <c r="AF257" t="e">
        <f>+VLOOKUP(M257,AG:AH,2,FALSE)</f>
        <v>#N/A</v>
      </c>
    </row>
    <row r="258" spans="1:32" ht="30" x14ac:dyDescent="0.25">
      <c r="A258" s="36">
        <f t="shared" si="9"/>
        <v>257</v>
      </c>
      <c r="B258" s="34" t="s">
        <v>656</v>
      </c>
      <c r="C258" s="24">
        <v>2419</v>
      </c>
      <c r="D258" s="24" t="s">
        <v>715</v>
      </c>
      <c r="E258" s="36">
        <v>1007</v>
      </c>
      <c r="F258" s="24" t="s">
        <v>2</v>
      </c>
      <c r="G258" s="24"/>
      <c r="H258" s="38" t="str">
        <f t="shared" si="11"/>
        <v>2460100700100000</v>
      </c>
      <c r="I258" s="24" t="s">
        <v>715</v>
      </c>
      <c r="J258" s="38" t="s">
        <v>1583</v>
      </c>
      <c r="K258" s="24" t="s">
        <v>1566</v>
      </c>
      <c r="L258" s="97">
        <v>24601007</v>
      </c>
      <c r="M258" s="49">
        <v>902126</v>
      </c>
      <c r="N258" s="34" t="s">
        <v>1180</v>
      </c>
      <c r="AF258" t="e">
        <f>+VLOOKUP(M258,AG:AH,2,FALSE)</f>
        <v>#N/A</v>
      </c>
    </row>
    <row r="259" spans="1:32" ht="30" x14ac:dyDescent="0.25">
      <c r="A259" s="36">
        <f t="shared" ref="A259:A322" si="12">+A258+1</f>
        <v>258</v>
      </c>
      <c r="B259" s="34" t="s">
        <v>656</v>
      </c>
      <c r="C259" s="24">
        <v>2419</v>
      </c>
      <c r="D259" s="24" t="s">
        <v>716</v>
      </c>
      <c r="E259" s="36">
        <v>1008</v>
      </c>
      <c r="F259" s="24" t="s">
        <v>2</v>
      </c>
      <c r="G259" s="24"/>
      <c r="H259" s="38" t="str">
        <f t="shared" si="11"/>
        <v>2460100800100000</v>
      </c>
      <c r="I259" s="24" t="s">
        <v>716</v>
      </c>
      <c r="J259" s="38" t="s">
        <v>1583</v>
      </c>
      <c r="K259" s="24" t="s">
        <v>1566</v>
      </c>
      <c r="L259" s="97">
        <v>24601008</v>
      </c>
      <c r="M259" s="49">
        <v>902127</v>
      </c>
      <c r="N259" s="34" t="s">
        <v>1181</v>
      </c>
      <c r="AF259" t="e">
        <f>+VLOOKUP(M259,AG:AH,2,FALSE)</f>
        <v>#N/A</v>
      </c>
    </row>
    <row r="260" spans="1:32" ht="30" x14ac:dyDescent="0.25">
      <c r="A260" s="36">
        <f t="shared" si="12"/>
        <v>259</v>
      </c>
      <c r="B260" s="34" t="s">
        <v>657</v>
      </c>
      <c r="C260" s="24">
        <v>2419</v>
      </c>
      <c r="D260" s="24" t="s">
        <v>717</v>
      </c>
      <c r="E260" s="36">
        <v>1014</v>
      </c>
      <c r="F260" s="24" t="s">
        <v>2</v>
      </c>
      <c r="G260" s="24"/>
      <c r="H260" s="38" t="str">
        <f t="shared" si="11"/>
        <v>2460300300100000</v>
      </c>
      <c r="I260" s="24" t="s">
        <v>717</v>
      </c>
      <c r="J260" s="38" t="s">
        <v>1583</v>
      </c>
      <c r="K260" s="24" t="s">
        <v>1566</v>
      </c>
      <c r="L260" s="97">
        <v>24603003</v>
      </c>
      <c r="M260" s="49">
        <v>902113</v>
      </c>
      <c r="N260" s="34" t="s">
        <v>1182</v>
      </c>
      <c r="AF260" t="e">
        <f>+VLOOKUP(M260,AG:AH,2,FALSE)</f>
        <v>#N/A</v>
      </c>
    </row>
    <row r="261" spans="1:32" ht="30" x14ac:dyDescent="0.25">
      <c r="A261" s="36">
        <f t="shared" si="12"/>
        <v>260</v>
      </c>
      <c r="B261" s="34" t="s">
        <v>657</v>
      </c>
      <c r="C261" s="24">
        <v>2419</v>
      </c>
      <c r="D261" s="24" t="s">
        <v>718</v>
      </c>
      <c r="E261" s="36">
        <v>1015</v>
      </c>
      <c r="F261" s="24" t="s">
        <v>2</v>
      </c>
      <c r="G261" s="24"/>
      <c r="H261" s="38" t="str">
        <f t="shared" si="11"/>
        <v>2460300400100000</v>
      </c>
      <c r="I261" s="24" t="s">
        <v>718</v>
      </c>
      <c r="J261" s="38" t="s">
        <v>1583</v>
      </c>
      <c r="K261" s="24" t="s">
        <v>1566</v>
      </c>
      <c r="L261" s="97">
        <v>24603004</v>
      </c>
      <c r="M261" s="49">
        <v>902088</v>
      </c>
      <c r="N261" s="34" t="s">
        <v>1183</v>
      </c>
      <c r="AF261" t="e">
        <f>+VLOOKUP(M261,AG:AH,2,FALSE)</f>
        <v>#N/A</v>
      </c>
    </row>
    <row r="262" spans="1:32" ht="30" x14ac:dyDescent="0.25">
      <c r="A262" s="36">
        <f t="shared" si="12"/>
        <v>261</v>
      </c>
      <c r="B262" s="34" t="s">
        <v>657</v>
      </c>
      <c r="C262" s="24">
        <v>2419</v>
      </c>
      <c r="D262" s="24" t="s">
        <v>719</v>
      </c>
      <c r="E262" s="36">
        <v>1016</v>
      </c>
      <c r="F262" s="24" t="s">
        <v>2</v>
      </c>
      <c r="G262" s="24"/>
      <c r="H262" s="38" t="str">
        <f t="shared" si="11"/>
        <v>2460300500100000</v>
      </c>
      <c r="I262" s="24" t="s">
        <v>719</v>
      </c>
      <c r="J262" s="38" t="s">
        <v>1583</v>
      </c>
      <c r="K262" s="24" t="s">
        <v>1566</v>
      </c>
      <c r="L262" s="97">
        <v>24603005</v>
      </c>
      <c r="M262" s="49">
        <v>902096</v>
      </c>
      <c r="N262" s="34" t="s">
        <v>1184</v>
      </c>
      <c r="AF262" t="e">
        <f>+VLOOKUP(M262,AG:AH,2,FALSE)</f>
        <v>#N/A</v>
      </c>
    </row>
    <row r="263" spans="1:32" ht="30" x14ac:dyDescent="0.25">
      <c r="A263" s="36">
        <f t="shared" si="12"/>
        <v>262</v>
      </c>
      <c r="B263" s="34" t="s">
        <v>657</v>
      </c>
      <c r="C263" s="24">
        <v>2419</v>
      </c>
      <c r="D263" s="24" t="s">
        <v>720</v>
      </c>
      <c r="E263" s="36">
        <v>1017</v>
      </c>
      <c r="F263" s="24" t="s">
        <v>2</v>
      </c>
      <c r="G263" s="24"/>
      <c r="H263" s="38" t="str">
        <f t="shared" si="11"/>
        <v>2460300600100000</v>
      </c>
      <c r="I263" s="24" t="s">
        <v>720</v>
      </c>
      <c r="J263" s="38" t="s">
        <v>1583</v>
      </c>
      <c r="K263" s="24" t="s">
        <v>1566</v>
      </c>
      <c r="L263" s="97">
        <v>24603006</v>
      </c>
      <c r="M263" s="49">
        <v>902097</v>
      </c>
      <c r="N263" s="34" t="s">
        <v>1185</v>
      </c>
      <c r="AF263" t="e">
        <f>+VLOOKUP(M263,AG:AH,2,FALSE)</f>
        <v>#N/A</v>
      </c>
    </row>
    <row r="264" spans="1:32" ht="30" x14ac:dyDescent="0.25">
      <c r="A264" s="36">
        <f t="shared" si="12"/>
        <v>263</v>
      </c>
      <c r="B264" s="34" t="s">
        <v>658</v>
      </c>
      <c r="C264" s="24">
        <v>2419</v>
      </c>
      <c r="D264" s="24" t="s">
        <v>721</v>
      </c>
      <c r="E264" s="36">
        <v>1018</v>
      </c>
      <c r="F264" s="24" t="s">
        <v>2</v>
      </c>
      <c r="G264" s="24"/>
      <c r="H264" s="38" t="str">
        <f t="shared" si="11"/>
        <v>2460400100100000</v>
      </c>
      <c r="I264" s="24" t="s">
        <v>721</v>
      </c>
      <c r="J264" s="38" t="s">
        <v>1583</v>
      </c>
      <c r="K264" s="24" t="s">
        <v>1566</v>
      </c>
      <c r="L264" s="97">
        <v>24604001</v>
      </c>
      <c r="M264" s="49">
        <v>902208</v>
      </c>
      <c r="N264" s="34" t="s">
        <v>1186</v>
      </c>
      <c r="AF264" t="e">
        <f>+VLOOKUP(M264,AG:AH,2,FALSE)</f>
        <v>#N/A</v>
      </c>
    </row>
    <row r="265" spans="1:32" ht="30" x14ac:dyDescent="0.25">
      <c r="A265" s="36">
        <f t="shared" si="12"/>
        <v>264</v>
      </c>
      <c r="B265" s="34" t="s">
        <v>658</v>
      </c>
      <c r="C265" s="24">
        <v>2419</v>
      </c>
      <c r="D265" s="24" t="s">
        <v>722</v>
      </c>
      <c r="E265" s="36">
        <v>1019</v>
      </c>
      <c r="F265" s="24" t="s">
        <v>2</v>
      </c>
      <c r="G265" s="24"/>
      <c r="H265" s="38" t="str">
        <f t="shared" si="11"/>
        <v>2460400200100000</v>
      </c>
      <c r="I265" s="24" t="s">
        <v>722</v>
      </c>
      <c r="J265" s="38" t="s">
        <v>1583</v>
      </c>
      <c r="K265" s="24" t="s">
        <v>1566</v>
      </c>
      <c r="L265" s="97">
        <v>24604002</v>
      </c>
      <c r="M265" s="49">
        <v>902115</v>
      </c>
      <c r="N265" s="34" t="s">
        <v>1187</v>
      </c>
      <c r="AF265" t="e">
        <f>+VLOOKUP(M265,AG:AH,2,FALSE)</f>
        <v>#N/A</v>
      </c>
    </row>
    <row r="266" spans="1:32" ht="30" x14ac:dyDescent="0.25">
      <c r="A266" s="36">
        <f t="shared" si="12"/>
        <v>265</v>
      </c>
      <c r="B266" s="34" t="s">
        <v>658</v>
      </c>
      <c r="C266" s="24">
        <v>2419</v>
      </c>
      <c r="D266" s="24" t="s">
        <v>723</v>
      </c>
      <c r="E266" s="36">
        <v>1023</v>
      </c>
      <c r="F266" s="24" t="s">
        <v>2</v>
      </c>
      <c r="G266" s="24"/>
      <c r="H266" s="38" t="str">
        <f t="shared" si="11"/>
        <v>2460400600100000</v>
      </c>
      <c r="I266" s="38" t="s">
        <v>723</v>
      </c>
      <c r="J266" s="38" t="s">
        <v>1583</v>
      </c>
      <c r="K266" s="24" t="s">
        <v>1566</v>
      </c>
      <c r="L266" s="97">
        <v>24604006</v>
      </c>
      <c r="M266" s="49">
        <v>902210</v>
      </c>
      <c r="N266" s="34" t="s">
        <v>1188</v>
      </c>
      <c r="AF266" t="e">
        <f>+VLOOKUP(M266,AG:AH,2,FALSE)</f>
        <v>#N/A</v>
      </c>
    </row>
    <row r="267" spans="1:32" ht="30" x14ac:dyDescent="0.25">
      <c r="A267" s="36">
        <f t="shared" si="12"/>
        <v>266</v>
      </c>
      <c r="B267" s="34" t="s">
        <v>658</v>
      </c>
      <c r="C267" s="24">
        <v>2419</v>
      </c>
      <c r="D267" s="24" t="s">
        <v>724</v>
      </c>
      <c r="E267" s="36">
        <v>1024</v>
      </c>
      <c r="F267" s="24" t="s">
        <v>2</v>
      </c>
      <c r="G267" s="24"/>
      <c r="H267" s="38" t="str">
        <f t="shared" si="11"/>
        <v>2460400700100000</v>
      </c>
      <c r="I267" s="38" t="s">
        <v>724</v>
      </c>
      <c r="J267" s="38" t="s">
        <v>1583</v>
      </c>
      <c r="K267" s="24" t="s">
        <v>1566</v>
      </c>
      <c r="L267" s="97">
        <v>24604007</v>
      </c>
      <c r="M267" s="49">
        <v>902117</v>
      </c>
      <c r="N267" s="34" t="s">
        <v>1189</v>
      </c>
      <c r="AF267" t="e">
        <f>+VLOOKUP(M267,AG:AH,2,FALSE)</f>
        <v>#N/A</v>
      </c>
    </row>
    <row r="268" spans="1:32" ht="30" x14ac:dyDescent="0.25">
      <c r="A268" s="36">
        <f t="shared" si="12"/>
        <v>267</v>
      </c>
      <c r="B268" s="34" t="s">
        <v>658</v>
      </c>
      <c r="C268" s="24">
        <v>2419</v>
      </c>
      <c r="D268" s="24" t="s">
        <v>725</v>
      </c>
      <c r="E268" s="36">
        <v>1025</v>
      </c>
      <c r="F268" s="24" t="s">
        <v>2</v>
      </c>
      <c r="G268" s="24"/>
      <c r="H268" s="38" t="str">
        <f t="shared" si="11"/>
        <v>2460400800100000</v>
      </c>
      <c r="I268" s="24" t="s">
        <v>725</v>
      </c>
      <c r="J268" s="38" t="s">
        <v>1583</v>
      </c>
      <c r="K268" s="24" t="s">
        <v>1566</v>
      </c>
      <c r="L268" s="97">
        <v>24604008</v>
      </c>
      <c r="M268" s="49">
        <v>902132</v>
      </c>
      <c r="N268" s="34" t="s">
        <v>1190</v>
      </c>
      <c r="AF268" t="e">
        <f>+VLOOKUP(M268,AG:AH,2,FALSE)</f>
        <v>#N/A</v>
      </c>
    </row>
    <row r="269" spans="1:32" ht="45" x14ac:dyDescent="0.25">
      <c r="A269" s="36">
        <f t="shared" si="12"/>
        <v>268</v>
      </c>
      <c r="B269" s="34" t="s">
        <v>658</v>
      </c>
      <c r="C269" s="24">
        <v>2419</v>
      </c>
      <c r="D269" s="24" t="s">
        <v>726</v>
      </c>
      <c r="E269" s="36">
        <v>1026</v>
      </c>
      <c r="F269" s="24" t="s">
        <v>2</v>
      </c>
      <c r="G269" s="24"/>
      <c r="H269" s="38" t="str">
        <f t="shared" ref="H269:H277" si="13">+CONCATENATE(L269,"001","00000")</f>
        <v>2460400900100000</v>
      </c>
      <c r="I269" s="38" t="s">
        <v>1935</v>
      </c>
      <c r="J269" s="38" t="s">
        <v>1583</v>
      </c>
      <c r="K269" s="24" t="s">
        <v>999</v>
      </c>
      <c r="L269" s="97">
        <v>24604009</v>
      </c>
      <c r="M269" s="64" t="s">
        <v>1191</v>
      </c>
      <c r="N269" s="34" t="s">
        <v>1192</v>
      </c>
      <c r="AF269" t="e">
        <f>+VLOOKUP(M269,AG:AH,2,FALSE)</f>
        <v>#N/A</v>
      </c>
    </row>
    <row r="270" spans="1:32" ht="45" x14ac:dyDescent="0.25">
      <c r="A270" s="36">
        <f t="shared" si="12"/>
        <v>269</v>
      </c>
      <c r="B270" s="34" t="s">
        <v>658</v>
      </c>
      <c r="C270" s="24">
        <v>2419</v>
      </c>
      <c r="D270" s="24" t="s">
        <v>727</v>
      </c>
      <c r="E270" s="36">
        <v>1027</v>
      </c>
      <c r="F270" s="24" t="s">
        <v>2</v>
      </c>
      <c r="G270" s="24"/>
      <c r="H270" s="38" t="str">
        <f t="shared" si="13"/>
        <v>2460401000100000</v>
      </c>
      <c r="I270" s="38" t="s">
        <v>1936</v>
      </c>
      <c r="J270" s="38" t="s">
        <v>1583</v>
      </c>
      <c r="K270" s="24" t="s">
        <v>999</v>
      </c>
      <c r="L270" s="97">
        <v>24604010</v>
      </c>
      <c r="M270" s="64" t="s">
        <v>1193</v>
      </c>
      <c r="N270" s="34" t="s">
        <v>1194</v>
      </c>
      <c r="AF270" t="e">
        <f>+VLOOKUP(M270,AG:AH,2,FALSE)</f>
        <v>#N/A</v>
      </c>
    </row>
    <row r="271" spans="1:32" ht="45" x14ac:dyDescent="0.25">
      <c r="A271" s="36">
        <f t="shared" si="12"/>
        <v>270</v>
      </c>
      <c r="B271" s="34" t="s">
        <v>658</v>
      </c>
      <c r="C271" s="24">
        <v>2419</v>
      </c>
      <c r="D271" s="24" t="s">
        <v>728</v>
      </c>
      <c r="E271" s="36">
        <v>1028</v>
      </c>
      <c r="F271" s="24" t="s">
        <v>2</v>
      </c>
      <c r="G271" s="24"/>
      <c r="H271" s="38" t="str">
        <f t="shared" si="13"/>
        <v>2460401100100000</v>
      </c>
      <c r="I271" s="38" t="s">
        <v>1937</v>
      </c>
      <c r="J271" s="38" t="s">
        <v>1583</v>
      </c>
      <c r="K271" s="24" t="s">
        <v>999</v>
      </c>
      <c r="L271" s="97">
        <v>24604011</v>
      </c>
      <c r="M271" s="49" t="s">
        <v>1195</v>
      </c>
      <c r="N271" s="34" t="s">
        <v>1196</v>
      </c>
      <c r="AF271" t="e">
        <f>+VLOOKUP(M271,AG:AH,2,FALSE)</f>
        <v>#N/A</v>
      </c>
    </row>
    <row r="272" spans="1:32" ht="30" x14ac:dyDescent="0.25">
      <c r="A272" s="36">
        <f t="shared" si="12"/>
        <v>271</v>
      </c>
      <c r="B272" s="34" t="s">
        <v>658</v>
      </c>
      <c r="C272" s="24">
        <v>2419</v>
      </c>
      <c r="D272" s="24" t="s">
        <v>729</v>
      </c>
      <c r="E272" s="36">
        <v>1030</v>
      </c>
      <c r="F272" s="24" t="s">
        <v>2</v>
      </c>
      <c r="G272" s="24"/>
      <c r="H272" s="38" t="str">
        <f t="shared" si="13"/>
        <v>2460401300100000</v>
      </c>
      <c r="I272" s="38" t="s">
        <v>1938</v>
      </c>
      <c r="J272" s="38" t="s">
        <v>1583</v>
      </c>
      <c r="K272" s="24" t="s">
        <v>999</v>
      </c>
      <c r="L272" s="97">
        <v>24604013</v>
      </c>
      <c r="M272" s="49">
        <v>902158</v>
      </c>
      <c r="N272" s="34" t="s">
        <v>1197</v>
      </c>
      <c r="AF272" t="e">
        <f>+VLOOKUP(M272,AG:AH,2,FALSE)</f>
        <v>#N/A</v>
      </c>
    </row>
    <row r="273" spans="1:32" ht="30" x14ac:dyDescent="0.25">
      <c r="A273" s="36">
        <f t="shared" si="12"/>
        <v>272</v>
      </c>
      <c r="B273" s="34" t="s">
        <v>659</v>
      </c>
      <c r="C273" s="24">
        <v>2419</v>
      </c>
      <c r="D273" s="24" t="s">
        <v>730</v>
      </c>
      <c r="E273" s="36">
        <v>1032</v>
      </c>
      <c r="F273" s="24" t="s">
        <v>2</v>
      </c>
      <c r="G273" s="24"/>
      <c r="H273" s="38" t="str">
        <f t="shared" si="13"/>
        <v>2460500200100000</v>
      </c>
      <c r="I273" s="24" t="s">
        <v>1939</v>
      </c>
      <c r="J273" s="38" t="s">
        <v>1583</v>
      </c>
      <c r="K273" s="24" t="s">
        <v>999</v>
      </c>
      <c r="L273" s="97">
        <v>24605002</v>
      </c>
      <c r="M273" s="49">
        <v>902209</v>
      </c>
      <c r="N273" s="34" t="s">
        <v>1198</v>
      </c>
      <c r="AF273" t="e">
        <f>+VLOOKUP(M273,AG:AH,2,FALSE)</f>
        <v>#N/A</v>
      </c>
    </row>
    <row r="274" spans="1:32" ht="30" x14ac:dyDescent="0.25">
      <c r="A274" s="36">
        <f t="shared" si="12"/>
        <v>273</v>
      </c>
      <c r="B274" s="34" t="s">
        <v>660</v>
      </c>
      <c r="C274" s="24">
        <v>2419</v>
      </c>
      <c r="D274" s="24" t="s">
        <v>731</v>
      </c>
      <c r="E274" s="36">
        <v>1033</v>
      </c>
      <c r="F274" s="24" t="s">
        <v>2</v>
      </c>
      <c r="G274" s="24"/>
      <c r="H274" s="38" t="str">
        <f t="shared" si="13"/>
        <v>2460600100100000</v>
      </c>
      <c r="I274" s="24" t="s">
        <v>1940</v>
      </c>
      <c r="J274" s="38" t="s">
        <v>1583</v>
      </c>
      <c r="K274" s="24" t="s">
        <v>999</v>
      </c>
      <c r="L274" s="97">
        <v>24606001</v>
      </c>
      <c r="M274" s="49" t="s">
        <v>1199</v>
      </c>
      <c r="N274" s="34" t="s">
        <v>1200</v>
      </c>
      <c r="AF274" t="e">
        <f>+VLOOKUP(M274,AG:AH,2,FALSE)</f>
        <v>#N/A</v>
      </c>
    </row>
    <row r="275" spans="1:32" ht="30" x14ac:dyDescent="0.25">
      <c r="A275" s="36">
        <f t="shared" si="12"/>
        <v>274</v>
      </c>
      <c r="B275" s="34" t="s">
        <v>660</v>
      </c>
      <c r="C275" s="24">
        <v>2419</v>
      </c>
      <c r="D275" s="24" t="s">
        <v>732</v>
      </c>
      <c r="E275" s="36">
        <v>1034</v>
      </c>
      <c r="F275" s="24" t="s">
        <v>2</v>
      </c>
      <c r="G275" s="24"/>
      <c r="H275" s="38" t="str">
        <f t="shared" si="13"/>
        <v>2460600200100000</v>
      </c>
      <c r="I275" s="24" t="s">
        <v>1941</v>
      </c>
      <c r="J275" s="38" t="s">
        <v>1583</v>
      </c>
      <c r="K275" s="24" t="s">
        <v>999</v>
      </c>
      <c r="L275" s="97">
        <v>24606002</v>
      </c>
      <c r="M275" s="49">
        <v>902112</v>
      </c>
      <c r="N275" s="34" t="s">
        <v>1201</v>
      </c>
      <c r="AF275" t="e">
        <f>+VLOOKUP(M275,AG:AH,2,FALSE)</f>
        <v>#N/A</v>
      </c>
    </row>
    <row r="276" spans="1:32" ht="30" x14ac:dyDescent="0.25">
      <c r="A276" s="36">
        <f t="shared" si="12"/>
        <v>275</v>
      </c>
      <c r="B276" s="34" t="s">
        <v>660</v>
      </c>
      <c r="C276" s="24">
        <v>2419</v>
      </c>
      <c r="D276" s="24" t="s">
        <v>733</v>
      </c>
      <c r="E276" s="36">
        <v>1036</v>
      </c>
      <c r="F276" s="24" t="s">
        <v>2</v>
      </c>
      <c r="G276" s="24"/>
      <c r="H276" s="38" t="str">
        <f t="shared" si="13"/>
        <v>2460600400100000</v>
      </c>
      <c r="I276" s="24" t="s">
        <v>1942</v>
      </c>
      <c r="J276" s="38" t="s">
        <v>1583</v>
      </c>
      <c r="K276" s="24" t="s">
        <v>999</v>
      </c>
      <c r="L276" s="97">
        <v>24606004</v>
      </c>
      <c r="M276" s="49">
        <v>902175</v>
      </c>
      <c r="N276" s="34" t="s">
        <v>1202</v>
      </c>
      <c r="AF276" t="e">
        <f>+VLOOKUP(M276,AG:AH,2,FALSE)</f>
        <v>#N/A</v>
      </c>
    </row>
    <row r="277" spans="1:32" ht="30" x14ac:dyDescent="0.25">
      <c r="A277" s="36">
        <f t="shared" si="12"/>
        <v>276</v>
      </c>
      <c r="B277" s="34" t="s">
        <v>660</v>
      </c>
      <c r="C277" s="24">
        <v>2419</v>
      </c>
      <c r="D277" s="24" t="s">
        <v>734</v>
      </c>
      <c r="E277" s="36">
        <v>1037</v>
      </c>
      <c r="F277" s="24" t="s">
        <v>2</v>
      </c>
      <c r="G277" s="24"/>
      <c r="H277" s="38" t="str">
        <f t="shared" si="13"/>
        <v>2460600500100000</v>
      </c>
      <c r="I277" s="24" t="s">
        <v>1943</v>
      </c>
      <c r="J277" s="38" t="s">
        <v>1583</v>
      </c>
      <c r="K277" s="24" t="s">
        <v>999</v>
      </c>
      <c r="L277" s="97">
        <v>24606005</v>
      </c>
      <c r="M277" s="49">
        <v>902100</v>
      </c>
      <c r="N277" s="34" t="s">
        <v>1203</v>
      </c>
      <c r="AF277" t="e">
        <f>+VLOOKUP(M277,AG:AH,2,FALSE)</f>
        <v>#N/A</v>
      </c>
    </row>
    <row r="278" spans="1:32" ht="30" x14ac:dyDescent="0.25">
      <c r="A278" s="36">
        <f t="shared" si="12"/>
        <v>277</v>
      </c>
      <c r="B278" s="34" t="s">
        <v>660</v>
      </c>
      <c r="C278" s="24">
        <v>2419</v>
      </c>
      <c r="D278" s="24" t="s">
        <v>735</v>
      </c>
      <c r="E278" s="36">
        <v>1038</v>
      </c>
      <c r="F278" s="24" t="s">
        <v>2</v>
      </c>
      <c r="G278" s="24"/>
      <c r="H278" s="38" t="str">
        <f t="shared" ref="H278:H286" si="14">+CONCATENATE(L278,"001","00000")</f>
        <v>2460600600100000</v>
      </c>
      <c r="I278" s="24" t="s">
        <v>1944</v>
      </c>
      <c r="J278" s="38" t="s">
        <v>1583</v>
      </c>
      <c r="K278" s="24" t="s">
        <v>999</v>
      </c>
      <c r="L278" s="97">
        <v>24606006</v>
      </c>
      <c r="M278" s="49">
        <v>902221</v>
      </c>
      <c r="N278" s="34" t="s">
        <v>1204</v>
      </c>
      <c r="AF278" t="e">
        <f>+VLOOKUP(M278,AG:AH,2,FALSE)</f>
        <v>#N/A</v>
      </c>
    </row>
    <row r="279" spans="1:32" ht="30" x14ac:dyDescent="0.25">
      <c r="A279" s="36">
        <f t="shared" si="12"/>
        <v>278</v>
      </c>
      <c r="B279" s="34" t="s">
        <v>660</v>
      </c>
      <c r="C279" s="24">
        <v>2419</v>
      </c>
      <c r="D279" s="24" t="s">
        <v>736</v>
      </c>
      <c r="E279" s="36">
        <v>1039</v>
      </c>
      <c r="F279" s="24" t="s">
        <v>2</v>
      </c>
      <c r="G279" s="24"/>
      <c r="H279" s="38" t="str">
        <f t="shared" si="14"/>
        <v>2460600700100000</v>
      </c>
      <c r="I279" s="24" t="s">
        <v>1945</v>
      </c>
      <c r="J279" s="38" t="s">
        <v>1583</v>
      </c>
      <c r="K279" s="24" t="s">
        <v>999</v>
      </c>
      <c r="L279" s="97">
        <v>24606007</v>
      </c>
      <c r="M279" s="49" t="s">
        <v>1205</v>
      </c>
      <c r="N279" s="34" t="s">
        <v>1206</v>
      </c>
      <c r="AF279" t="e">
        <f>+VLOOKUP(M279,AG:AH,2,FALSE)</f>
        <v>#N/A</v>
      </c>
    </row>
    <row r="280" spans="1:32" ht="30" x14ac:dyDescent="0.25">
      <c r="A280" s="36">
        <f t="shared" si="12"/>
        <v>279</v>
      </c>
      <c r="B280" s="34" t="s">
        <v>660</v>
      </c>
      <c r="C280" s="24">
        <v>2419</v>
      </c>
      <c r="D280" s="24" t="s">
        <v>737</v>
      </c>
      <c r="E280" s="36">
        <v>1042</v>
      </c>
      <c r="F280" s="24" t="s">
        <v>2</v>
      </c>
      <c r="G280" s="24"/>
      <c r="H280" s="38" t="str">
        <f t="shared" si="14"/>
        <v>2460601000100000</v>
      </c>
      <c r="I280" s="24" t="s">
        <v>1946</v>
      </c>
      <c r="J280" s="38" t="s">
        <v>1583</v>
      </c>
      <c r="K280" s="24" t="s">
        <v>999</v>
      </c>
      <c r="L280" s="97">
        <v>24606010</v>
      </c>
      <c r="M280" s="49">
        <v>902094</v>
      </c>
      <c r="N280" s="34" t="s">
        <v>1207</v>
      </c>
      <c r="AF280" t="e">
        <f>+VLOOKUP(M280,AG:AH,2,FALSE)</f>
        <v>#N/A</v>
      </c>
    </row>
    <row r="281" spans="1:32" ht="30" x14ac:dyDescent="0.25">
      <c r="A281" s="36">
        <f t="shared" si="12"/>
        <v>280</v>
      </c>
      <c r="B281" s="34" t="s">
        <v>660</v>
      </c>
      <c r="C281" s="24">
        <v>2419</v>
      </c>
      <c r="D281" s="24" t="s">
        <v>1898</v>
      </c>
      <c r="E281" s="36">
        <v>1043</v>
      </c>
      <c r="F281" s="24" t="s">
        <v>2</v>
      </c>
      <c r="G281" s="24"/>
      <c r="H281" s="38" t="str">
        <f t="shared" si="14"/>
        <v>2460601100100000</v>
      </c>
      <c r="I281" s="24" t="s">
        <v>1947</v>
      </c>
      <c r="J281" s="38" t="s">
        <v>1583</v>
      </c>
      <c r="K281" s="24" t="s">
        <v>999</v>
      </c>
      <c r="L281" s="97">
        <v>24606011</v>
      </c>
      <c r="M281" s="49">
        <v>902094</v>
      </c>
      <c r="N281" s="34" t="s">
        <v>1207</v>
      </c>
      <c r="AF281" t="e">
        <f>+VLOOKUP(M281,AG:AH,2,FALSE)</f>
        <v>#N/A</v>
      </c>
    </row>
    <row r="282" spans="1:32" ht="30" x14ac:dyDescent="0.25">
      <c r="A282" s="36">
        <f t="shared" si="12"/>
        <v>281</v>
      </c>
      <c r="B282" s="34" t="s">
        <v>660</v>
      </c>
      <c r="C282" s="24">
        <v>2419</v>
      </c>
      <c r="D282" s="24" t="s">
        <v>738</v>
      </c>
      <c r="E282" s="36">
        <v>1045</v>
      </c>
      <c r="F282" s="24" t="s">
        <v>2</v>
      </c>
      <c r="G282" s="24"/>
      <c r="H282" s="38" t="str">
        <f t="shared" si="14"/>
        <v>2460601300100000</v>
      </c>
      <c r="I282" s="24" t="s">
        <v>1948</v>
      </c>
      <c r="J282" s="38" t="s">
        <v>1583</v>
      </c>
      <c r="K282" s="24" t="s">
        <v>999</v>
      </c>
      <c r="L282" s="97">
        <v>24606013</v>
      </c>
      <c r="M282" s="49">
        <v>902090</v>
      </c>
      <c r="N282" s="34" t="s">
        <v>1208</v>
      </c>
      <c r="AF282" t="e">
        <f>+VLOOKUP(M282,AG:AH,2,FALSE)</f>
        <v>#N/A</v>
      </c>
    </row>
    <row r="283" spans="1:32" ht="30" x14ac:dyDescent="0.25">
      <c r="A283" s="36">
        <f t="shared" si="12"/>
        <v>282</v>
      </c>
      <c r="B283" s="34" t="s">
        <v>660</v>
      </c>
      <c r="C283" s="24">
        <v>2419</v>
      </c>
      <c r="D283" s="24" t="s">
        <v>739</v>
      </c>
      <c r="E283" s="36">
        <v>1046</v>
      </c>
      <c r="F283" s="24" t="s">
        <v>2</v>
      </c>
      <c r="G283" s="24"/>
      <c r="H283" s="38" t="str">
        <f t="shared" si="14"/>
        <v>2460601400100000</v>
      </c>
      <c r="I283" s="24" t="s">
        <v>1949</v>
      </c>
      <c r="J283" s="38" t="s">
        <v>1583</v>
      </c>
      <c r="K283" s="24" t="s">
        <v>999</v>
      </c>
      <c r="L283" s="97">
        <v>24606014</v>
      </c>
      <c r="M283" s="49">
        <v>902101</v>
      </c>
      <c r="N283" s="34" t="s">
        <v>1209</v>
      </c>
      <c r="AF283" t="e">
        <f>+VLOOKUP(M283,AG:AH,2,FALSE)</f>
        <v>#N/A</v>
      </c>
    </row>
    <row r="284" spans="1:32" ht="30" x14ac:dyDescent="0.25">
      <c r="A284" s="36">
        <f t="shared" si="12"/>
        <v>283</v>
      </c>
      <c r="B284" s="34" t="s">
        <v>660</v>
      </c>
      <c r="C284" s="24">
        <v>2419</v>
      </c>
      <c r="D284" s="24" t="s">
        <v>740</v>
      </c>
      <c r="E284" s="36">
        <v>1048</v>
      </c>
      <c r="F284" s="24" t="s">
        <v>2</v>
      </c>
      <c r="G284" s="24"/>
      <c r="H284" s="38" t="str">
        <f t="shared" si="14"/>
        <v>2460601600100000</v>
      </c>
      <c r="I284" s="24" t="s">
        <v>1950</v>
      </c>
      <c r="J284" s="38" t="s">
        <v>1583</v>
      </c>
      <c r="K284" s="24" t="s">
        <v>999</v>
      </c>
      <c r="L284" s="97">
        <v>24606016</v>
      </c>
      <c r="M284" s="49">
        <v>902091</v>
      </c>
      <c r="N284" s="34" t="s">
        <v>1210</v>
      </c>
      <c r="AF284" t="e">
        <f>+VLOOKUP(M284,AG:AH,2,FALSE)</f>
        <v>#N/A</v>
      </c>
    </row>
    <row r="285" spans="1:32" ht="30" x14ac:dyDescent="0.25">
      <c r="A285" s="36">
        <f t="shared" si="12"/>
        <v>284</v>
      </c>
      <c r="B285" s="34" t="s">
        <v>660</v>
      </c>
      <c r="C285" s="24">
        <v>2419</v>
      </c>
      <c r="D285" s="24" t="s">
        <v>741</v>
      </c>
      <c r="E285" s="36">
        <v>1049</v>
      </c>
      <c r="F285" s="24" t="s">
        <v>2</v>
      </c>
      <c r="G285" s="24"/>
      <c r="H285" s="38" t="str">
        <f t="shared" si="14"/>
        <v>2460601700100000</v>
      </c>
      <c r="I285" s="24" t="s">
        <v>1951</v>
      </c>
      <c r="J285" s="38" t="s">
        <v>1583</v>
      </c>
      <c r="K285" s="24" t="s">
        <v>999</v>
      </c>
      <c r="L285" s="97">
        <v>24606017</v>
      </c>
      <c r="M285" s="49">
        <v>902255</v>
      </c>
      <c r="N285" s="34" t="s">
        <v>1211</v>
      </c>
      <c r="AF285" t="e">
        <f>+VLOOKUP(M285,AG:AH,2,FALSE)</f>
        <v>#N/A</v>
      </c>
    </row>
    <row r="286" spans="1:32" ht="45" x14ac:dyDescent="0.25">
      <c r="A286" s="36">
        <f t="shared" si="12"/>
        <v>285</v>
      </c>
      <c r="B286" s="34" t="s">
        <v>661</v>
      </c>
      <c r="C286" s="24">
        <v>2419</v>
      </c>
      <c r="D286" s="24" t="s">
        <v>742</v>
      </c>
      <c r="E286" s="36">
        <v>1050</v>
      </c>
      <c r="F286" s="24" t="s">
        <v>125</v>
      </c>
      <c r="G286" s="24"/>
      <c r="H286" s="38" t="str">
        <f t="shared" si="14"/>
        <v>2460700100100000</v>
      </c>
      <c r="I286" s="24" t="s">
        <v>1952</v>
      </c>
      <c r="J286" s="38" t="s">
        <v>1583</v>
      </c>
      <c r="K286" s="24" t="s">
        <v>999</v>
      </c>
      <c r="L286" s="97">
        <v>24607001</v>
      </c>
      <c r="M286" s="49">
        <v>902098</v>
      </c>
      <c r="N286" s="34" t="s">
        <v>1212</v>
      </c>
      <c r="AF286" t="e">
        <f>+VLOOKUP(M286,AG:AH,2,FALSE)</f>
        <v>#N/A</v>
      </c>
    </row>
    <row r="287" spans="1:32" ht="30" x14ac:dyDescent="0.25">
      <c r="A287" s="36">
        <f t="shared" si="12"/>
        <v>286</v>
      </c>
      <c r="B287" s="34" t="s">
        <v>662</v>
      </c>
      <c r="C287" s="24">
        <v>2419</v>
      </c>
      <c r="D287" s="24" t="s">
        <v>1006</v>
      </c>
      <c r="E287" s="36">
        <v>1051</v>
      </c>
      <c r="F287" s="24" t="s">
        <v>2</v>
      </c>
      <c r="G287" s="24"/>
      <c r="H287" s="38" t="str">
        <f t="shared" ref="H287:H299" si="15">+CONCATENATE(L287,"001","00000")</f>
        <v>2460800100100000</v>
      </c>
      <c r="I287" s="24" t="s">
        <v>1953</v>
      </c>
      <c r="J287" s="38" t="s">
        <v>1583</v>
      </c>
      <c r="K287" s="24" t="s">
        <v>999</v>
      </c>
      <c r="L287" s="97">
        <v>24608001</v>
      </c>
      <c r="M287" s="49">
        <v>902116</v>
      </c>
      <c r="N287" s="34" t="s">
        <v>1213</v>
      </c>
      <c r="AF287" t="e">
        <f>+VLOOKUP(M287,AG:AH,2,FALSE)</f>
        <v>#N/A</v>
      </c>
    </row>
    <row r="288" spans="1:32" ht="45" x14ac:dyDescent="0.25">
      <c r="A288" s="36">
        <f t="shared" si="12"/>
        <v>287</v>
      </c>
      <c r="B288" s="34" t="s">
        <v>663</v>
      </c>
      <c r="C288" s="24">
        <v>2419</v>
      </c>
      <c r="D288" s="24" t="s">
        <v>1007</v>
      </c>
      <c r="E288" s="36">
        <v>1055</v>
      </c>
      <c r="F288" s="24" t="s">
        <v>2</v>
      </c>
      <c r="G288" s="24"/>
      <c r="H288" s="38" t="str">
        <f t="shared" si="15"/>
        <v>2461000100100000</v>
      </c>
      <c r="I288" s="24" t="s">
        <v>1899</v>
      </c>
      <c r="J288" s="38" t="s">
        <v>1583</v>
      </c>
      <c r="K288" s="24" t="s">
        <v>999</v>
      </c>
      <c r="L288" s="97">
        <v>24610001</v>
      </c>
      <c r="M288" s="49">
        <v>902092</v>
      </c>
      <c r="N288" s="34" t="s">
        <v>1214</v>
      </c>
      <c r="AF288" t="e">
        <f>+VLOOKUP(M288,AG:AH,2,FALSE)</f>
        <v>#N/A</v>
      </c>
    </row>
    <row r="289" spans="1:32" ht="45" x14ac:dyDescent="0.25">
      <c r="A289" s="36">
        <f t="shared" si="12"/>
        <v>288</v>
      </c>
      <c r="B289" s="34" t="s">
        <v>663</v>
      </c>
      <c r="C289" s="24">
        <v>2419</v>
      </c>
      <c r="D289" s="24" t="s">
        <v>1008</v>
      </c>
      <c r="E289" s="36">
        <v>1057</v>
      </c>
      <c r="F289" s="24" t="s">
        <v>2</v>
      </c>
      <c r="G289" s="24"/>
      <c r="H289" s="38" t="str">
        <f t="shared" si="15"/>
        <v>2461000300100000</v>
      </c>
      <c r="I289" s="24" t="s">
        <v>1900</v>
      </c>
      <c r="J289" s="38" t="s">
        <v>1583</v>
      </c>
      <c r="K289" s="24" t="s">
        <v>999</v>
      </c>
      <c r="L289" s="97">
        <v>24610003</v>
      </c>
      <c r="M289" s="49">
        <v>902105</v>
      </c>
      <c r="N289" s="34" t="s">
        <v>1215</v>
      </c>
      <c r="AF289" t="e">
        <f>+VLOOKUP(M289,AG:AH,2,FALSE)</f>
        <v>#N/A</v>
      </c>
    </row>
    <row r="290" spans="1:32" ht="45" x14ac:dyDescent="0.25">
      <c r="A290" s="36">
        <f t="shared" si="12"/>
        <v>289</v>
      </c>
      <c r="B290" s="34" t="s">
        <v>663</v>
      </c>
      <c r="C290" s="24">
        <v>2419</v>
      </c>
      <c r="D290" s="24" t="s">
        <v>1009</v>
      </c>
      <c r="E290" s="36">
        <v>1058</v>
      </c>
      <c r="F290" s="24" t="s">
        <v>2</v>
      </c>
      <c r="G290" s="24"/>
      <c r="H290" s="38" t="str">
        <f t="shared" si="15"/>
        <v>2461000400100000</v>
      </c>
      <c r="I290" s="24" t="s">
        <v>1901</v>
      </c>
      <c r="J290" s="38" t="s">
        <v>1583</v>
      </c>
      <c r="K290" s="24" t="s">
        <v>999</v>
      </c>
      <c r="L290" s="97">
        <v>24610004</v>
      </c>
      <c r="M290" s="49">
        <v>902106</v>
      </c>
      <c r="N290" s="34" t="s">
        <v>1216</v>
      </c>
      <c r="AF290" t="e">
        <f>+VLOOKUP(M290,AG:AH,2,FALSE)</f>
        <v>#N/A</v>
      </c>
    </row>
    <row r="291" spans="1:32" ht="45" x14ac:dyDescent="0.25">
      <c r="A291" s="36">
        <f t="shared" si="12"/>
        <v>290</v>
      </c>
      <c r="B291" s="34" t="s">
        <v>663</v>
      </c>
      <c r="C291" s="24">
        <v>2419</v>
      </c>
      <c r="D291" s="24" t="s">
        <v>1010</v>
      </c>
      <c r="E291" s="36">
        <v>1059</v>
      </c>
      <c r="F291" s="24" t="s">
        <v>2</v>
      </c>
      <c r="G291" s="24"/>
      <c r="H291" s="38" t="str">
        <f t="shared" si="15"/>
        <v>2461000500100000</v>
      </c>
      <c r="I291" s="24" t="s">
        <v>1902</v>
      </c>
      <c r="J291" s="38" t="s">
        <v>1583</v>
      </c>
      <c r="K291" s="24" t="s">
        <v>999</v>
      </c>
      <c r="L291" s="97">
        <v>24610005</v>
      </c>
      <c r="M291" s="49">
        <v>902107</v>
      </c>
      <c r="N291" s="34" t="s">
        <v>1217</v>
      </c>
      <c r="AF291" t="e">
        <f>+VLOOKUP(M291,AG:AH,2,FALSE)</f>
        <v>#N/A</v>
      </c>
    </row>
    <row r="292" spans="1:32" ht="29.25" customHeight="1" x14ac:dyDescent="0.25">
      <c r="A292" s="36">
        <f t="shared" si="12"/>
        <v>291</v>
      </c>
      <c r="B292" s="34" t="s">
        <v>663</v>
      </c>
      <c r="C292" s="24">
        <v>2419</v>
      </c>
      <c r="D292" s="24" t="s">
        <v>1011</v>
      </c>
      <c r="E292" s="36">
        <v>1060</v>
      </c>
      <c r="F292" s="24" t="s">
        <v>2</v>
      </c>
      <c r="G292" s="24"/>
      <c r="H292" s="38" t="str">
        <f t="shared" si="15"/>
        <v>2461000600100000</v>
      </c>
      <c r="I292" s="25" t="s">
        <v>1903</v>
      </c>
      <c r="J292" s="38" t="s">
        <v>1583</v>
      </c>
      <c r="K292" s="24" t="s">
        <v>999</v>
      </c>
      <c r="L292" s="101">
        <v>24610006</v>
      </c>
      <c r="M292" s="65" t="s">
        <v>1866</v>
      </c>
      <c r="N292" s="34" t="s">
        <v>1218</v>
      </c>
      <c r="AF292" t="e">
        <f>+VLOOKUP(M292,AG:AH,2,FALSE)</f>
        <v>#N/A</v>
      </c>
    </row>
    <row r="293" spans="1:32" ht="45" x14ac:dyDescent="0.25">
      <c r="A293" s="36">
        <f t="shared" si="12"/>
        <v>292</v>
      </c>
      <c r="B293" s="34" t="s">
        <v>663</v>
      </c>
      <c r="C293" s="24">
        <v>2419</v>
      </c>
      <c r="D293" s="24" t="s">
        <v>1012</v>
      </c>
      <c r="E293" s="36">
        <v>1061</v>
      </c>
      <c r="F293" s="24" t="s">
        <v>2</v>
      </c>
      <c r="G293" s="24"/>
      <c r="H293" s="38" t="str">
        <f t="shared" si="15"/>
        <v>2461000700100000</v>
      </c>
      <c r="I293" s="34" t="s">
        <v>1842</v>
      </c>
      <c r="J293" s="24" t="s">
        <v>1583</v>
      </c>
      <c r="K293" s="24" t="s">
        <v>999</v>
      </c>
      <c r="L293" s="97">
        <v>24610007</v>
      </c>
      <c r="M293" s="49">
        <v>902109</v>
      </c>
      <c r="N293" s="34" t="s">
        <v>1219</v>
      </c>
      <c r="AF293" t="e">
        <f>+VLOOKUP(M293,AG:AH,2,FALSE)</f>
        <v>#N/A</v>
      </c>
    </row>
    <row r="294" spans="1:32" ht="45" x14ac:dyDescent="0.25">
      <c r="A294" s="36">
        <f t="shared" si="12"/>
        <v>293</v>
      </c>
      <c r="B294" s="34" t="s">
        <v>663</v>
      </c>
      <c r="C294" s="24">
        <v>2419</v>
      </c>
      <c r="D294" s="24" t="s">
        <v>743</v>
      </c>
      <c r="E294" s="36">
        <v>1062</v>
      </c>
      <c r="F294" s="24" t="s">
        <v>2</v>
      </c>
      <c r="G294" s="24"/>
      <c r="H294" s="38" t="str">
        <f t="shared" si="15"/>
        <v>2461000800100000</v>
      </c>
      <c r="I294" s="34" t="s">
        <v>1843</v>
      </c>
      <c r="J294" s="24" t="s">
        <v>1583</v>
      </c>
      <c r="K294" s="24" t="s">
        <v>999</v>
      </c>
      <c r="L294" s="97">
        <v>24610008</v>
      </c>
      <c r="M294" s="49">
        <v>902110</v>
      </c>
      <c r="N294" s="34" t="s">
        <v>1220</v>
      </c>
      <c r="AF294" t="e">
        <f>+VLOOKUP(M294,AG:AH,2,FALSE)</f>
        <v>#N/A</v>
      </c>
    </row>
    <row r="295" spans="1:32" ht="45" x14ac:dyDescent="0.25">
      <c r="A295" s="36">
        <f t="shared" si="12"/>
        <v>294</v>
      </c>
      <c r="B295" s="34" t="s">
        <v>663</v>
      </c>
      <c r="C295" s="24">
        <v>2419</v>
      </c>
      <c r="D295" s="24" t="s">
        <v>744</v>
      </c>
      <c r="E295" s="36">
        <v>1063</v>
      </c>
      <c r="F295" s="24" t="s">
        <v>2</v>
      </c>
      <c r="G295" s="24"/>
      <c r="H295" s="38" t="str">
        <f t="shared" si="15"/>
        <v>2461000900100000</v>
      </c>
      <c r="I295" s="34" t="s">
        <v>1848</v>
      </c>
      <c r="J295" s="24" t="s">
        <v>1583</v>
      </c>
      <c r="K295" s="24" t="s">
        <v>999</v>
      </c>
      <c r="L295" s="97">
        <v>24610009</v>
      </c>
      <c r="M295" s="49">
        <v>902099</v>
      </c>
      <c r="N295" s="34" t="s">
        <v>1221</v>
      </c>
      <c r="AF295" t="e">
        <f>+VLOOKUP(M295,AG:AH,2,FALSE)</f>
        <v>#N/A</v>
      </c>
    </row>
    <row r="296" spans="1:32" ht="30" x14ac:dyDescent="0.25">
      <c r="A296" s="36">
        <f t="shared" si="12"/>
        <v>295</v>
      </c>
      <c r="B296" s="34" t="s">
        <v>664</v>
      </c>
      <c r="C296" s="24">
        <v>2419</v>
      </c>
      <c r="D296" s="24" t="s">
        <v>745</v>
      </c>
      <c r="E296" s="36">
        <v>1065</v>
      </c>
      <c r="F296" s="24" t="s">
        <v>2</v>
      </c>
      <c r="G296" s="24"/>
      <c r="H296" s="38" t="str">
        <f t="shared" si="15"/>
        <v>2461100100100000</v>
      </c>
      <c r="I296" s="34" t="s">
        <v>1844</v>
      </c>
      <c r="J296" s="24" t="s">
        <v>1583</v>
      </c>
      <c r="K296" s="24" t="s">
        <v>999</v>
      </c>
      <c r="L296" s="97">
        <v>24611001</v>
      </c>
      <c r="M296" s="49">
        <v>902351</v>
      </c>
      <c r="N296" s="34" t="s">
        <v>1222</v>
      </c>
      <c r="AF296" t="e">
        <f>+VLOOKUP(M296,AG:AH,2,FALSE)</f>
        <v>#N/A</v>
      </c>
    </row>
    <row r="297" spans="1:32" ht="30" x14ac:dyDescent="0.25">
      <c r="A297" s="36">
        <f t="shared" si="12"/>
        <v>296</v>
      </c>
      <c r="B297" s="34" t="s">
        <v>664</v>
      </c>
      <c r="C297" s="24">
        <v>2419</v>
      </c>
      <c r="D297" s="24" t="s">
        <v>746</v>
      </c>
      <c r="E297" s="36">
        <v>1066</v>
      </c>
      <c r="F297" s="24" t="s">
        <v>2</v>
      </c>
      <c r="G297" s="24"/>
      <c r="H297" s="38" t="str">
        <f t="shared" si="15"/>
        <v>2461100200100000</v>
      </c>
      <c r="I297" s="34" t="s">
        <v>1845</v>
      </c>
      <c r="J297" s="24" t="s">
        <v>1583</v>
      </c>
      <c r="K297" s="24" t="s">
        <v>999</v>
      </c>
      <c r="L297" s="97">
        <v>24611002</v>
      </c>
      <c r="M297" s="49">
        <v>902114</v>
      </c>
      <c r="N297" s="34" t="s">
        <v>1223</v>
      </c>
      <c r="AF297" t="e">
        <f>+VLOOKUP(M297,AG:AH,2,FALSE)</f>
        <v>#N/A</v>
      </c>
    </row>
    <row r="298" spans="1:32" ht="30" x14ac:dyDescent="0.25">
      <c r="A298" s="36">
        <f t="shared" si="12"/>
        <v>297</v>
      </c>
      <c r="B298" s="34" t="s">
        <v>664</v>
      </c>
      <c r="C298" s="24">
        <v>2419</v>
      </c>
      <c r="D298" s="24" t="s">
        <v>747</v>
      </c>
      <c r="E298" s="36">
        <v>1067</v>
      </c>
      <c r="F298" s="24" t="s">
        <v>2</v>
      </c>
      <c r="G298" s="24"/>
      <c r="H298" s="38" t="str">
        <f t="shared" si="15"/>
        <v>2461100300100000</v>
      </c>
      <c r="I298" s="34" t="s">
        <v>1846</v>
      </c>
      <c r="J298" s="24" t="s">
        <v>1583</v>
      </c>
      <c r="K298" s="24" t="s">
        <v>999</v>
      </c>
      <c r="L298" s="97">
        <v>24611003</v>
      </c>
      <c r="M298" s="49">
        <v>902260</v>
      </c>
      <c r="N298" s="34" t="s">
        <v>1224</v>
      </c>
      <c r="AF298" t="e">
        <f>+VLOOKUP(M298,AG:AH,2,FALSE)</f>
        <v>#N/A</v>
      </c>
    </row>
    <row r="299" spans="1:32" ht="30" x14ac:dyDescent="0.25">
      <c r="A299" s="36">
        <f t="shared" si="12"/>
        <v>298</v>
      </c>
      <c r="B299" s="34" t="s">
        <v>664</v>
      </c>
      <c r="C299" s="24">
        <v>2419</v>
      </c>
      <c r="D299" s="24" t="s">
        <v>748</v>
      </c>
      <c r="E299" s="36">
        <v>1068</v>
      </c>
      <c r="F299" s="24" t="s">
        <v>2</v>
      </c>
      <c r="G299" s="24"/>
      <c r="H299" s="38" t="str">
        <f t="shared" si="15"/>
        <v>2461100400100000</v>
      </c>
      <c r="I299" s="34" t="s">
        <v>1847</v>
      </c>
      <c r="J299" s="24" t="s">
        <v>1583</v>
      </c>
      <c r="K299" s="24" t="s">
        <v>999</v>
      </c>
      <c r="L299" s="97">
        <v>24611004</v>
      </c>
      <c r="M299" s="49">
        <v>902264</v>
      </c>
      <c r="N299" s="34" t="s">
        <v>1225</v>
      </c>
      <c r="AF299" t="e">
        <f>+VLOOKUP(M299,AG:AH,2,FALSE)</f>
        <v>#N/A</v>
      </c>
    </row>
    <row r="300" spans="1:32" ht="30" x14ac:dyDescent="0.25">
      <c r="A300" s="36">
        <f t="shared" si="12"/>
        <v>299</v>
      </c>
      <c r="B300" s="34" t="s">
        <v>134</v>
      </c>
      <c r="C300" s="24">
        <v>2502</v>
      </c>
      <c r="D300" s="24" t="s">
        <v>199</v>
      </c>
      <c r="E300" s="36">
        <v>1001</v>
      </c>
      <c r="F300" s="24" t="s">
        <v>2</v>
      </c>
      <c r="G300" s="24"/>
      <c r="H300" s="38" t="str">
        <f>+CONCATENATE(L300,"001","00001")</f>
        <v>2510100100100001</v>
      </c>
      <c r="I300" s="24" t="s">
        <v>199</v>
      </c>
      <c r="J300" s="38" t="s">
        <v>1565</v>
      </c>
      <c r="K300" s="24" t="s">
        <v>1566</v>
      </c>
      <c r="L300" s="97">
        <v>25101001</v>
      </c>
      <c r="M300" s="49">
        <v>901202</v>
      </c>
      <c r="N300" s="34" t="s">
        <v>1226</v>
      </c>
      <c r="AF300" t="e">
        <f>+VLOOKUP(M300,AG:AH,2,FALSE)</f>
        <v>#N/A</v>
      </c>
    </row>
    <row r="301" spans="1:32" ht="30" x14ac:dyDescent="0.25">
      <c r="A301" s="36">
        <f t="shared" si="12"/>
        <v>300</v>
      </c>
      <c r="B301" s="34" t="s">
        <v>134</v>
      </c>
      <c r="C301" s="24">
        <v>2502</v>
      </c>
      <c r="D301" s="24" t="s">
        <v>1000</v>
      </c>
      <c r="E301" s="36">
        <v>1002</v>
      </c>
      <c r="F301" s="24" t="s">
        <v>2</v>
      </c>
      <c r="G301" s="24"/>
      <c r="H301" s="38" t="str">
        <f>+CONCATENATE(L301,"001","00000")</f>
        <v>2510100200100000</v>
      </c>
      <c r="I301" s="24" t="s">
        <v>1000</v>
      </c>
      <c r="J301" s="38" t="s">
        <v>1583</v>
      </c>
      <c r="K301" s="24" t="s">
        <v>1578</v>
      </c>
      <c r="L301" s="97">
        <v>25101002</v>
      </c>
      <c r="M301" s="54">
        <v>901016</v>
      </c>
      <c r="N301" s="34" t="s">
        <v>134</v>
      </c>
      <c r="AF301" t="e">
        <f>+VLOOKUP(M301,AG:AH,2,FALSE)</f>
        <v>#N/A</v>
      </c>
    </row>
    <row r="302" spans="1:32" ht="30" x14ac:dyDescent="0.25">
      <c r="A302" s="36">
        <f t="shared" si="12"/>
        <v>301</v>
      </c>
      <c r="B302" s="50" t="s">
        <v>133</v>
      </c>
      <c r="C302" s="38">
        <v>2501</v>
      </c>
      <c r="D302" s="38" t="s">
        <v>1001</v>
      </c>
      <c r="E302" s="110">
        <v>1001</v>
      </c>
      <c r="F302" s="24" t="s">
        <v>2</v>
      </c>
      <c r="G302" s="69"/>
      <c r="H302" s="38" t="str">
        <f>+CONCATENATE(L302,"001","00000")</f>
        <v>2510200100100000</v>
      </c>
      <c r="I302" s="38" t="s">
        <v>1001</v>
      </c>
      <c r="J302" s="50" t="s">
        <v>1583</v>
      </c>
      <c r="K302" s="38" t="s">
        <v>1578</v>
      </c>
      <c r="L302" s="98">
        <v>25102001</v>
      </c>
      <c r="M302" s="76" t="s">
        <v>1954</v>
      </c>
      <c r="N302" s="50" t="s">
        <v>1227</v>
      </c>
      <c r="AF302" t="e">
        <f>+VLOOKUP(M302,AG:AH,2,FALSE)</f>
        <v>#N/A</v>
      </c>
    </row>
    <row r="303" spans="1:32" s="37" customFormat="1" x14ac:dyDescent="0.25">
      <c r="A303" s="110">
        <f t="shared" si="12"/>
        <v>302</v>
      </c>
      <c r="B303" s="50" t="s">
        <v>133</v>
      </c>
      <c r="C303" s="38">
        <v>2501</v>
      </c>
      <c r="D303" s="38" t="s">
        <v>1001</v>
      </c>
      <c r="E303" s="110">
        <v>1001</v>
      </c>
      <c r="F303" s="38" t="s">
        <v>2</v>
      </c>
      <c r="G303" s="69"/>
      <c r="H303" s="38" t="str">
        <f>+CONCATENATE(L303,"301","00000")</f>
        <v>2510200130100000</v>
      </c>
      <c r="I303" s="38" t="s">
        <v>2271</v>
      </c>
      <c r="J303" s="50" t="s">
        <v>1583</v>
      </c>
      <c r="K303" s="38" t="s">
        <v>1578</v>
      </c>
      <c r="L303" s="98">
        <v>25102001</v>
      </c>
      <c r="M303" s="38">
        <v>901876</v>
      </c>
      <c r="N303" s="50" t="s">
        <v>2272</v>
      </c>
      <c r="AF303" s="37" t="e">
        <f>+VLOOKUP(M303,AG:AH,2,FALSE)</f>
        <v>#N/A</v>
      </c>
    </row>
    <row r="304" spans="1:32" s="37" customFormat="1" x14ac:dyDescent="0.25">
      <c r="A304" s="110">
        <f t="shared" si="12"/>
        <v>303</v>
      </c>
      <c r="B304" s="50" t="s">
        <v>133</v>
      </c>
      <c r="C304" s="38">
        <v>2501</v>
      </c>
      <c r="D304" s="38" t="s">
        <v>1001</v>
      </c>
      <c r="E304" s="110">
        <v>1001</v>
      </c>
      <c r="F304" s="38" t="s">
        <v>2</v>
      </c>
      <c r="G304" s="69"/>
      <c r="H304" s="38" t="str">
        <f>+CONCATENATE(L304,"201","00000")</f>
        <v>2510200120100000</v>
      </c>
      <c r="I304" s="38" t="s">
        <v>2270</v>
      </c>
      <c r="J304" s="50" t="s">
        <v>1583</v>
      </c>
      <c r="K304" s="38" t="s">
        <v>1578</v>
      </c>
      <c r="L304" s="98">
        <v>25102001</v>
      </c>
      <c r="M304" s="76">
        <v>901744</v>
      </c>
      <c r="N304" s="50" t="s">
        <v>2269</v>
      </c>
      <c r="AF304" s="37" t="e">
        <f>+VLOOKUP(M304,AG:AH,2,FALSE)</f>
        <v>#N/A</v>
      </c>
    </row>
    <row r="305" spans="1:32" s="37" customFormat="1" x14ac:dyDescent="0.25">
      <c r="A305" s="110">
        <f t="shared" si="12"/>
        <v>304</v>
      </c>
      <c r="B305" s="50" t="s">
        <v>133</v>
      </c>
      <c r="C305" s="38">
        <v>2501</v>
      </c>
      <c r="D305" s="38" t="s">
        <v>1002</v>
      </c>
      <c r="E305" s="110">
        <v>1002</v>
      </c>
      <c r="F305" s="38" t="s">
        <v>2</v>
      </c>
      <c r="G305" s="38"/>
      <c r="H305" s="38" t="str">
        <f>+CONCATENATE(L305,"001","00000")</f>
        <v>2510200200100000</v>
      </c>
      <c r="I305" s="38" t="s">
        <v>1002</v>
      </c>
      <c r="J305" s="38" t="s">
        <v>1583</v>
      </c>
      <c r="K305" s="38" t="s">
        <v>1578</v>
      </c>
      <c r="L305" s="98">
        <v>25102002</v>
      </c>
      <c r="M305" s="54">
        <v>900853</v>
      </c>
      <c r="N305" s="50" t="s">
        <v>1002</v>
      </c>
      <c r="AF305" s="37" t="e">
        <f>+VLOOKUP(M305,AG:AH,2,FALSE)</f>
        <v>#N/A</v>
      </c>
    </row>
    <row r="306" spans="1:32" s="37" customFormat="1" x14ac:dyDescent="0.25">
      <c r="A306" s="110">
        <f t="shared" si="12"/>
        <v>305</v>
      </c>
      <c r="B306" s="50" t="s">
        <v>135</v>
      </c>
      <c r="C306" s="38">
        <v>2503</v>
      </c>
      <c r="D306" s="38" t="s">
        <v>136</v>
      </c>
      <c r="E306" s="110">
        <v>1001</v>
      </c>
      <c r="F306" s="38" t="s">
        <v>2</v>
      </c>
      <c r="G306" s="38"/>
      <c r="H306" s="38" t="str">
        <f>+CONCATENATE(L306,"001","00000")</f>
        <v>2510300100100000</v>
      </c>
      <c r="I306" s="50" t="s">
        <v>136</v>
      </c>
      <c r="J306" s="38" t="s">
        <v>1583</v>
      </c>
      <c r="K306" s="38" t="s">
        <v>1578</v>
      </c>
      <c r="L306" s="98">
        <v>25103001</v>
      </c>
      <c r="M306" s="54">
        <v>901965</v>
      </c>
      <c r="N306" s="50" t="s">
        <v>136</v>
      </c>
      <c r="AF306" s="37" t="e">
        <f>+VLOOKUP(M306,AG:AH,2,FALSE)</f>
        <v>#N/A</v>
      </c>
    </row>
    <row r="307" spans="1:32" s="37" customFormat="1" ht="30" x14ac:dyDescent="0.25">
      <c r="A307" s="110">
        <f t="shared" si="12"/>
        <v>306</v>
      </c>
      <c r="B307" s="50" t="s">
        <v>135</v>
      </c>
      <c r="C307" s="38">
        <v>2503</v>
      </c>
      <c r="D307" s="38" t="s">
        <v>1003</v>
      </c>
      <c r="E307" s="110">
        <v>1002</v>
      </c>
      <c r="F307" s="38" t="s">
        <v>2</v>
      </c>
      <c r="G307" s="38"/>
      <c r="H307" s="38" t="str">
        <f t="shared" ref="H307" si="16">+CONCATENATE(L307,"001","00000")</f>
        <v>2510300200100000</v>
      </c>
      <c r="I307" s="38" t="s">
        <v>2351</v>
      </c>
      <c r="J307" s="38" t="s">
        <v>1583</v>
      </c>
      <c r="K307" s="38" t="s">
        <v>1578</v>
      </c>
      <c r="L307" s="98">
        <v>25103002</v>
      </c>
      <c r="M307" s="54">
        <v>900854</v>
      </c>
      <c r="N307" s="50" t="s">
        <v>1864</v>
      </c>
      <c r="AF307" s="37" t="e">
        <f>+VLOOKUP(M307,AG:AH,2,FALSE)</f>
        <v>#N/A</v>
      </c>
    </row>
    <row r="308" spans="1:32" s="37" customFormat="1" x14ac:dyDescent="0.25">
      <c r="A308" s="110">
        <f t="shared" si="12"/>
        <v>307</v>
      </c>
      <c r="B308" s="50" t="s">
        <v>135</v>
      </c>
      <c r="C308" s="38">
        <v>2503</v>
      </c>
      <c r="D308" s="38" t="s">
        <v>1003</v>
      </c>
      <c r="E308" s="110">
        <v>1002</v>
      </c>
      <c r="F308" s="38" t="s">
        <v>2</v>
      </c>
      <c r="G308" s="38"/>
      <c r="H308" s="38" t="str">
        <f>+CONCATENATE(L308,"201","00000")</f>
        <v>2510300220100000</v>
      </c>
      <c r="I308" s="38" t="s">
        <v>2274</v>
      </c>
      <c r="J308" s="38" t="s">
        <v>1583</v>
      </c>
      <c r="K308" s="38" t="s">
        <v>1578</v>
      </c>
      <c r="L308" s="98">
        <v>25103002</v>
      </c>
      <c r="M308" s="38">
        <v>901743</v>
      </c>
      <c r="N308" s="50" t="s">
        <v>2273</v>
      </c>
      <c r="AF308" s="37" t="e">
        <f>+VLOOKUP(M308,AG:AH,2,FALSE)</f>
        <v>#N/A</v>
      </c>
    </row>
    <row r="309" spans="1:32" s="37" customFormat="1" x14ac:dyDescent="0.25">
      <c r="A309" s="110">
        <f t="shared" si="12"/>
        <v>308</v>
      </c>
      <c r="B309" s="50" t="s">
        <v>135</v>
      </c>
      <c r="C309" s="38">
        <v>2503</v>
      </c>
      <c r="D309" s="38" t="s">
        <v>1003</v>
      </c>
      <c r="E309" s="110">
        <v>1002</v>
      </c>
      <c r="F309" s="38" t="s">
        <v>2</v>
      </c>
      <c r="G309" s="38"/>
      <c r="H309" s="38" t="str">
        <f>+CONCATENATE(L309,"301","00000")</f>
        <v>2510300230100000</v>
      </c>
      <c r="I309" s="38" t="s">
        <v>2276</v>
      </c>
      <c r="J309" s="38" t="s">
        <v>1583</v>
      </c>
      <c r="K309" s="38" t="s">
        <v>1578</v>
      </c>
      <c r="L309" s="98">
        <v>25103002</v>
      </c>
      <c r="M309" s="38">
        <v>901872</v>
      </c>
      <c r="N309" s="50" t="s">
        <v>2275</v>
      </c>
      <c r="AF309" s="37" t="e">
        <f>+VLOOKUP(M309,AG:AH,2,FALSE)</f>
        <v>#N/A</v>
      </c>
    </row>
    <row r="310" spans="1:32" s="37" customFormat="1" x14ac:dyDescent="0.25">
      <c r="A310" s="110">
        <f t="shared" si="12"/>
        <v>309</v>
      </c>
      <c r="B310" s="50" t="s">
        <v>135</v>
      </c>
      <c r="C310" s="38">
        <v>2503</v>
      </c>
      <c r="D310" s="38" t="s">
        <v>1003</v>
      </c>
      <c r="E310" s="110">
        <v>1002</v>
      </c>
      <c r="F310" s="38" t="s">
        <v>2</v>
      </c>
      <c r="G310" s="38"/>
      <c r="H310" s="38" t="str">
        <f>+CONCATENATE(L310,"302","00000")</f>
        <v>2510300230200000</v>
      </c>
      <c r="I310" s="38" t="s">
        <v>2280</v>
      </c>
      <c r="J310" s="38" t="s">
        <v>1583</v>
      </c>
      <c r="K310" s="38" t="s">
        <v>1578</v>
      </c>
      <c r="L310" s="98">
        <v>25103002</v>
      </c>
      <c r="M310" s="38">
        <v>901873</v>
      </c>
      <c r="N310" s="50" t="s">
        <v>2277</v>
      </c>
      <c r="AF310" s="37" t="e">
        <f>+VLOOKUP(M310,AG:AH,2,FALSE)</f>
        <v>#N/A</v>
      </c>
    </row>
    <row r="311" spans="1:32" s="37" customFormat="1" x14ac:dyDescent="0.25">
      <c r="A311" s="110">
        <f t="shared" si="12"/>
        <v>310</v>
      </c>
      <c r="B311" s="50" t="s">
        <v>135</v>
      </c>
      <c r="C311" s="38">
        <v>2503</v>
      </c>
      <c r="D311" s="38" t="s">
        <v>1003</v>
      </c>
      <c r="E311" s="110">
        <v>1002</v>
      </c>
      <c r="F311" s="38" t="s">
        <v>2</v>
      </c>
      <c r="G311" s="38"/>
      <c r="H311" s="38" t="str">
        <f>+CONCATENATE(L311,"303","00000")</f>
        <v>2510300230300000</v>
      </c>
      <c r="I311" s="38" t="s">
        <v>2279</v>
      </c>
      <c r="J311" s="38" t="s">
        <v>1583</v>
      </c>
      <c r="K311" s="38" t="s">
        <v>1578</v>
      </c>
      <c r="L311" s="98">
        <v>25103002</v>
      </c>
      <c r="M311" s="38">
        <v>901874</v>
      </c>
      <c r="N311" s="50" t="s">
        <v>2278</v>
      </c>
      <c r="O311" s="93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F311" s="37" t="e">
        <f>+VLOOKUP(M311,AG:AH,2,FALSE)</f>
        <v>#N/A</v>
      </c>
    </row>
    <row r="312" spans="1:32" s="37" customFormat="1" x14ac:dyDescent="0.25">
      <c r="A312" s="110">
        <f t="shared" si="12"/>
        <v>311</v>
      </c>
      <c r="B312" s="50" t="s">
        <v>135</v>
      </c>
      <c r="C312" s="38">
        <v>2503</v>
      </c>
      <c r="D312" s="38" t="s">
        <v>1003</v>
      </c>
      <c r="E312" s="110">
        <v>1002</v>
      </c>
      <c r="F312" s="38" t="s">
        <v>2</v>
      </c>
      <c r="G312" s="38"/>
      <c r="H312" s="38" t="str">
        <f>+CONCATENATE(L312,"601","00000")</f>
        <v>2510300260100000</v>
      </c>
      <c r="I312" s="38" t="s">
        <v>2352</v>
      </c>
      <c r="J312" s="38" t="s">
        <v>1583</v>
      </c>
      <c r="K312" s="38" t="s">
        <v>1578</v>
      </c>
      <c r="L312" s="98">
        <v>25103002</v>
      </c>
      <c r="M312" s="38">
        <v>901796</v>
      </c>
      <c r="N312" s="50" t="s">
        <v>2281</v>
      </c>
      <c r="AF312" s="37" t="e">
        <f>+VLOOKUP(M312,AG:AH,2,FALSE)</f>
        <v>#N/A</v>
      </c>
    </row>
    <row r="313" spans="1:32" s="37" customFormat="1" x14ac:dyDescent="0.25">
      <c r="A313" s="110">
        <f t="shared" si="12"/>
        <v>312</v>
      </c>
      <c r="B313" s="50" t="s">
        <v>138</v>
      </c>
      <c r="C313" s="38">
        <v>2505</v>
      </c>
      <c r="D313" s="38" t="s">
        <v>200</v>
      </c>
      <c r="E313" s="110">
        <v>1002</v>
      </c>
      <c r="F313" s="38" t="s">
        <v>2</v>
      </c>
      <c r="G313" s="38"/>
      <c r="H313" s="38" t="str">
        <f>+CONCATENATE(L313,"001","00000")</f>
        <v>2510500200100000</v>
      </c>
      <c r="I313" s="38" t="s">
        <v>200</v>
      </c>
      <c r="J313" s="38" t="s">
        <v>1583</v>
      </c>
      <c r="K313" s="38" t="s">
        <v>1578</v>
      </c>
      <c r="L313" s="98">
        <v>25105002</v>
      </c>
      <c r="M313" s="119">
        <v>901665</v>
      </c>
      <c r="N313" s="50" t="s">
        <v>200</v>
      </c>
      <c r="AF313" s="37" t="e">
        <f>+VLOOKUP(M313,AG:AH,2,FALSE)</f>
        <v>#N/A</v>
      </c>
    </row>
    <row r="314" spans="1:32" s="37" customFormat="1" x14ac:dyDescent="0.25">
      <c r="A314" s="110">
        <f t="shared" si="12"/>
        <v>313</v>
      </c>
      <c r="B314" s="50" t="s">
        <v>137</v>
      </c>
      <c r="C314" s="38">
        <v>2504</v>
      </c>
      <c r="D314" s="38" t="s">
        <v>1004</v>
      </c>
      <c r="E314" s="110">
        <v>1001</v>
      </c>
      <c r="F314" s="38" t="s">
        <v>2</v>
      </c>
      <c r="G314" s="38"/>
      <c r="H314" s="38" t="str">
        <f>+CONCATENATE(L314,"001","00000")</f>
        <v>2510400100100000</v>
      </c>
      <c r="I314" s="38" t="s">
        <v>137</v>
      </c>
      <c r="J314" s="38" t="s">
        <v>1583</v>
      </c>
      <c r="K314" s="38" t="s">
        <v>1578</v>
      </c>
      <c r="L314" s="98" t="s">
        <v>1619</v>
      </c>
      <c r="M314" s="54">
        <v>900854</v>
      </c>
      <c r="N314" s="50" t="s">
        <v>1865</v>
      </c>
      <c r="AF314" s="37" t="e">
        <f>+VLOOKUP(M314,AG:AH,2,FALSE)</f>
        <v>#N/A</v>
      </c>
    </row>
    <row r="315" spans="1:32" x14ac:dyDescent="0.25">
      <c r="A315" s="36">
        <f t="shared" si="12"/>
        <v>314</v>
      </c>
      <c r="B315" s="34" t="s">
        <v>138</v>
      </c>
      <c r="C315" s="24">
        <v>2505</v>
      </c>
      <c r="D315" s="24" t="s">
        <v>1005</v>
      </c>
      <c r="E315" s="36">
        <v>1001</v>
      </c>
      <c r="F315" s="24" t="s">
        <v>2</v>
      </c>
      <c r="G315" s="24"/>
      <c r="H315" s="38" t="str">
        <f>+CONCATENATE(L315,"001","00000")</f>
        <v>2510500100100000</v>
      </c>
      <c r="I315" s="38" t="s">
        <v>1005</v>
      </c>
      <c r="J315" s="24" t="s">
        <v>1583</v>
      </c>
      <c r="K315" s="24" t="s">
        <v>1578</v>
      </c>
      <c r="L315" s="97" t="s">
        <v>1620</v>
      </c>
      <c r="M315" s="49">
        <v>900856</v>
      </c>
      <c r="N315" s="34" t="s">
        <v>138</v>
      </c>
      <c r="AF315" t="e">
        <f>+VLOOKUP(M315,AG:AH,2,FALSE)</f>
        <v>#N/A</v>
      </c>
    </row>
    <row r="316" spans="1:32" x14ac:dyDescent="0.25">
      <c r="A316" s="36">
        <f t="shared" si="12"/>
        <v>315</v>
      </c>
      <c r="B316" s="34" t="s">
        <v>139</v>
      </c>
      <c r="C316" s="24">
        <v>2601</v>
      </c>
      <c r="D316" s="24" t="s">
        <v>139</v>
      </c>
      <c r="E316" s="36">
        <v>1001</v>
      </c>
      <c r="F316" s="24" t="s">
        <v>2</v>
      </c>
      <c r="G316" s="24"/>
      <c r="H316" s="38" t="str">
        <f>+CONCATENATE(L316,"001","00000")</f>
        <v>2610100100100000</v>
      </c>
      <c r="I316" s="24" t="s">
        <v>139</v>
      </c>
      <c r="J316" s="38" t="s">
        <v>1583</v>
      </c>
      <c r="K316" s="38" t="s">
        <v>1578</v>
      </c>
      <c r="L316" s="97">
        <v>26101001</v>
      </c>
      <c r="M316" s="49">
        <v>900153</v>
      </c>
      <c r="N316" s="34" t="s">
        <v>1228</v>
      </c>
      <c r="AF316" t="e">
        <f>+VLOOKUP(M316,AG:AH,2,FALSE)</f>
        <v>#N/A</v>
      </c>
    </row>
    <row r="317" spans="1:32" ht="30" x14ac:dyDescent="0.25">
      <c r="A317" s="36">
        <f t="shared" si="12"/>
        <v>316</v>
      </c>
      <c r="B317" s="34" t="s">
        <v>140</v>
      </c>
      <c r="C317" s="24">
        <v>2604</v>
      </c>
      <c r="D317" s="24" t="s">
        <v>140</v>
      </c>
      <c r="E317" s="36">
        <v>1001</v>
      </c>
      <c r="F317" s="24" t="s">
        <v>2</v>
      </c>
      <c r="G317" s="24"/>
      <c r="H317" s="24" t="s">
        <v>1621</v>
      </c>
      <c r="I317" s="24" t="s">
        <v>140</v>
      </c>
      <c r="J317" s="24" t="s">
        <v>1583</v>
      </c>
      <c r="K317" s="24" t="s">
        <v>1578</v>
      </c>
      <c r="L317" s="97" t="s">
        <v>1622</v>
      </c>
      <c r="M317" s="49">
        <v>901523</v>
      </c>
      <c r="N317" s="44" t="s">
        <v>1229</v>
      </c>
      <c r="AF317" t="e">
        <f>+VLOOKUP(M317,AG:AH,2,FALSE)</f>
        <v>#N/A</v>
      </c>
    </row>
    <row r="318" spans="1:32" ht="30" x14ac:dyDescent="0.25">
      <c r="A318" s="36">
        <f t="shared" si="12"/>
        <v>317</v>
      </c>
      <c r="B318" s="34" t="s">
        <v>141</v>
      </c>
      <c r="C318" s="24">
        <v>2605</v>
      </c>
      <c r="D318" s="24" t="s">
        <v>201</v>
      </c>
      <c r="E318" s="36">
        <v>1001</v>
      </c>
      <c r="F318" s="24" t="s">
        <v>2</v>
      </c>
      <c r="G318" s="68"/>
      <c r="H318" s="38" t="str">
        <f>+CONCATENATE(L318,"001","00001")</f>
        <v>2620200100100001</v>
      </c>
      <c r="I318" s="24" t="s">
        <v>201</v>
      </c>
      <c r="J318" s="50" t="s">
        <v>1565</v>
      </c>
      <c r="K318" s="38" t="s">
        <v>1578</v>
      </c>
      <c r="L318" s="97">
        <v>26202001</v>
      </c>
      <c r="M318" s="49">
        <v>901524</v>
      </c>
      <c r="N318" s="34" t="s">
        <v>1230</v>
      </c>
      <c r="AF318" t="e">
        <f>+VLOOKUP(M318,AG:AH,2,FALSE)</f>
        <v>#N/A</v>
      </c>
    </row>
    <row r="319" spans="1:32" x14ac:dyDescent="0.25">
      <c r="A319" s="36">
        <f t="shared" si="12"/>
        <v>318</v>
      </c>
      <c r="B319" s="34" t="s">
        <v>142</v>
      </c>
      <c r="C319" s="24">
        <v>2606</v>
      </c>
      <c r="D319" s="24" t="s">
        <v>142</v>
      </c>
      <c r="E319" s="36">
        <v>100</v>
      </c>
      <c r="F319" s="24" t="s">
        <v>2</v>
      </c>
      <c r="G319" s="24"/>
      <c r="H319" s="38" t="str">
        <f>+CONCATENATE(L319,"001","00000")</f>
        <v>2620300100100000</v>
      </c>
      <c r="I319" s="24" t="s">
        <v>142</v>
      </c>
      <c r="J319" s="38" t="s">
        <v>1583</v>
      </c>
      <c r="K319" s="38" t="s">
        <v>1578</v>
      </c>
      <c r="L319" s="97">
        <v>26203001</v>
      </c>
      <c r="M319" s="49">
        <v>900112</v>
      </c>
      <c r="N319" s="34" t="s">
        <v>1231</v>
      </c>
      <c r="AF319" t="e">
        <f>+VLOOKUP(M319,AG:AH,2,FALSE)</f>
        <v>#N/A</v>
      </c>
    </row>
    <row r="320" spans="1:32" ht="30" x14ac:dyDescent="0.25">
      <c r="A320" s="36">
        <f t="shared" si="12"/>
        <v>319</v>
      </c>
      <c r="B320" s="34" t="s">
        <v>143</v>
      </c>
      <c r="C320" s="24">
        <v>2607</v>
      </c>
      <c r="D320" s="24" t="s">
        <v>143</v>
      </c>
      <c r="E320" s="36">
        <v>1001</v>
      </c>
      <c r="F320" s="24" t="s">
        <v>2</v>
      </c>
      <c r="G320" s="68"/>
      <c r="H320" s="38" t="str">
        <f>+CONCATENATE(L320,"001","00001")</f>
        <v>2620400100100001</v>
      </c>
      <c r="I320" s="24" t="s">
        <v>143</v>
      </c>
      <c r="J320" s="50" t="s">
        <v>1565</v>
      </c>
      <c r="K320" s="38" t="s">
        <v>1578</v>
      </c>
      <c r="L320" s="97">
        <v>26204001</v>
      </c>
      <c r="M320" s="49">
        <v>901018</v>
      </c>
      <c r="N320" s="34" t="s">
        <v>1232</v>
      </c>
      <c r="AF320" t="e">
        <f>+VLOOKUP(M320,AG:AH,2,FALSE)</f>
        <v>#N/A</v>
      </c>
    </row>
    <row r="321" spans="1:32" ht="45" x14ac:dyDescent="0.25">
      <c r="A321" s="36">
        <f t="shared" si="12"/>
        <v>320</v>
      </c>
      <c r="B321" s="34" t="s">
        <v>144</v>
      </c>
      <c r="C321" s="24">
        <v>2608</v>
      </c>
      <c r="D321" s="24" t="s">
        <v>144</v>
      </c>
      <c r="E321" s="36">
        <v>1001</v>
      </c>
      <c r="F321" s="24" t="s">
        <v>2</v>
      </c>
      <c r="G321" s="68"/>
      <c r="H321" s="38" t="str">
        <f>+CONCATENATE(L321,"001","00001")</f>
        <v>2620500100100001</v>
      </c>
      <c r="I321" s="24" t="s">
        <v>2032</v>
      </c>
      <c r="J321" s="50" t="s">
        <v>1565</v>
      </c>
      <c r="K321" s="38" t="s">
        <v>1578</v>
      </c>
      <c r="L321" s="97">
        <v>26205001</v>
      </c>
      <c r="M321" s="49">
        <v>901451</v>
      </c>
      <c r="N321" s="34" t="s">
        <v>1233</v>
      </c>
      <c r="AF321" t="e">
        <f>+VLOOKUP(M321,AG:AH,2,FALSE)</f>
        <v>#N/A</v>
      </c>
    </row>
    <row r="322" spans="1:32" x14ac:dyDescent="0.25">
      <c r="A322" s="36">
        <f t="shared" si="12"/>
        <v>321</v>
      </c>
      <c r="B322" s="34" t="s">
        <v>145</v>
      </c>
      <c r="C322" s="24">
        <v>2609</v>
      </c>
      <c r="D322" s="24" t="s">
        <v>749</v>
      </c>
      <c r="E322" s="36">
        <v>1001</v>
      </c>
      <c r="F322" s="24" t="s">
        <v>2</v>
      </c>
      <c r="G322" s="24"/>
      <c r="H322" s="24" t="s">
        <v>1623</v>
      </c>
      <c r="I322" s="24" t="s">
        <v>749</v>
      </c>
      <c r="J322" s="24" t="s">
        <v>1583</v>
      </c>
      <c r="K322" s="24" t="s">
        <v>1578</v>
      </c>
      <c r="L322" s="97" t="s">
        <v>1624</v>
      </c>
      <c r="M322" s="49">
        <v>900152</v>
      </c>
      <c r="N322" s="34" t="s">
        <v>1234</v>
      </c>
      <c r="AF322" t="e">
        <f>+VLOOKUP(M322,AG:AH,2,FALSE)</f>
        <v>#N/A</v>
      </c>
    </row>
    <row r="323" spans="1:32" x14ac:dyDescent="0.25">
      <c r="A323" s="36">
        <f t="shared" ref="A323:A386" si="17">+A322+1</f>
        <v>322</v>
      </c>
      <c r="B323" s="34" t="s">
        <v>145</v>
      </c>
      <c r="C323" s="24">
        <v>2609</v>
      </c>
      <c r="D323" s="24" t="s">
        <v>750</v>
      </c>
      <c r="E323" s="36">
        <v>1002</v>
      </c>
      <c r="F323" s="24" t="s">
        <v>2</v>
      </c>
      <c r="G323" s="24"/>
      <c r="H323" s="24" t="s">
        <v>1625</v>
      </c>
      <c r="I323" s="24" t="s">
        <v>750</v>
      </c>
      <c r="J323" s="24" t="s">
        <v>1583</v>
      </c>
      <c r="K323" s="24" t="s">
        <v>1578</v>
      </c>
      <c r="L323" s="97" t="s">
        <v>1626</v>
      </c>
      <c r="M323" s="49">
        <v>900152</v>
      </c>
      <c r="N323" s="44" t="s">
        <v>1234</v>
      </c>
      <c r="AF323" t="e">
        <f>+VLOOKUP(M323,AG:AH,2,FALSE)</f>
        <v>#N/A</v>
      </c>
    </row>
    <row r="324" spans="1:32" ht="30" x14ac:dyDescent="0.25">
      <c r="A324" s="36">
        <f t="shared" si="17"/>
        <v>323</v>
      </c>
      <c r="B324" s="34" t="s">
        <v>2029</v>
      </c>
      <c r="C324" s="24">
        <v>2610</v>
      </c>
      <c r="D324" s="24" t="s">
        <v>146</v>
      </c>
      <c r="E324" s="36">
        <v>1001</v>
      </c>
      <c r="F324" s="24" t="s">
        <v>2</v>
      </c>
      <c r="G324" s="68"/>
      <c r="H324" s="24" t="s">
        <v>1627</v>
      </c>
      <c r="I324" s="24" t="s">
        <v>1235</v>
      </c>
      <c r="J324" s="34" t="s">
        <v>1565</v>
      </c>
      <c r="K324" s="24" t="s">
        <v>1578</v>
      </c>
      <c r="L324" s="97" t="s">
        <v>1628</v>
      </c>
      <c r="M324" s="49">
        <v>901313</v>
      </c>
      <c r="N324" s="44" t="s">
        <v>1236</v>
      </c>
      <c r="AF324" t="e">
        <f>+VLOOKUP(M324,AG:AH,2,FALSE)</f>
        <v>#N/A</v>
      </c>
    </row>
    <row r="325" spans="1:32" ht="30" x14ac:dyDescent="0.25">
      <c r="A325" s="36">
        <f t="shared" si="17"/>
        <v>324</v>
      </c>
      <c r="B325" s="34" t="s">
        <v>147</v>
      </c>
      <c r="C325" s="24">
        <v>2611</v>
      </c>
      <c r="D325" s="24" t="s">
        <v>147</v>
      </c>
      <c r="E325" s="36">
        <v>1001</v>
      </c>
      <c r="F325" s="24" t="s">
        <v>2</v>
      </c>
      <c r="G325" s="24"/>
      <c r="H325" s="24" t="s">
        <v>1629</v>
      </c>
      <c r="I325" s="24" t="s">
        <v>147</v>
      </c>
      <c r="J325" s="24" t="s">
        <v>1583</v>
      </c>
      <c r="K325" s="24" t="s">
        <v>1578</v>
      </c>
      <c r="L325" s="97" t="s">
        <v>1630</v>
      </c>
      <c r="M325" s="49">
        <v>900591</v>
      </c>
      <c r="N325" s="44" t="s">
        <v>1237</v>
      </c>
      <c r="AF325" t="e">
        <f>+VLOOKUP(M325,AG:AH,2,FALSE)</f>
        <v>#N/A</v>
      </c>
    </row>
    <row r="326" spans="1:32" ht="30" x14ac:dyDescent="0.25">
      <c r="A326" s="36">
        <f t="shared" si="17"/>
        <v>325</v>
      </c>
      <c r="B326" s="34" t="s">
        <v>1811</v>
      </c>
      <c r="C326" s="24">
        <v>2612</v>
      </c>
      <c r="D326" s="24" t="s">
        <v>202</v>
      </c>
      <c r="E326" s="36">
        <v>1001</v>
      </c>
      <c r="F326" s="24" t="s">
        <v>2</v>
      </c>
      <c r="G326" s="24"/>
      <c r="H326" s="24" t="s">
        <v>1631</v>
      </c>
      <c r="I326" s="24" t="s">
        <v>202</v>
      </c>
      <c r="J326" s="24" t="s">
        <v>1583</v>
      </c>
      <c r="K326" s="24" t="s">
        <v>1578</v>
      </c>
      <c r="L326" s="97" t="s">
        <v>1632</v>
      </c>
      <c r="M326" s="49">
        <v>900592</v>
      </c>
      <c r="N326" s="44" t="s">
        <v>1238</v>
      </c>
      <c r="AF326" t="e">
        <f>+VLOOKUP(M326,AG:AH,2,FALSE)</f>
        <v>#N/A</v>
      </c>
    </row>
    <row r="327" spans="1:32" ht="30" x14ac:dyDescent="0.25">
      <c r="A327" s="36">
        <f t="shared" si="17"/>
        <v>326</v>
      </c>
      <c r="B327" s="34" t="s">
        <v>1812</v>
      </c>
      <c r="C327" s="24">
        <v>2613</v>
      </c>
      <c r="D327" s="24" t="s">
        <v>203</v>
      </c>
      <c r="E327" s="36">
        <v>1001</v>
      </c>
      <c r="F327" s="24" t="s">
        <v>2</v>
      </c>
      <c r="G327" s="24"/>
      <c r="H327" s="24" t="s">
        <v>1633</v>
      </c>
      <c r="I327" s="24" t="s">
        <v>203</v>
      </c>
      <c r="J327" s="24" t="s">
        <v>1583</v>
      </c>
      <c r="K327" s="24" t="s">
        <v>1578</v>
      </c>
      <c r="L327" s="97" t="s">
        <v>1634</v>
      </c>
      <c r="M327" s="49">
        <v>900653</v>
      </c>
      <c r="N327" s="44" t="s">
        <v>1239</v>
      </c>
      <c r="AF327" t="e">
        <f>+VLOOKUP(M327,AG:AH,2,FALSE)</f>
        <v>#N/A</v>
      </c>
    </row>
    <row r="328" spans="1:32" ht="30" x14ac:dyDescent="0.25">
      <c r="A328" s="36">
        <f t="shared" si="17"/>
        <v>327</v>
      </c>
      <c r="B328" s="34" t="s">
        <v>148</v>
      </c>
      <c r="C328" s="24">
        <v>2616</v>
      </c>
      <c r="D328" s="24" t="s">
        <v>148</v>
      </c>
      <c r="E328" s="36">
        <v>1001</v>
      </c>
      <c r="F328" s="24" t="s">
        <v>2</v>
      </c>
      <c r="G328" s="68"/>
      <c r="H328" s="38" t="str">
        <f>+CONCATENATE(L328,"001","00001")</f>
        <v>2650100100100001</v>
      </c>
      <c r="I328" s="24" t="s">
        <v>2028</v>
      </c>
      <c r="J328" s="50" t="s">
        <v>1565</v>
      </c>
      <c r="K328" s="24" t="s">
        <v>1578</v>
      </c>
      <c r="L328" s="97">
        <v>26501001</v>
      </c>
      <c r="M328" s="49">
        <v>901347</v>
      </c>
      <c r="N328" s="34" t="s">
        <v>1240</v>
      </c>
      <c r="AF328" t="e">
        <f>+VLOOKUP(M328,AG:AH,2,FALSE)</f>
        <v>#N/A</v>
      </c>
    </row>
    <row r="329" spans="1:32" s="37" customFormat="1" ht="30" x14ac:dyDescent="0.25">
      <c r="A329" s="36">
        <f t="shared" si="17"/>
        <v>328</v>
      </c>
      <c r="B329" s="50" t="s">
        <v>148</v>
      </c>
      <c r="C329" s="38">
        <v>2617</v>
      </c>
      <c r="D329" s="38" t="s">
        <v>204</v>
      </c>
      <c r="E329" s="110">
        <v>1001</v>
      </c>
      <c r="F329" s="24" t="s">
        <v>2</v>
      </c>
      <c r="G329" s="69"/>
      <c r="H329" s="38" t="str">
        <f t="shared" ref="H329" si="18">+CONCATENATE(L329,"001","00001")</f>
        <v>2650100200100001</v>
      </c>
      <c r="I329" s="50" t="s">
        <v>2030</v>
      </c>
      <c r="J329" s="50" t="s">
        <v>1565</v>
      </c>
      <c r="K329" s="38" t="s">
        <v>1578</v>
      </c>
      <c r="L329" s="104">
        <v>26501002</v>
      </c>
      <c r="M329" s="77">
        <v>901427</v>
      </c>
      <c r="N329" s="50" t="s">
        <v>947</v>
      </c>
      <c r="AF329" t="e">
        <f>+VLOOKUP(M329,AG:AH,2,FALSE)</f>
        <v>#N/A</v>
      </c>
    </row>
    <row r="330" spans="1:32" ht="30" x14ac:dyDescent="0.25">
      <c r="A330" s="36">
        <f t="shared" si="17"/>
        <v>329</v>
      </c>
      <c r="B330" s="50" t="s">
        <v>148</v>
      </c>
      <c r="C330" s="38">
        <v>2617</v>
      </c>
      <c r="D330" s="38" t="s">
        <v>204</v>
      </c>
      <c r="E330" s="110">
        <v>1001</v>
      </c>
      <c r="F330" s="24" t="s">
        <v>2</v>
      </c>
      <c r="G330" s="69"/>
      <c r="H330" s="38" t="str">
        <f>+CONCATENATE(L330,"002","00001")</f>
        <v>2650100200200001</v>
      </c>
      <c r="I330" s="50" t="s">
        <v>948</v>
      </c>
      <c r="J330" s="50" t="s">
        <v>1565</v>
      </c>
      <c r="K330" s="38" t="s">
        <v>1578</v>
      </c>
      <c r="L330" s="104">
        <v>26501002</v>
      </c>
      <c r="M330" s="77">
        <v>901437</v>
      </c>
      <c r="N330" s="50" t="s">
        <v>948</v>
      </c>
      <c r="AF330" t="e">
        <f>+VLOOKUP(M330,AG:AH,2,FALSE)</f>
        <v>#N/A</v>
      </c>
    </row>
    <row r="331" spans="1:32" ht="30" x14ac:dyDescent="0.25">
      <c r="A331" s="36">
        <f t="shared" si="17"/>
        <v>330</v>
      </c>
      <c r="B331" s="50" t="s">
        <v>148</v>
      </c>
      <c r="C331" s="38">
        <v>2617</v>
      </c>
      <c r="D331" s="38" t="s">
        <v>204</v>
      </c>
      <c r="E331" s="110">
        <v>1001</v>
      </c>
      <c r="F331" s="24" t="s">
        <v>2</v>
      </c>
      <c r="G331" s="68"/>
      <c r="H331" s="38" t="str">
        <f>+CONCATENATE(L331,"003","00001")</f>
        <v>2650100200300001</v>
      </c>
      <c r="I331" s="50" t="s">
        <v>946</v>
      </c>
      <c r="J331" s="50" t="s">
        <v>1565</v>
      </c>
      <c r="K331" s="38" t="s">
        <v>1578</v>
      </c>
      <c r="L331" s="105">
        <v>26501002</v>
      </c>
      <c r="M331" s="77">
        <v>901425</v>
      </c>
      <c r="N331" s="50" t="s">
        <v>946</v>
      </c>
      <c r="AF331" t="e">
        <f>+VLOOKUP(M331,AG:AH,2,FALSE)</f>
        <v>#N/A</v>
      </c>
    </row>
    <row r="332" spans="1:32" ht="30" x14ac:dyDescent="0.25">
      <c r="A332" s="36">
        <f t="shared" si="17"/>
        <v>331</v>
      </c>
      <c r="B332" s="50" t="s">
        <v>148</v>
      </c>
      <c r="C332" s="38">
        <v>2617</v>
      </c>
      <c r="D332" s="38" t="s">
        <v>204</v>
      </c>
      <c r="E332" s="110">
        <v>1001</v>
      </c>
      <c r="F332" s="24" t="s">
        <v>2</v>
      </c>
      <c r="G332" s="69"/>
      <c r="H332" s="38" t="str">
        <f>+CONCATENATE(L332,"004","00001")</f>
        <v>2650100200400001</v>
      </c>
      <c r="I332" s="50" t="s">
        <v>2031</v>
      </c>
      <c r="J332" s="50" t="s">
        <v>1565</v>
      </c>
      <c r="K332" s="38" t="s">
        <v>1578</v>
      </c>
      <c r="L332" s="104">
        <v>26501002</v>
      </c>
      <c r="M332" s="77">
        <v>901289</v>
      </c>
      <c r="N332" s="50" t="s">
        <v>2031</v>
      </c>
      <c r="AF332" t="e">
        <f>+VLOOKUP(M332,AG:AH,2,FALSE)</f>
        <v>#N/A</v>
      </c>
    </row>
    <row r="333" spans="1:32" ht="30" x14ac:dyDescent="0.25">
      <c r="A333" s="36">
        <f t="shared" si="17"/>
        <v>332</v>
      </c>
      <c r="B333" s="50" t="s">
        <v>148</v>
      </c>
      <c r="C333" s="38">
        <v>2617</v>
      </c>
      <c r="D333" s="38" t="s">
        <v>204</v>
      </c>
      <c r="E333" s="110">
        <v>1001</v>
      </c>
      <c r="F333" s="24" t="s">
        <v>2</v>
      </c>
      <c r="G333" s="69"/>
      <c r="H333" s="38" t="str">
        <f>+CONCATENATE(L333,"005","00001")</f>
        <v>2650100200500001</v>
      </c>
      <c r="I333" s="50" t="s">
        <v>945</v>
      </c>
      <c r="J333" s="50" t="s">
        <v>1565</v>
      </c>
      <c r="K333" s="38" t="s">
        <v>1578</v>
      </c>
      <c r="L333" s="104">
        <v>26501002</v>
      </c>
      <c r="M333" s="77">
        <v>901346</v>
      </c>
      <c r="N333" s="50" t="s">
        <v>945</v>
      </c>
      <c r="AF333" t="e">
        <f>+VLOOKUP(M333,AG:AH,2,FALSE)</f>
        <v>#N/A</v>
      </c>
    </row>
    <row r="334" spans="1:32" ht="30" x14ac:dyDescent="0.25">
      <c r="A334" s="36">
        <f t="shared" si="17"/>
        <v>333</v>
      </c>
      <c r="B334" s="34" t="s">
        <v>149</v>
      </c>
      <c r="C334" s="24">
        <v>2618</v>
      </c>
      <c r="D334" s="24" t="s">
        <v>149</v>
      </c>
      <c r="E334" s="36">
        <v>1001</v>
      </c>
      <c r="F334" s="24" t="s">
        <v>2</v>
      </c>
      <c r="G334" s="68"/>
      <c r="H334" s="38" t="str">
        <f>+CONCATENATE(L334,"001","00099")</f>
        <v>2660100100100099</v>
      </c>
      <c r="I334" s="24" t="s">
        <v>149</v>
      </c>
      <c r="J334" s="50" t="s">
        <v>1855</v>
      </c>
      <c r="K334" s="24" t="s">
        <v>1578</v>
      </c>
      <c r="L334" s="97">
        <v>26601001</v>
      </c>
      <c r="M334" s="49">
        <v>901797</v>
      </c>
      <c r="N334" s="34" t="s">
        <v>149</v>
      </c>
      <c r="AF334" t="e">
        <f>+VLOOKUP(M334,AG:AH,2,FALSE)</f>
        <v>#N/A</v>
      </c>
    </row>
    <row r="335" spans="1:32" x14ac:dyDescent="0.25">
      <c r="A335" s="36">
        <f t="shared" si="17"/>
        <v>334</v>
      </c>
      <c r="B335" s="34" t="s">
        <v>150</v>
      </c>
      <c r="C335" s="24">
        <v>2619</v>
      </c>
      <c r="D335" s="24" t="s">
        <v>150</v>
      </c>
      <c r="E335" s="36">
        <v>1001</v>
      </c>
      <c r="F335" s="24" t="s">
        <v>2</v>
      </c>
      <c r="G335" s="24"/>
      <c r="H335" s="38" t="str">
        <f>+CONCATENATE(L335,"001","00000")</f>
        <v>2660200100100000</v>
      </c>
      <c r="I335" s="24" t="s">
        <v>150</v>
      </c>
      <c r="J335" s="38" t="s">
        <v>1583</v>
      </c>
      <c r="K335" s="24" t="s">
        <v>1578</v>
      </c>
      <c r="L335" s="97">
        <v>26602001</v>
      </c>
      <c r="M335" s="49">
        <v>900590</v>
      </c>
      <c r="N335" s="34" t="s">
        <v>1241</v>
      </c>
      <c r="AF335" t="e">
        <f>+VLOOKUP(M335,AG:AH,2,FALSE)</f>
        <v>#N/A</v>
      </c>
    </row>
    <row r="336" spans="1:32" x14ac:dyDescent="0.25">
      <c r="A336" s="36">
        <f t="shared" si="17"/>
        <v>335</v>
      </c>
      <c r="B336" s="34" t="s">
        <v>87</v>
      </c>
      <c r="C336" s="24">
        <v>2620</v>
      </c>
      <c r="D336" s="24" t="s">
        <v>755</v>
      </c>
      <c r="E336" s="36">
        <v>1001</v>
      </c>
      <c r="F336" s="24" t="s">
        <v>2</v>
      </c>
      <c r="G336" s="24"/>
      <c r="H336" s="24" t="s">
        <v>1635</v>
      </c>
      <c r="I336" s="24" t="s">
        <v>755</v>
      </c>
      <c r="J336" s="24" t="s">
        <v>1583</v>
      </c>
      <c r="K336" s="24" t="s">
        <v>1578</v>
      </c>
      <c r="L336" s="97" t="s">
        <v>1636</v>
      </c>
      <c r="M336" s="49">
        <v>901279</v>
      </c>
      <c r="N336" s="44" t="s">
        <v>1071</v>
      </c>
      <c r="AF336" t="e">
        <f>+VLOOKUP(M336,AG:AH,2,FALSE)</f>
        <v>#N/A</v>
      </c>
    </row>
    <row r="337" spans="1:32" x14ac:dyDescent="0.25">
      <c r="A337" s="36">
        <f t="shared" si="17"/>
        <v>336</v>
      </c>
      <c r="B337" s="34" t="s">
        <v>151</v>
      </c>
      <c r="C337" s="24">
        <v>2621</v>
      </c>
      <c r="D337" s="24" t="s">
        <v>1882</v>
      </c>
      <c r="E337" s="36">
        <v>1001</v>
      </c>
      <c r="F337" s="24" t="s">
        <v>2</v>
      </c>
      <c r="G337" s="24"/>
      <c r="H337" s="38" t="str">
        <f>+CONCATENATE(L337,"001","00000")</f>
        <v>2660400100100000</v>
      </c>
      <c r="I337" s="24" t="s">
        <v>151</v>
      </c>
      <c r="J337" s="38" t="s">
        <v>1583</v>
      </c>
      <c r="K337" s="24" t="s">
        <v>1566</v>
      </c>
      <c r="L337" s="97">
        <v>26604001</v>
      </c>
      <c r="M337" s="49">
        <v>901375</v>
      </c>
      <c r="N337" s="34" t="s">
        <v>151</v>
      </c>
      <c r="AF337" t="e">
        <f>+VLOOKUP(M337,AG:AH,2,FALSE)</f>
        <v>#N/A</v>
      </c>
    </row>
    <row r="338" spans="1:32" ht="30" x14ac:dyDescent="0.25">
      <c r="A338" s="36">
        <f t="shared" si="17"/>
        <v>337</v>
      </c>
      <c r="B338" s="34" t="s">
        <v>152</v>
      </c>
      <c r="C338" s="24">
        <v>2622</v>
      </c>
      <c r="D338" s="24" t="s">
        <v>152</v>
      </c>
      <c r="E338" s="36">
        <v>1001</v>
      </c>
      <c r="F338" s="24" t="s">
        <v>2</v>
      </c>
      <c r="G338" s="68"/>
      <c r="H338" s="38" t="str">
        <f>+CONCATENATE(L338,"001","00001")</f>
        <v>2660500100100001</v>
      </c>
      <c r="I338" s="24" t="s">
        <v>152</v>
      </c>
      <c r="J338" s="50" t="s">
        <v>1565</v>
      </c>
      <c r="K338" s="24" t="s">
        <v>1566</v>
      </c>
      <c r="L338" s="97">
        <v>26605001</v>
      </c>
      <c r="M338" s="49">
        <v>901472</v>
      </c>
      <c r="N338" s="34" t="s">
        <v>152</v>
      </c>
      <c r="AF338" t="e">
        <f>+VLOOKUP(M338,AG:AH,2,FALSE)</f>
        <v>#N/A</v>
      </c>
    </row>
    <row r="339" spans="1:32" ht="30" x14ac:dyDescent="0.25">
      <c r="A339" s="36">
        <f t="shared" si="17"/>
        <v>338</v>
      </c>
      <c r="B339" s="34" t="s">
        <v>153</v>
      </c>
      <c r="C339" s="24">
        <v>2626</v>
      </c>
      <c r="D339" s="24" t="s">
        <v>153</v>
      </c>
      <c r="E339" s="36">
        <v>1002</v>
      </c>
      <c r="F339" s="24" t="s">
        <v>2</v>
      </c>
      <c r="G339" s="24"/>
      <c r="H339" s="38" t="str">
        <f>+CONCATENATE(L339,"001","00000")</f>
        <v>2660900100100000</v>
      </c>
      <c r="I339" s="24" t="s">
        <v>153</v>
      </c>
      <c r="J339" s="38" t="s">
        <v>1583</v>
      </c>
      <c r="K339" s="24" t="s">
        <v>1578</v>
      </c>
      <c r="L339" s="97">
        <v>26609001</v>
      </c>
      <c r="M339" s="49">
        <v>900154</v>
      </c>
      <c r="N339" s="34" t="s">
        <v>1242</v>
      </c>
      <c r="AF339" t="e">
        <f>+VLOOKUP(M339,AG:AH,2,FALSE)</f>
        <v>#N/A</v>
      </c>
    </row>
    <row r="340" spans="1:32" x14ac:dyDescent="0.25">
      <c r="A340" s="36">
        <f t="shared" si="17"/>
        <v>339</v>
      </c>
      <c r="B340" s="34" t="s">
        <v>154</v>
      </c>
      <c r="C340" s="24">
        <v>2627</v>
      </c>
      <c r="D340" s="24" t="s">
        <v>154</v>
      </c>
      <c r="E340" s="36">
        <v>1002</v>
      </c>
      <c r="F340" s="24" t="s">
        <v>2</v>
      </c>
      <c r="G340" s="24"/>
      <c r="H340" s="38" t="str">
        <f>+CONCATENATE(L340,"001","00000")</f>
        <v>2661000100100000</v>
      </c>
      <c r="I340" s="24" t="s">
        <v>154</v>
      </c>
      <c r="J340" s="38" t="s">
        <v>1583</v>
      </c>
      <c r="K340" s="24" t="s">
        <v>1578</v>
      </c>
      <c r="L340" s="97">
        <v>26610001</v>
      </c>
      <c r="M340" s="49">
        <v>901095</v>
      </c>
      <c r="N340" s="34" t="s">
        <v>1243</v>
      </c>
      <c r="AF340" t="e">
        <f>+VLOOKUP(M340,AG:AH,2,FALSE)</f>
        <v>#N/A</v>
      </c>
    </row>
    <row r="341" spans="1:32" ht="30" x14ac:dyDescent="0.25">
      <c r="A341" s="36">
        <f t="shared" si="17"/>
        <v>340</v>
      </c>
      <c r="B341" s="50" t="s">
        <v>1930</v>
      </c>
      <c r="C341" s="50">
        <v>2628</v>
      </c>
      <c r="D341" s="50" t="s">
        <v>155</v>
      </c>
      <c r="E341" s="111">
        <v>1001</v>
      </c>
      <c r="F341" s="24" t="s">
        <v>2</v>
      </c>
      <c r="G341" s="24"/>
      <c r="H341" s="38" t="str">
        <f>+CONCATENATE(L341,"001","00106")</f>
        <v>2670100100100106</v>
      </c>
      <c r="I341" s="38" t="s">
        <v>1930</v>
      </c>
      <c r="J341" s="38" t="s">
        <v>1929</v>
      </c>
      <c r="K341" s="38" t="s">
        <v>1566</v>
      </c>
      <c r="L341" s="98">
        <v>26701001</v>
      </c>
      <c r="M341" s="54">
        <v>902334</v>
      </c>
      <c r="N341" s="50" t="s">
        <v>1244</v>
      </c>
      <c r="AF341" t="e">
        <f>+VLOOKUP(M341,AG:AH,2,FALSE)</f>
        <v>#N/A</v>
      </c>
    </row>
    <row r="342" spans="1:32" ht="30" x14ac:dyDescent="0.25">
      <c r="A342" s="36">
        <f t="shared" si="17"/>
        <v>341</v>
      </c>
      <c r="B342" s="34" t="s">
        <v>156</v>
      </c>
      <c r="C342" s="24">
        <v>2629</v>
      </c>
      <c r="D342" s="24" t="s">
        <v>156</v>
      </c>
      <c r="E342" s="36">
        <v>1001</v>
      </c>
      <c r="F342" s="24" t="s">
        <v>2</v>
      </c>
      <c r="G342" s="24"/>
      <c r="H342" s="38" t="str">
        <f>+CONCATENATE(L342,"001","00001")</f>
        <v>2680100100100001</v>
      </c>
      <c r="I342" s="24" t="s">
        <v>156</v>
      </c>
      <c r="J342" s="38" t="s">
        <v>1565</v>
      </c>
      <c r="K342" s="24" t="s">
        <v>1578</v>
      </c>
      <c r="L342" s="97">
        <v>26801001</v>
      </c>
      <c r="M342" s="49">
        <v>901019</v>
      </c>
      <c r="N342" s="34" t="s">
        <v>1245</v>
      </c>
      <c r="AF342" t="e">
        <f>+VLOOKUP(M342,AG:AH,2,FALSE)</f>
        <v>#N/A</v>
      </c>
    </row>
    <row r="343" spans="1:32" ht="45" x14ac:dyDescent="0.25">
      <c r="A343" s="36">
        <f t="shared" si="17"/>
        <v>342</v>
      </c>
      <c r="B343" s="50" t="s">
        <v>157</v>
      </c>
      <c r="C343" s="50">
        <v>4106</v>
      </c>
      <c r="D343" s="50" t="s">
        <v>157</v>
      </c>
      <c r="E343" s="111">
        <v>1004</v>
      </c>
      <c r="F343" s="24" t="s">
        <v>2</v>
      </c>
      <c r="G343" s="24"/>
      <c r="H343" s="38" t="str">
        <f>+CONCATENATE(L343,"001","00106")</f>
        <v>4150100400100106</v>
      </c>
      <c r="I343" s="38" t="s">
        <v>157</v>
      </c>
      <c r="J343" s="38" t="s">
        <v>1929</v>
      </c>
      <c r="K343" s="38" t="s">
        <v>1566</v>
      </c>
      <c r="L343" s="98">
        <v>41501004</v>
      </c>
      <c r="M343" s="54">
        <v>902268</v>
      </c>
      <c r="N343" s="50" t="s">
        <v>157</v>
      </c>
      <c r="AF343" t="e">
        <f>+VLOOKUP(M343,AG:AH,2,FALSE)</f>
        <v>#N/A</v>
      </c>
    </row>
    <row r="344" spans="1:32" ht="60" x14ac:dyDescent="0.25">
      <c r="A344" s="36">
        <f t="shared" si="17"/>
        <v>343</v>
      </c>
      <c r="B344" s="34" t="s">
        <v>158</v>
      </c>
      <c r="C344" s="24">
        <v>2631</v>
      </c>
      <c r="D344" s="24" t="s">
        <v>158</v>
      </c>
      <c r="E344" s="36">
        <v>1001</v>
      </c>
      <c r="F344" s="24" t="s">
        <v>2</v>
      </c>
      <c r="G344" s="24"/>
      <c r="H344" s="38" t="str">
        <f>+CONCATENATE(L344,"001","00001")</f>
        <v>2680300100100001</v>
      </c>
      <c r="I344" s="24" t="s">
        <v>158</v>
      </c>
      <c r="J344" s="38" t="s">
        <v>1565</v>
      </c>
      <c r="K344" s="24" t="s">
        <v>1578</v>
      </c>
      <c r="L344" s="97">
        <v>26803001</v>
      </c>
      <c r="M344" s="30">
        <v>901275</v>
      </c>
      <c r="N344" s="34" t="s">
        <v>1246</v>
      </c>
      <c r="AF344" t="e">
        <f>+VLOOKUP(M344,AG:AH,2,FALSE)</f>
        <v>#N/A</v>
      </c>
    </row>
    <row r="345" spans="1:32" x14ac:dyDescent="0.25">
      <c r="A345" s="36">
        <f t="shared" si="17"/>
        <v>344</v>
      </c>
      <c r="B345" s="34" t="s">
        <v>159</v>
      </c>
      <c r="C345" s="24">
        <v>2632</v>
      </c>
      <c r="D345" s="24" t="s">
        <v>159</v>
      </c>
      <c r="E345" s="36">
        <v>1001</v>
      </c>
      <c r="F345" s="24" t="s">
        <v>2</v>
      </c>
      <c r="G345" s="24"/>
      <c r="H345" s="24" t="s">
        <v>1637</v>
      </c>
      <c r="I345" s="24" t="s">
        <v>159</v>
      </c>
      <c r="J345" s="24" t="s">
        <v>1583</v>
      </c>
      <c r="K345" s="24" t="s">
        <v>1578</v>
      </c>
      <c r="L345" s="97" t="s">
        <v>1638</v>
      </c>
      <c r="M345" s="30">
        <v>900110</v>
      </c>
      <c r="N345" s="34" t="s">
        <v>1247</v>
      </c>
      <c r="AF345" t="e">
        <f>+VLOOKUP(M345,AG:AH,2,FALSE)</f>
        <v>#N/A</v>
      </c>
    </row>
    <row r="346" spans="1:32" ht="45" x14ac:dyDescent="0.25">
      <c r="A346" s="36">
        <f t="shared" si="17"/>
        <v>345</v>
      </c>
      <c r="B346" s="34" t="s">
        <v>160</v>
      </c>
      <c r="C346" s="24">
        <v>2633</v>
      </c>
      <c r="D346" s="24" t="s">
        <v>160</v>
      </c>
      <c r="E346" s="36">
        <v>1001</v>
      </c>
      <c r="F346" s="24" t="s">
        <v>2</v>
      </c>
      <c r="G346" s="68"/>
      <c r="H346" s="38" t="str">
        <f>+CONCATENATE(L346,"001","00002")</f>
        <v>2680500100100002</v>
      </c>
      <c r="I346" s="24" t="s">
        <v>160</v>
      </c>
      <c r="J346" s="50" t="s">
        <v>1577</v>
      </c>
      <c r="K346" s="24" t="s">
        <v>1566</v>
      </c>
      <c r="L346" s="97">
        <v>26805001</v>
      </c>
      <c r="M346" s="49">
        <v>901171</v>
      </c>
      <c r="N346" s="34" t="s">
        <v>1248</v>
      </c>
      <c r="AF346" t="e">
        <f>+VLOOKUP(M346,AG:AH,2,FALSE)</f>
        <v>#N/A</v>
      </c>
    </row>
    <row r="347" spans="1:32" ht="30" x14ac:dyDescent="0.25">
      <c r="A347" s="36">
        <f t="shared" si="17"/>
        <v>346</v>
      </c>
      <c r="B347" s="34" t="s">
        <v>161</v>
      </c>
      <c r="C347" s="24">
        <v>2634</v>
      </c>
      <c r="D347" s="24" t="s">
        <v>161</v>
      </c>
      <c r="E347" s="36">
        <v>1001</v>
      </c>
      <c r="F347" s="24" t="s">
        <v>2</v>
      </c>
      <c r="G347" s="68"/>
      <c r="H347" s="38" t="str">
        <f>+CONCATENATE(L347,"001","00001")</f>
        <v>2680600100100001</v>
      </c>
      <c r="I347" s="24" t="s">
        <v>161</v>
      </c>
      <c r="J347" s="50" t="s">
        <v>1565</v>
      </c>
      <c r="K347" s="24" t="s">
        <v>1578</v>
      </c>
      <c r="L347" s="97">
        <v>26806001</v>
      </c>
      <c r="M347" s="30">
        <v>901746</v>
      </c>
      <c r="N347" s="34" t="s">
        <v>1249</v>
      </c>
      <c r="AF347" t="e">
        <f>+VLOOKUP(M347,AG:AH,2,FALSE)</f>
        <v>#N/A</v>
      </c>
    </row>
    <row r="348" spans="1:32" ht="30" x14ac:dyDescent="0.25">
      <c r="A348" s="36">
        <f t="shared" si="17"/>
        <v>347</v>
      </c>
      <c r="B348" s="34" t="s">
        <v>162</v>
      </c>
      <c r="C348" s="24">
        <v>2636</v>
      </c>
      <c r="D348" s="24" t="s">
        <v>205</v>
      </c>
      <c r="E348" s="36">
        <v>1001</v>
      </c>
      <c r="F348" s="24" t="s">
        <v>2</v>
      </c>
      <c r="G348" s="68"/>
      <c r="H348" s="38" t="str">
        <f t="shared" ref="H348:H349" si="19">+CONCATENATE(L348,"001","00002")</f>
        <v>2680800100100002</v>
      </c>
      <c r="I348" s="24" t="s">
        <v>205</v>
      </c>
      <c r="J348" s="50" t="s">
        <v>1577</v>
      </c>
      <c r="K348" s="24" t="s">
        <v>1566</v>
      </c>
      <c r="L348" s="97">
        <v>26808001</v>
      </c>
      <c r="M348" s="49">
        <v>901534</v>
      </c>
      <c r="N348" s="34" t="s">
        <v>1250</v>
      </c>
      <c r="AF348" t="e">
        <f>+VLOOKUP(M348,AG:AH,2,FALSE)</f>
        <v>#N/A</v>
      </c>
    </row>
    <row r="349" spans="1:32" ht="30" x14ac:dyDescent="0.25">
      <c r="A349" s="36">
        <f t="shared" si="17"/>
        <v>348</v>
      </c>
      <c r="B349" s="34" t="s">
        <v>162</v>
      </c>
      <c r="C349" s="24">
        <v>2636</v>
      </c>
      <c r="D349" s="24" t="s">
        <v>206</v>
      </c>
      <c r="E349" s="36">
        <v>1002</v>
      </c>
      <c r="F349" s="24" t="s">
        <v>2</v>
      </c>
      <c r="G349" s="68"/>
      <c r="H349" s="38" t="str">
        <f t="shared" si="19"/>
        <v>2680800200100002</v>
      </c>
      <c r="I349" s="24" t="s">
        <v>206</v>
      </c>
      <c r="J349" s="50" t="s">
        <v>1577</v>
      </c>
      <c r="K349" s="24" t="s">
        <v>1566</v>
      </c>
      <c r="L349" s="97">
        <v>26808002</v>
      </c>
      <c r="M349" s="30">
        <v>901538</v>
      </c>
      <c r="N349" s="34" t="s">
        <v>1251</v>
      </c>
      <c r="AF349" t="e">
        <f>+VLOOKUP(M349,AG:AH,2,FALSE)</f>
        <v>#N/A</v>
      </c>
    </row>
    <row r="350" spans="1:32" ht="30" x14ac:dyDescent="0.25">
      <c r="A350" s="36">
        <f t="shared" si="17"/>
        <v>349</v>
      </c>
      <c r="B350" s="50" t="s">
        <v>381</v>
      </c>
      <c r="C350" s="38">
        <v>3101</v>
      </c>
      <c r="D350" s="38" t="s">
        <v>393</v>
      </c>
      <c r="E350" s="110">
        <v>1001</v>
      </c>
      <c r="F350" s="24" t="s">
        <v>2</v>
      </c>
      <c r="G350" s="69"/>
      <c r="H350" s="38" t="str">
        <f t="shared" ref="H350:H356" si="20">+CONCATENATE(L350,"001","00000")</f>
        <v>3110100100100000</v>
      </c>
      <c r="I350" s="38" t="s">
        <v>393</v>
      </c>
      <c r="J350" s="50" t="s">
        <v>1583</v>
      </c>
      <c r="K350" s="38" t="s">
        <v>1566</v>
      </c>
      <c r="L350" s="98">
        <v>31101001</v>
      </c>
      <c r="M350" s="76" t="s">
        <v>2013</v>
      </c>
      <c r="N350" s="50" t="s">
        <v>1252</v>
      </c>
      <c r="AF350" t="e">
        <f>+VLOOKUP(M350,AG:AH,2,FALSE)</f>
        <v>#N/A</v>
      </c>
    </row>
    <row r="351" spans="1:32" ht="30" x14ac:dyDescent="0.25">
      <c r="A351" s="36">
        <f t="shared" si="17"/>
        <v>350</v>
      </c>
      <c r="B351" s="50" t="s">
        <v>381</v>
      </c>
      <c r="C351" s="38">
        <v>3101</v>
      </c>
      <c r="D351" s="38" t="s">
        <v>394</v>
      </c>
      <c r="E351" s="110">
        <v>1002</v>
      </c>
      <c r="F351" s="24" t="s">
        <v>2</v>
      </c>
      <c r="G351" s="69"/>
      <c r="H351" s="38" t="str">
        <f t="shared" si="20"/>
        <v>3110100200100000</v>
      </c>
      <c r="I351" s="38" t="s">
        <v>394</v>
      </c>
      <c r="J351" s="50" t="s">
        <v>1583</v>
      </c>
      <c r="K351" s="38" t="s">
        <v>1566</v>
      </c>
      <c r="L351" s="98">
        <v>31101002</v>
      </c>
      <c r="M351" s="76" t="s">
        <v>2014</v>
      </c>
      <c r="N351" s="50" t="s">
        <v>1253</v>
      </c>
      <c r="AF351" t="e">
        <f>+VLOOKUP(M351,AG:AH,2,FALSE)</f>
        <v>#N/A</v>
      </c>
    </row>
    <row r="352" spans="1:32" ht="30" x14ac:dyDescent="0.25">
      <c r="A352" s="36">
        <f t="shared" si="17"/>
        <v>351</v>
      </c>
      <c r="B352" s="34" t="s">
        <v>381</v>
      </c>
      <c r="C352" s="24">
        <v>3101</v>
      </c>
      <c r="D352" s="24" t="s">
        <v>395</v>
      </c>
      <c r="E352" s="36">
        <v>1003</v>
      </c>
      <c r="F352" s="24" t="s">
        <v>2</v>
      </c>
      <c r="G352" s="24"/>
      <c r="H352" s="38" t="str">
        <f t="shared" si="20"/>
        <v>3110100300100000</v>
      </c>
      <c r="I352" s="24" t="s">
        <v>1836</v>
      </c>
      <c r="J352" s="24" t="s">
        <v>1583</v>
      </c>
      <c r="K352" s="24" t="s">
        <v>1566</v>
      </c>
      <c r="L352" s="97">
        <v>31101003</v>
      </c>
      <c r="M352" s="49">
        <v>901619</v>
      </c>
      <c r="N352" s="34" t="s">
        <v>1254</v>
      </c>
      <c r="AF352" t="e">
        <f>+VLOOKUP(M352,AG:AH,2,FALSE)</f>
        <v>#N/A</v>
      </c>
    </row>
    <row r="353" spans="1:32" ht="30" x14ac:dyDescent="0.25">
      <c r="A353" s="36">
        <f t="shared" si="17"/>
        <v>352</v>
      </c>
      <c r="B353" s="34" t="s">
        <v>381</v>
      </c>
      <c r="C353" s="24">
        <v>3101</v>
      </c>
      <c r="D353" s="24" t="s">
        <v>396</v>
      </c>
      <c r="E353" s="36">
        <v>1005</v>
      </c>
      <c r="F353" s="24" t="s">
        <v>2</v>
      </c>
      <c r="G353" s="24"/>
      <c r="H353" s="38" t="str">
        <f t="shared" si="20"/>
        <v>3110100500100000</v>
      </c>
      <c r="I353" s="24" t="s">
        <v>1837</v>
      </c>
      <c r="J353" s="24" t="s">
        <v>1583</v>
      </c>
      <c r="K353" s="24" t="s">
        <v>1566</v>
      </c>
      <c r="L353" s="97">
        <v>31101005</v>
      </c>
      <c r="M353" s="49">
        <v>902356</v>
      </c>
      <c r="N353" s="34" t="s">
        <v>1255</v>
      </c>
      <c r="AF353" t="e">
        <f>+VLOOKUP(M353,AG:AH,2,FALSE)</f>
        <v>#N/A</v>
      </c>
    </row>
    <row r="354" spans="1:32" ht="30" x14ac:dyDescent="0.25">
      <c r="A354" s="36">
        <f t="shared" si="17"/>
        <v>353</v>
      </c>
      <c r="B354" s="34" t="s">
        <v>381</v>
      </c>
      <c r="C354" s="24">
        <v>3101</v>
      </c>
      <c r="D354" s="24" t="s">
        <v>397</v>
      </c>
      <c r="E354" s="36">
        <v>1006</v>
      </c>
      <c r="F354" s="24" t="s">
        <v>2</v>
      </c>
      <c r="G354" s="24"/>
      <c r="H354" s="38" t="str">
        <f t="shared" si="20"/>
        <v>3110100600100000</v>
      </c>
      <c r="I354" s="24" t="s">
        <v>965</v>
      </c>
      <c r="J354" s="24" t="s">
        <v>1583</v>
      </c>
      <c r="K354" s="24" t="s">
        <v>1566</v>
      </c>
      <c r="L354" s="97">
        <v>31101006</v>
      </c>
      <c r="M354" s="49">
        <v>901615</v>
      </c>
      <c r="N354" s="34" t="s">
        <v>1256</v>
      </c>
      <c r="AF354" t="e">
        <f>+VLOOKUP(M354,AG:AH,2,FALSE)</f>
        <v>#N/A</v>
      </c>
    </row>
    <row r="355" spans="1:32" ht="30" x14ac:dyDescent="0.25">
      <c r="A355" s="36">
        <f t="shared" si="17"/>
        <v>354</v>
      </c>
      <c r="B355" s="34" t="s">
        <v>381</v>
      </c>
      <c r="C355" s="24">
        <v>3101</v>
      </c>
      <c r="D355" s="24" t="s">
        <v>398</v>
      </c>
      <c r="E355" s="36">
        <v>1007</v>
      </c>
      <c r="F355" s="24" t="s">
        <v>2</v>
      </c>
      <c r="G355" s="24"/>
      <c r="H355" s="38" t="str">
        <f t="shared" si="20"/>
        <v>3110100700100000</v>
      </c>
      <c r="I355" s="24" t="s">
        <v>966</v>
      </c>
      <c r="J355" s="24" t="s">
        <v>1583</v>
      </c>
      <c r="K355" s="24" t="s">
        <v>1566</v>
      </c>
      <c r="L355" s="97">
        <v>31101007</v>
      </c>
      <c r="M355" s="49">
        <v>901967</v>
      </c>
      <c r="N355" s="34" t="s">
        <v>1257</v>
      </c>
      <c r="AF355" t="e">
        <f>+VLOOKUP(M355,AG:AH,2,FALSE)</f>
        <v>#N/A</v>
      </c>
    </row>
    <row r="356" spans="1:32" ht="30" x14ac:dyDescent="0.25">
      <c r="A356" s="36">
        <f t="shared" si="17"/>
        <v>355</v>
      </c>
      <c r="B356" s="34" t="s">
        <v>381</v>
      </c>
      <c r="C356" s="24">
        <v>3101</v>
      </c>
      <c r="D356" s="24" t="s">
        <v>399</v>
      </c>
      <c r="E356" s="36">
        <v>1008</v>
      </c>
      <c r="F356" s="24" t="s">
        <v>2</v>
      </c>
      <c r="G356" s="24"/>
      <c r="H356" s="38" t="str">
        <f t="shared" si="20"/>
        <v>3110100800100000</v>
      </c>
      <c r="I356" s="24" t="s">
        <v>967</v>
      </c>
      <c r="J356" s="24" t="s">
        <v>1583</v>
      </c>
      <c r="K356" s="24" t="s">
        <v>1566</v>
      </c>
      <c r="L356" s="97">
        <v>31101008</v>
      </c>
      <c r="M356" s="49">
        <v>900358</v>
      </c>
      <c r="N356" s="34" t="s">
        <v>1258</v>
      </c>
      <c r="AF356" t="e">
        <f>+VLOOKUP(M356,AG:AH,2,FALSE)</f>
        <v>#N/A</v>
      </c>
    </row>
    <row r="357" spans="1:32" ht="30" x14ac:dyDescent="0.25">
      <c r="A357" s="36">
        <f t="shared" si="17"/>
        <v>356</v>
      </c>
      <c r="B357" s="50" t="s">
        <v>381</v>
      </c>
      <c r="C357" s="38">
        <v>3101</v>
      </c>
      <c r="D357" s="38" t="s">
        <v>782</v>
      </c>
      <c r="E357" s="110">
        <v>1009</v>
      </c>
      <c r="F357" s="24" t="s">
        <v>2</v>
      </c>
      <c r="G357" s="69"/>
      <c r="H357" s="38" t="str">
        <f>+CONCATENATE(L357,"001","00000")</f>
        <v>3110100900100000</v>
      </c>
      <c r="I357" s="38" t="s">
        <v>2095</v>
      </c>
      <c r="J357" s="50" t="s">
        <v>1583</v>
      </c>
      <c r="K357" s="38" t="s">
        <v>1566</v>
      </c>
      <c r="L357" s="98">
        <v>31101009</v>
      </c>
      <c r="M357" s="54">
        <v>902383</v>
      </c>
      <c r="N357" s="50" t="s">
        <v>2094</v>
      </c>
      <c r="AF357" t="e">
        <f>+VLOOKUP(M357,AG:AH,2,FALSE)</f>
        <v>#N/A</v>
      </c>
    </row>
    <row r="358" spans="1:32" ht="30" x14ac:dyDescent="0.25">
      <c r="A358" s="36">
        <f t="shared" si="17"/>
        <v>357</v>
      </c>
      <c r="B358" s="50" t="s">
        <v>381</v>
      </c>
      <c r="C358" s="38">
        <v>3101</v>
      </c>
      <c r="D358" s="38" t="s">
        <v>782</v>
      </c>
      <c r="E358" s="110">
        <v>1009</v>
      </c>
      <c r="F358" s="24" t="s">
        <v>2</v>
      </c>
      <c r="G358" s="69"/>
      <c r="H358" s="38" t="str">
        <f>+CONCATENATE(L358,"002","00000")</f>
        <v>3110100900200000</v>
      </c>
      <c r="I358" s="38" t="s">
        <v>2096</v>
      </c>
      <c r="J358" s="50" t="s">
        <v>1583</v>
      </c>
      <c r="K358" s="38" t="s">
        <v>1566</v>
      </c>
      <c r="L358" s="98">
        <v>31101009</v>
      </c>
      <c r="M358" s="54">
        <v>902375</v>
      </c>
      <c r="N358" s="50" t="s">
        <v>2094</v>
      </c>
      <c r="O358" s="29" t="s">
        <v>904</v>
      </c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F358" t="e">
        <f>+VLOOKUP(M358,AG:AH,2,FALSE)</f>
        <v>#N/A</v>
      </c>
    </row>
    <row r="359" spans="1:32" ht="30" x14ac:dyDescent="0.25">
      <c r="A359" s="36">
        <f t="shared" si="17"/>
        <v>358</v>
      </c>
      <c r="B359" s="34" t="s">
        <v>381</v>
      </c>
      <c r="C359" s="24">
        <v>3101</v>
      </c>
      <c r="D359" s="24" t="s">
        <v>409</v>
      </c>
      <c r="E359" s="36">
        <v>1011</v>
      </c>
      <c r="F359" s="24" t="s">
        <v>2</v>
      </c>
      <c r="G359" s="24"/>
      <c r="H359" s="38" t="str">
        <f t="shared" ref="H359:H366" si="21">+CONCATENATE(L359,"001","00000")</f>
        <v>3110101100100000</v>
      </c>
      <c r="I359" s="24" t="s">
        <v>968</v>
      </c>
      <c r="J359" s="24" t="s">
        <v>1583</v>
      </c>
      <c r="K359" s="24" t="s">
        <v>1566</v>
      </c>
      <c r="L359" s="97">
        <v>31101011</v>
      </c>
      <c r="M359" s="49">
        <v>901419</v>
      </c>
      <c r="N359" s="34" t="s">
        <v>1259</v>
      </c>
      <c r="AF359" t="e">
        <f>+VLOOKUP(M359,AG:AH,2,FALSE)</f>
        <v>#N/A</v>
      </c>
    </row>
    <row r="360" spans="1:32" ht="30" x14ac:dyDescent="0.25">
      <c r="A360" s="36">
        <f t="shared" si="17"/>
        <v>359</v>
      </c>
      <c r="B360" s="34" t="s">
        <v>381</v>
      </c>
      <c r="C360" s="24">
        <v>3101</v>
      </c>
      <c r="D360" s="24" t="s">
        <v>783</v>
      </c>
      <c r="E360" s="36">
        <v>1012</v>
      </c>
      <c r="F360" s="24" t="s">
        <v>2</v>
      </c>
      <c r="G360" s="24"/>
      <c r="H360" s="38" t="str">
        <f t="shared" si="21"/>
        <v>3110101200100000</v>
      </c>
      <c r="I360" s="24" t="s">
        <v>969</v>
      </c>
      <c r="J360" s="24" t="s">
        <v>1583</v>
      </c>
      <c r="K360" s="24" t="s">
        <v>1566</v>
      </c>
      <c r="L360" s="97">
        <v>31101012</v>
      </c>
      <c r="M360" s="49">
        <v>902418</v>
      </c>
      <c r="N360" s="34" t="s">
        <v>1260</v>
      </c>
      <c r="AF360" t="e">
        <f>+VLOOKUP(M360,AG:AH,2,FALSE)</f>
        <v>#N/A</v>
      </c>
    </row>
    <row r="361" spans="1:32" ht="30" x14ac:dyDescent="0.25">
      <c r="A361" s="36">
        <f t="shared" si="17"/>
        <v>360</v>
      </c>
      <c r="B361" s="34" t="s">
        <v>381</v>
      </c>
      <c r="C361" s="24">
        <v>3101</v>
      </c>
      <c r="D361" s="24" t="s">
        <v>826</v>
      </c>
      <c r="E361" s="36">
        <v>9001</v>
      </c>
      <c r="F361" s="24" t="s">
        <v>2</v>
      </c>
      <c r="G361" s="24"/>
      <c r="H361" s="38" t="str">
        <f t="shared" si="21"/>
        <v>3110190100100000</v>
      </c>
      <c r="I361" s="24" t="s">
        <v>970</v>
      </c>
      <c r="J361" s="24" t="s">
        <v>1583</v>
      </c>
      <c r="K361" s="24" t="s">
        <v>1566</v>
      </c>
      <c r="L361" s="97">
        <v>31101901</v>
      </c>
      <c r="M361" s="49">
        <v>901616</v>
      </c>
      <c r="N361" s="34" t="s">
        <v>1261</v>
      </c>
      <c r="AF361" t="e">
        <f>+VLOOKUP(M361,AG:AH,2,FALSE)</f>
        <v>#N/A</v>
      </c>
    </row>
    <row r="362" spans="1:32" ht="30" x14ac:dyDescent="0.25">
      <c r="A362" s="36">
        <f t="shared" si="17"/>
        <v>361</v>
      </c>
      <c r="B362" s="34" t="s">
        <v>381</v>
      </c>
      <c r="C362" s="24">
        <v>3101</v>
      </c>
      <c r="D362" s="24" t="s">
        <v>784</v>
      </c>
      <c r="E362" s="36">
        <v>9002</v>
      </c>
      <c r="F362" s="24" t="s">
        <v>2</v>
      </c>
      <c r="G362" s="24"/>
      <c r="H362" s="38" t="str">
        <f t="shared" si="21"/>
        <v>3110190200100000</v>
      </c>
      <c r="I362" s="24" t="s">
        <v>1838</v>
      </c>
      <c r="J362" s="24" t="s">
        <v>1583</v>
      </c>
      <c r="K362" s="24" t="s">
        <v>1566</v>
      </c>
      <c r="L362" s="97">
        <v>31101902</v>
      </c>
      <c r="M362" s="30">
        <v>901618</v>
      </c>
      <c r="N362" s="34" t="s">
        <v>1262</v>
      </c>
      <c r="AF362" t="e">
        <f>+VLOOKUP(M362,AG:AH,2,FALSE)</f>
        <v>#N/A</v>
      </c>
    </row>
    <row r="363" spans="1:32" ht="30" x14ac:dyDescent="0.25">
      <c r="A363" s="36">
        <f t="shared" si="17"/>
        <v>362</v>
      </c>
      <c r="B363" s="34" t="s">
        <v>381</v>
      </c>
      <c r="C363" s="24">
        <v>3101</v>
      </c>
      <c r="D363" s="24" t="s">
        <v>785</v>
      </c>
      <c r="E363" s="36">
        <v>9003</v>
      </c>
      <c r="F363" s="24" t="s">
        <v>2</v>
      </c>
      <c r="G363" s="24"/>
      <c r="H363" s="38" t="str">
        <f t="shared" si="21"/>
        <v>3110190300100000</v>
      </c>
      <c r="I363" s="24" t="s">
        <v>1839</v>
      </c>
      <c r="J363" s="24" t="s">
        <v>1583</v>
      </c>
      <c r="K363" s="24" t="s">
        <v>1566</v>
      </c>
      <c r="L363" s="97">
        <v>31101903</v>
      </c>
      <c r="M363" s="49">
        <v>901620</v>
      </c>
      <c r="N363" s="34" t="s">
        <v>1263</v>
      </c>
      <c r="AF363" t="e">
        <f>+VLOOKUP(M363,AG:AH,2,FALSE)</f>
        <v>#N/A</v>
      </c>
    </row>
    <row r="364" spans="1:32" ht="30" x14ac:dyDescent="0.25">
      <c r="A364" s="36">
        <f t="shared" si="17"/>
        <v>363</v>
      </c>
      <c r="B364" s="34" t="s">
        <v>381</v>
      </c>
      <c r="C364" s="24">
        <v>3101</v>
      </c>
      <c r="D364" s="24" t="s">
        <v>786</v>
      </c>
      <c r="E364" s="36">
        <v>9004</v>
      </c>
      <c r="F364" s="24" t="s">
        <v>2</v>
      </c>
      <c r="G364" s="24"/>
      <c r="H364" s="38" t="str">
        <f t="shared" si="21"/>
        <v>3110190400100000</v>
      </c>
      <c r="I364" s="24" t="s">
        <v>1840</v>
      </c>
      <c r="J364" s="24" t="s">
        <v>1583</v>
      </c>
      <c r="K364" s="24" t="s">
        <v>1566</v>
      </c>
      <c r="L364" s="97">
        <v>31101904</v>
      </c>
      <c r="M364" s="49">
        <v>901338</v>
      </c>
      <c r="N364" s="34" t="s">
        <v>1264</v>
      </c>
      <c r="AF364" t="e">
        <f>+VLOOKUP(M364,AG:AH,2,FALSE)</f>
        <v>#N/A</v>
      </c>
    </row>
    <row r="365" spans="1:32" ht="30" x14ac:dyDescent="0.25">
      <c r="A365" s="36">
        <f t="shared" si="17"/>
        <v>364</v>
      </c>
      <c r="B365" s="34" t="s">
        <v>381</v>
      </c>
      <c r="C365" s="24">
        <v>3101</v>
      </c>
      <c r="D365" s="24" t="s">
        <v>400</v>
      </c>
      <c r="E365" s="36">
        <v>1013</v>
      </c>
      <c r="F365" s="24" t="s">
        <v>2</v>
      </c>
      <c r="G365" s="24"/>
      <c r="H365" s="38" t="str">
        <f t="shared" si="21"/>
        <v>3110200100100000</v>
      </c>
      <c r="I365" s="24" t="s">
        <v>1841</v>
      </c>
      <c r="J365" s="24" t="s">
        <v>1583</v>
      </c>
      <c r="K365" s="24" t="s">
        <v>1566</v>
      </c>
      <c r="L365" s="97">
        <v>31102001</v>
      </c>
      <c r="M365" s="49">
        <v>901154</v>
      </c>
      <c r="N365" s="34" t="s">
        <v>1265</v>
      </c>
      <c r="AF365" t="e">
        <f>+VLOOKUP(M365,AG:AH,2,FALSE)</f>
        <v>#N/A</v>
      </c>
    </row>
    <row r="366" spans="1:32" ht="30" x14ac:dyDescent="0.25">
      <c r="A366" s="36">
        <f t="shared" si="17"/>
        <v>365</v>
      </c>
      <c r="B366" s="34" t="s">
        <v>381</v>
      </c>
      <c r="C366" s="24">
        <v>3101</v>
      </c>
      <c r="D366" s="24" t="s">
        <v>401</v>
      </c>
      <c r="E366" s="36">
        <v>1010</v>
      </c>
      <c r="F366" s="24" t="s">
        <v>2</v>
      </c>
      <c r="G366" s="24"/>
      <c r="H366" s="38" t="str">
        <f t="shared" si="21"/>
        <v>3110200200100000</v>
      </c>
      <c r="I366" s="24" t="s">
        <v>401</v>
      </c>
      <c r="J366" s="38" t="s">
        <v>1583</v>
      </c>
      <c r="K366" s="24" t="s">
        <v>1566</v>
      </c>
      <c r="L366" s="97">
        <v>31102002</v>
      </c>
      <c r="M366" s="49">
        <v>901153</v>
      </c>
      <c r="N366" s="34" t="s">
        <v>1266</v>
      </c>
      <c r="AF366" t="e">
        <f>+VLOOKUP(M366,AG:AH,2,FALSE)</f>
        <v>#N/A</v>
      </c>
    </row>
    <row r="367" spans="1:32" ht="30" x14ac:dyDescent="0.25">
      <c r="A367" s="36">
        <f t="shared" si="17"/>
        <v>366</v>
      </c>
      <c r="B367" s="34" t="s">
        <v>381</v>
      </c>
      <c r="C367" s="24">
        <v>3101</v>
      </c>
      <c r="D367" s="24" t="s">
        <v>402</v>
      </c>
      <c r="E367" s="36">
        <v>1014</v>
      </c>
      <c r="F367" s="24" t="s">
        <v>2</v>
      </c>
      <c r="G367" s="68"/>
      <c r="H367" s="38" t="str">
        <f>+CONCATENATE(L367,"001","00001")</f>
        <v>3110200300100001</v>
      </c>
      <c r="I367" s="24" t="s">
        <v>402</v>
      </c>
      <c r="J367" s="50" t="s">
        <v>1565</v>
      </c>
      <c r="K367" s="24" t="s">
        <v>1566</v>
      </c>
      <c r="L367" s="97">
        <v>31102003</v>
      </c>
      <c r="M367" s="30">
        <v>900829</v>
      </c>
      <c r="N367" s="34" t="s">
        <v>1267</v>
      </c>
      <c r="AF367" t="e">
        <f>+VLOOKUP(M367,AG:AH,2,FALSE)</f>
        <v>#N/A</v>
      </c>
    </row>
    <row r="368" spans="1:32" ht="30" x14ac:dyDescent="0.25">
      <c r="A368" s="36">
        <f t="shared" si="17"/>
        <v>367</v>
      </c>
      <c r="B368" s="34" t="s">
        <v>381</v>
      </c>
      <c r="C368" s="24">
        <v>3101</v>
      </c>
      <c r="D368" s="24" t="s">
        <v>404</v>
      </c>
      <c r="E368" s="36">
        <v>1016</v>
      </c>
      <c r="F368" s="24" t="s">
        <v>2</v>
      </c>
      <c r="G368" s="24"/>
      <c r="H368" s="38" t="str">
        <f t="shared" ref="H368:H374" si="22">+CONCATENATE(L368,"001","00000")</f>
        <v>3110300100100000</v>
      </c>
      <c r="I368" s="24" t="s">
        <v>404</v>
      </c>
      <c r="J368" s="38" t="s">
        <v>1583</v>
      </c>
      <c r="K368" s="24" t="s">
        <v>1566</v>
      </c>
      <c r="L368" s="97">
        <v>31103001</v>
      </c>
      <c r="M368" s="49">
        <v>901989</v>
      </c>
      <c r="N368" s="34" t="s">
        <v>1268</v>
      </c>
      <c r="AF368" t="e">
        <f>+VLOOKUP(M368,AG:AH,2,FALSE)</f>
        <v>#N/A</v>
      </c>
    </row>
    <row r="369" spans="1:32" ht="30" x14ac:dyDescent="0.25">
      <c r="A369" s="36">
        <f t="shared" si="17"/>
        <v>368</v>
      </c>
      <c r="B369" s="34" t="s">
        <v>381</v>
      </c>
      <c r="C369" s="24">
        <v>3101</v>
      </c>
      <c r="D369" s="24" t="s">
        <v>830</v>
      </c>
      <c r="E369" s="36">
        <v>1017</v>
      </c>
      <c r="F369" s="24" t="s">
        <v>2</v>
      </c>
      <c r="G369" s="24"/>
      <c r="H369" s="38" t="str">
        <f t="shared" si="22"/>
        <v>3110300200100000</v>
      </c>
      <c r="I369" s="24" t="s">
        <v>830</v>
      </c>
      <c r="J369" s="38" t="s">
        <v>1583</v>
      </c>
      <c r="K369" s="24" t="s">
        <v>1566</v>
      </c>
      <c r="L369" s="97">
        <v>31103002</v>
      </c>
      <c r="M369" s="49">
        <v>901007</v>
      </c>
      <c r="N369" s="34" t="s">
        <v>1883</v>
      </c>
      <c r="AF369" t="e">
        <f>+VLOOKUP(M369,AG:AH,2,FALSE)</f>
        <v>#N/A</v>
      </c>
    </row>
    <row r="370" spans="1:32" ht="30" x14ac:dyDescent="0.25">
      <c r="A370" s="36">
        <f t="shared" si="17"/>
        <v>369</v>
      </c>
      <c r="B370" s="34" t="s">
        <v>381</v>
      </c>
      <c r="C370" s="24">
        <v>3101</v>
      </c>
      <c r="D370" s="24" t="s">
        <v>403</v>
      </c>
      <c r="E370" s="36">
        <v>1018</v>
      </c>
      <c r="F370" s="24" t="s">
        <v>2</v>
      </c>
      <c r="G370" s="24"/>
      <c r="H370" s="38" t="str">
        <f t="shared" si="22"/>
        <v>3110300300100000</v>
      </c>
      <c r="I370" s="24" t="s">
        <v>403</v>
      </c>
      <c r="J370" s="38" t="s">
        <v>1583</v>
      </c>
      <c r="K370" s="24" t="s">
        <v>1566</v>
      </c>
      <c r="L370" s="97">
        <v>31103003</v>
      </c>
      <c r="M370" s="49">
        <v>901007</v>
      </c>
      <c r="N370" s="34" t="s">
        <v>1884</v>
      </c>
      <c r="AF370" t="e">
        <f>+VLOOKUP(M370,AG:AH,2,FALSE)</f>
        <v>#N/A</v>
      </c>
    </row>
    <row r="371" spans="1:32" ht="30" x14ac:dyDescent="0.25">
      <c r="A371" s="36">
        <f t="shared" si="17"/>
        <v>370</v>
      </c>
      <c r="B371" s="34" t="s">
        <v>381</v>
      </c>
      <c r="C371" s="24">
        <v>3101</v>
      </c>
      <c r="D371" s="24" t="s">
        <v>405</v>
      </c>
      <c r="E371" s="36">
        <v>1019</v>
      </c>
      <c r="F371" s="24" t="s">
        <v>2</v>
      </c>
      <c r="G371" s="24"/>
      <c r="H371" s="38" t="str">
        <f t="shared" si="22"/>
        <v>3110300400100000</v>
      </c>
      <c r="I371" s="24" t="s">
        <v>405</v>
      </c>
      <c r="J371" s="38" t="s">
        <v>1583</v>
      </c>
      <c r="K371" s="24" t="s">
        <v>1566</v>
      </c>
      <c r="L371" s="97">
        <v>31103004</v>
      </c>
      <c r="M371" s="49">
        <v>900359</v>
      </c>
      <c r="N371" s="34" t="s">
        <v>1269</v>
      </c>
      <c r="AF371" t="e">
        <f>+VLOOKUP(M371,AG:AH,2,FALSE)</f>
        <v>#N/A</v>
      </c>
    </row>
    <row r="372" spans="1:32" ht="30" x14ac:dyDescent="0.25">
      <c r="A372" s="36">
        <f t="shared" si="17"/>
        <v>371</v>
      </c>
      <c r="B372" s="34" t="s">
        <v>381</v>
      </c>
      <c r="C372" s="24">
        <v>3101</v>
      </c>
      <c r="D372" s="24" t="s">
        <v>406</v>
      </c>
      <c r="E372" s="36">
        <v>1021</v>
      </c>
      <c r="F372" s="24" t="s">
        <v>2</v>
      </c>
      <c r="G372" s="24"/>
      <c r="H372" s="38" t="str">
        <f t="shared" si="22"/>
        <v>3110300600100000</v>
      </c>
      <c r="I372" s="24" t="s">
        <v>406</v>
      </c>
      <c r="J372" s="38" t="s">
        <v>1583</v>
      </c>
      <c r="K372" s="24" t="s">
        <v>1566</v>
      </c>
      <c r="L372" s="97">
        <v>31103006</v>
      </c>
      <c r="M372" s="49">
        <v>901980</v>
      </c>
      <c r="N372" s="34" t="s">
        <v>1270</v>
      </c>
      <c r="AF372" t="e">
        <f>+VLOOKUP(M372,AG:AH,2,FALSE)</f>
        <v>#N/A</v>
      </c>
    </row>
    <row r="373" spans="1:32" ht="30" x14ac:dyDescent="0.25">
      <c r="A373" s="36">
        <f t="shared" si="17"/>
        <v>372</v>
      </c>
      <c r="B373" s="34" t="s">
        <v>381</v>
      </c>
      <c r="C373" s="24">
        <v>3101</v>
      </c>
      <c r="D373" s="24" t="s">
        <v>792</v>
      </c>
      <c r="E373" s="36">
        <v>1023</v>
      </c>
      <c r="F373" s="24" t="s">
        <v>125</v>
      </c>
      <c r="G373" s="24"/>
      <c r="H373" s="38" t="str">
        <f t="shared" si="22"/>
        <v>3110300800100000</v>
      </c>
      <c r="I373" s="24" t="s">
        <v>792</v>
      </c>
      <c r="J373" s="38" t="s">
        <v>1583</v>
      </c>
      <c r="K373" s="24" t="s">
        <v>1566</v>
      </c>
      <c r="L373" s="97">
        <v>31103008</v>
      </c>
      <c r="M373" s="49">
        <v>902190</v>
      </c>
      <c r="N373" s="34" t="s">
        <v>1271</v>
      </c>
      <c r="AF373" t="e">
        <f>+VLOOKUP(M373,AG:AH,2,FALSE)</f>
        <v>#N/A</v>
      </c>
    </row>
    <row r="374" spans="1:32" ht="30" x14ac:dyDescent="0.25">
      <c r="A374" s="36">
        <f t="shared" si="17"/>
        <v>373</v>
      </c>
      <c r="B374" s="34" t="s">
        <v>381</v>
      </c>
      <c r="C374" s="24">
        <v>3101</v>
      </c>
      <c r="D374" s="24" t="s">
        <v>794</v>
      </c>
      <c r="E374" s="36">
        <v>1024</v>
      </c>
      <c r="F374" s="24" t="s">
        <v>125</v>
      </c>
      <c r="G374" s="24"/>
      <c r="H374" s="38" t="str">
        <f t="shared" si="22"/>
        <v>3110300900100000</v>
      </c>
      <c r="I374" s="24" t="s">
        <v>794</v>
      </c>
      <c r="J374" s="38" t="s">
        <v>1583</v>
      </c>
      <c r="K374" s="24" t="s">
        <v>1566</v>
      </c>
      <c r="L374" s="97">
        <v>31103009</v>
      </c>
      <c r="M374" s="49">
        <v>902344</v>
      </c>
      <c r="N374" s="34" t="s">
        <v>1272</v>
      </c>
      <c r="AF374" t="e">
        <f>+VLOOKUP(M374,AG:AH,2,FALSE)</f>
        <v>#N/A</v>
      </c>
    </row>
    <row r="375" spans="1:32" ht="30" x14ac:dyDescent="0.25">
      <c r="A375" s="36">
        <f t="shared" si="17"/>
        <v>374</v>
      </c>
      <c r="B375" s="34" t="s">
        <v>381</v>
      </c>
      <c r="C375" s="24">
        <v>3101</v>
      </c>
      <c r="D375" s="24" t="s">
        <v>407</v>
      </c>
      <c r="E375" s="36">
        <v>1025</v>
      </c>
      <c r="F375" s="24" t="s">
        <v>2</v>
      </c>
      <c r="G375" s="24"/>
      <c r="H375" s="24" t="s">
        <v>1639</v>
      </c>
      <c r="I375" s="24" t="s">
        <v>1640</v>
      </c>
      <c r="J375" s="24" t="s">
        <v>1583</v>
      </c>
      <c r="K375" s="24" t="s">
        <v>1566</v>
      </c>
      <c r="L375" s="97" t="s">
        <v>1641</v>
      </c>
      <c r="M375" s="49">
        <v>901417</v>
      </c>
      <c r="N375" s="34" t="s">
        <v>1273</v>
      </c>
      <c r="AF375" t="e">
        <f>+VLOOKUP(M375,AG:AH,2,FALSE)</f>
        <v>#N/A</v>
      </c>
    </row>
    <row r="376" spans="1:32" ht="30" x14ac:dyDescent="0.25">
      <c r="A376" s="36">
        <f t="shared" si="17"/>
        <v>375</v>
      </c>
      <c r="B376" s="34" t="s">
        <v>381</v>
      </c>
      <c r="C376" s="24">
        <v>3101</v>
      </c>
      <c r="D376" s="24" t="s">
        <v>408</v>
      </c>
      <c r="E376" s="36">
        <v>1026</v>
      </c>
      <c r="F376" s="24" t="s">
        <v>2</v>
      </c>
      <c r="G376" s="24"/>
      <c r="H376" s="24" t="s">
        <v>1642</v>
      </c>
      <c r="I376" s="24" t="s">
        <v>1643</v>
      </c>
      <c r="J376" s="24" t="s">
        <v>1583</v>
      </c>
      <c r="K376" s="24" t="s">
        <v>1566</v>
      </c>
      <c r="L376" s="97" t="s">
        <v>1644</v>
      </c>
      <c r="M376" s="49">
        <v>900360</v>
      </c>
      <c r="N376" s="44" t="s">
        <v>1274</v>
      </c>
      <c r="AF376" t="e">
        <f>+VLOOKUP(M376,AG:AH,2,FALSE)</f>
        <v>#N/A</v>
      </c>
    </row>
    <row r="377" spans="1:32" ht="30" x14ac:dyDescent="0.25">
      <c r="A377" s="36">
        <f t="shared" si="17"/>
        <v>376</v>
      </c>
      <c r="B377" s="34" t="s">
        <v>381</v>
      </c>
      <c r="C377" s="24">
        <v>3101</v>
      </c>
      <c r="D377" s="24" t="s">
        <v>418</v>
      </c>
      <c r="E377" s="36">
        <v>1027</v>
      </c>
      <c r="F377" s="24" t="s">
        <v>2</v>
      </c>
      <c r="G377" s="24"/>
      <c r="H377" s="24" t="s">
        <v>1645</v>
      </c>
      <c r="I377" s="24" t="s">
        <v>1646</v>
      </c>
      <c r="J377" s="24" t="s">
        <v>1583</v>
      </c>
      <c r="K377" s="24" t="s">
        <v>1566</v>
      </c>
      <c r="L377" s="97" t="s">
        <v>1647</v>
      </c>
      <c r="M377" s="49">
        <v>902156</v>
      </c>
      <c r="N377" s="44" t="s">
        <v>1275</v>
      </c>
      <c r="AF377" t="e">
        <f>+VLOOKUP(M377,AG:AH,2,FALSE)</f>
        <v>#N/A</v>
      </c>
    </row>
    <row r="378" spans="1:32" ht="30" x14ac:dyDescent="0.25">
      <c r="A378" s="36">
        <f t="shared" si="17"/>
        <v>377</v>
      </c>
      <c r="B378" s="34" t="s">
        <v>381</v>
      </c>
      <c r="C378" s="24">
        <v>3101</v>
      </c>
      <c r="D378" s="24" t="s">
        <v>410</v>
      </c>
      <c r="E378" s="36">
        <v>1028</v>
      </c>
      <c r="F378" s="24" t="s">
        <v>2</v>
      </c>
      <c r="G378" s="24"/>
      <c r="H378" s="24" t="s">
        <v>1648</v>
      </c>
      <c r="I378" s="24" t="s">
        <v>1649</v>
      </c>
      <c r="J378" s="24" t="s">
        <v>1583</v>
      </c>
      <c r="K378" s="24" t="s">
        <v>1566</v>
      </c>
      <c r="L378" s="97" t="s">
        <v>1650</v>
      </c>
      <c r="M378" s="49">
        <v>901470</v>
      </c>
      <c r="N378" s="44" t="s">
        <v>1276</v>
      </c>
      <c r="AF378" t="e">
        <f>+VLOOKUP(M378,AG:AH,2,FALSE)</f>
        <v>#N/A</v>
      </c>
    </row>
    <row r="379" spans="1:32" ht="30" x14ac:dyDescent="0.25">
      <c r="A379" s="36">
        <f t="shared" si="17"/>
        <v>378</v>
      </c>
      <c r="B379" s="34" t="s">
        <v>381</v>
      </c>
      <c r="C379" s="24">
        <v>3101</v>
      </c>
      <c r="D379" s="24" t="s">
        <v>411</v>
      </c>
      <c r="E379" s="36">
        <v>1030</v>
      </c>
      <c r="F379" s="24" t="s">
        <v>2</v>
      </c>
      <c r="G379" s="24"/>
      <c r="H379" s="24" t="s">
        <v>1651</v>
      </c>
      <c r="I379" s="24" t="s">
        <v>1652</v>
      </c>
      <c r="J379" s="24" t="s">
        <v>1583</v>
      </c>
      <c r="K379" s="24" t="s">
        <v>1566</v>
      </c>
      <c r="L379" s="97" t="s">
        <v>1653</v>
      </c>
      <c r="M379" s="49">
        <v>901416</v>
      </c>
      <c r="N379" s="44" t="s">
        <v>1277</v>
      </c>
      <c r="AF379" t="e">
        <f>+VLOOKUP(M379,AG:AH,2,FALSE)</f>
        <v>#N/A</v>
      </c>
    </row>
    <row r="380" spans="1:32" ht="30" x14ac:dyDescent="0.25">
      <c r="A380" s="36">
        <f t="shared" si="17"/>
        <v>379</v>
      </c>
      <c r="B380" s="34" t="s">
        <v>381</v>
      </c>
      <c r="C380" s="24">
        <v>3101</v>
      </c>
      <c r="D380" s="24" t="s">
        <v>412</v>
      </c>
      <c r="E380" s="36">
        <v>1031</v>
      </c>
      <c r="F380" s="24" t="s">
        <v>2</v>
      </c>
      <c r="G380" s="24"/>
      <c r="H380" s="24" t="s">
        <v>1654</v>
      </c>
      <c r="I380" s="24" t="s">
        <v>1655</v>
      </c>
      <c r="J380" s="24" t="s">
        <v>1583</v>
      </c>
      <c r="K380" s="24" t="s">
        <v>1566</v>
      </c>
      <c r="L380" s="97" t="s">
        <v>1656</v>
      </c>
      <c r="M380" s="49">
        <v>901581</v>
      </c>
      <c r="N380" s="44" t="s">
        <v>1278</v>
      </c>
      <c r="AF380" t="e">
        <f>+VLOOKUP(M380,AG:AH,2,FALSE)</f>
        <v>#N/A</v>
      </c>
    </row>
    <row r="381" spans="1:32" ht="30" x14ac:dyDescent="0.25">
      <c r="A381" s="36">
        <f t="shared" si="17"/>
        <v>380</v>
      </c>
      <c r="B381" s="34" t="s">
        <v>381</v>
      </c>
      <c r="C381" s="24">
        <v>3101</v>
      </c>
      <c r="D381" s="24" t="s">
        <v>413</v>
      </c>
      <c r="E381" s="36">
        <v>1032</v>
      </c>
      <c r="F381" s="24" t="s">
        <v>2</v>
      </c>
      <c r="G381" s="24"/>
      <c r="H381" s="24" t="s">
        <v>1657</v>
      </c>
      <c r="I381" s="24" t="s">
        <v>1658</v>
      </c>
      <c r="J381" s="24" t="s">
        <v>1583</v>
      </c>
      <c r="K381" s="24" t="s">
        <v>1566</v>
      </c>
      <c r="L381" s="97" t="s">
        <v>1659</v>
      </c>
      <c r="M381" s="49">
        <v>901525</v>
      </c>
      <c r="N381" s="44" t="s">
        <v>1279</v>
      </c>
      <c r="AF381" t="e">
        <f>+VLOOKUP(M381,AG:AH,2,FALSE)</f>
        <v>#N/A</v>
      </c>
    </row>
    <row r="382" spans="1:32" ht="30" x14ac:dyDescent="0.25">
      <c r="A382" s="36">
        <f t="shared" si="17"/>
        <v>381</v>
      </c>
      <c r="B382" s="34" t="s">
        <v>381</v>
      </c>
      <c r="C382" s="24">
        <v>3101</v>
      </c>
      <c r="D382" s="24" t="s">
        <v>414</v>
      </c>
      <c r="E382" s="36">
        <v>1033</v>
      </c>
      <c r="F382" s="24" t="s">
        <v>2</v>
      </c>
      <c r="G382" s="24"/>
      <c r="H382" s="24" t="s">
        <v>1660</v>
      </c>
      <c r="I382" s="24" t="s">
        <v>1661</v>
      </c>
      <c r="J382" s="24" t="s">
        <v>1583</v>
      </c>
      <c r="K382" s="24" t="s">
        <v>1566</v>
      </c>
      <c r="L382" s="97" t="s">
        <v>1662</v>
      </c>
      <c r="M382" s="49">
        <v>901851</v>
      </c>
      <c r="N382" s="44" t="s">
        <v>1280</v>
      </c>
      <c r="AF382" t="e">
        <f>+VLOOKUP(M382,AG:AH,2,FALSE)</f>
        <v>#N/A</v>
      </c>
    </row>
    <row r="383" spans="1:32" ht="30" x14ac:dyDescent="0.25">
      <c r="A383" s="36">
        <f t="shared" si="17"/>
        <v>382</v>
      </c>
      <c r="B383" s="34" t="s">
        <v>381</v>
      </c>
      <c r="C383" s="24">
        <v>3101</v>
      </c>
      <c r="D383" s="24" t="s">
        <v>415</v>
      </c>
      <c r="E383" s="36">
        <v>1034</v>
      </c>
      <c r="F383" s="24" t="s">
        <v>2</v>
      </c>
      <c r="G383" s="24"/>
      <c r="H383" s="24" t="s">
        <v>1663</v>
      </c>
      <c r="I383" s="24" t="s">
        <v>1664</v>
      </c>
      <c r="J383" s="24" t="s">
        <v>1583</v>
      </c>
      <c r="K383" s="24" t="s">
        <v>1566</v>
      </c>
      <c r="L383" s="97" t="s">
        <v>1665</v>
      </c>
      <c r="M383" s="49">
        <v>901847</v>
      </c>
      <c r="N383" s="44" t="s">
        <v>1281</v>
      </c>
      <c r="AF383" t="e">
        <f>+VLOOKUP(M383,AG:AH,2,FALSE)</f>
        <v>#N/A</v>
      </c>
    </row>
    <row r="384" spans="1:32" ht="30" x14ac:dyDescent="0.25">
      <c r="A384" s="36">
        <f t="shared" si="17"/>
        <v>383</v>
      </c>
      <c r="B384" s="34" t="s">
        <v>381</v>
      </c>
      <c r="C384" s="24">
        <v>3101</v>
      </c>
      <c r="D384" s="24" t="s">
        <v>416</v>
      </c>
      <c r="E384" s="36">
        <v>1035</v>
      </c>
      <c r="F384" s="24" t="s">
        <v>2</v>
      </c>
      <c r="G384" s="24"/>
      <c r="H384" s="24" t="s">
        <v>1666</v>
      </c>
      <c r="I384" s="24" t="s">
        <v>1667</v>
      </c>
      <c r="J384" s="24" t="s">
        <v>1583</v>
      </c>
      <c r="K384" s="24" t="s">
        <v>1566</v>
      </c>
      <c r="L384" s="97" t="s">
        <v>1668</v>
      </c>
      <c r="M384" s="49">
        <v>901849</v>
      </c>
      <c r="N384" s="44" t="s">
        <v>1282</v>
      </c>
      <c r="AF384" t="e">
        <f>+VLOOKUP(M384,AG:AH,2,FALSE)</f>
        <v>#N/A</v>
      </c>
    </row>
    <row r="385" spans="1:32" x14ac:dyDescent="0.25">
      <c r="A385" s="36">
        <f t="shared" si="17"/>
        <v>384</v>
      </c>
      <c r="B385" s="34" t="s">
        <v>833</v>
      </c>
      <c r="C385" s="24">
        <v>3102</v>
      </c>
      <c r="D385" s="24" t="s">
        <v>419</v>
      </c>
      <c r="E385" s="36">
        <v>1001</v>
      </c>
      <c r="F385" s="24" t="s">
        <v>2</v>
      </c>
      <c r="G385" s="24"/>
      <c r="H385" s="24" t="s">
        <v>1669</v>
      </c>
      <c r="I385" s="24" t="s">
        <v>1670</v>
      </c>
      <c r="J385" s="24" t="s">
        <v>1583</v>
      </c>
      <c r="K385" s="24" t="s">
        <v>1566</v>
      </c>
      <c r="L385" s="97" t="s">
        <v>1671</v>
      </c>
      <c r="M385" s="49">
        <v>901217</v>
      </c>
      <c r="N385" s="44" t="s">
        <v>1283</v>
      </c>
      <c r="AF385" t="e">
        <f>+VLOOKUP(M385,AG:AH,2,FALSE)</f>
        <v>#N/A</v>
      </c>
    </row>
    <row r="386" spans="1:32" x14ac:dyDescent="0.25">
      <c r="A386" s="36">
        <f t="shared" si="17"/>
        <v>385</v>
      </c>
      <c r="B386" s="34" t="s">
        <v>833</v>
      </c>
      <c r="C386" s="24">
        <v>3102</v>
      </c>
      <c r="D386" s="24" t="s">
        <v>420</v>
      </c>
      <c r="E386" s="36">
        <v>1003</v>
      </c>
      <c r="F386" s="24" t="s">
        <v>2</v>
      </c>
      <c r="G386" s="24"/>
      <c r="H386" s="24" t="s">
        <v>1672</v>
      </c>
      <c r="I386" s="24" t="s">
        <v>1673</v>
      </c>
      <c r="J386" s="24" t="s">
        <v>1583</v>
      </c>
      <c r="K386" s="24" t="s">
        <v>1566</v>
      </c>
      <c r="L386" s="97" t="s">
        <v>1674</v>
      </c>
      <c r="M386" s="49">
        <v>902205</v>
      </c>
      <c r="N386" s="44" t="s">
        <v>1284</v>
      </c>
      <c r="AF386" t="e">
        <f>+VLOOKUP(M386,AG:AH,2,FALSE)</f>
        <v>#N/A</v>
      </c>
    </row>
    <row r="387" spans="1:32" x14ac:dyDescent="0.25">
      <c r="A387" s="36">
        <f t="shared" ref="A387:A450" si="23">+A386+1</f>
        <v>386</v>
      </c>
      <c r="B387" s="34" t="s">
        <v>833</v>
      </c>
      <c r="C387" s="24">
        <v>3102</v>
      </c>
      <c r="D387" s="24" t="s">
        <v>421</v>
      </c>
      <c r="E387" s="36">
        <v>1004</v>
      </c>
      <c r="F387" s="24" t="s">
        <v>2</v>
      </c>
      <c r="G387" s="24"/>
      <c r="H387" s="24" t="s">
        <v>1675</v>
      </c>
      <c r="I387" s="24" t="s">
        <v>1676</v>
      </c>
      <c r="J387" s="24" t="s">
        <v>1583</v>
      </c>
      <c r="K387" s="24" t="s">
        <v>1566</v>
      </c>
      <c r="L387" s="97" t="s">
        <v>1677</v>
      </c>
      <c r="M387" s="49">
        <v>901988</v>
      </c>
      <c r="N387" s="44" t="s">
        <v>1285</v>
      </c>
      <c r="AF387" t="e">
        <f>+VLOOKUP(M387,AG:AH,2,FALSE)</f>
        <v>#N/A</v>
      </c>
    </row>
    <row r="388" spans="1:32" x14ac:dyDescent="0.25">
      <c r="A388" s="36">
        <f t="shared" si="23"/>
        <v>387</v>
      </c>
      <c r="B388" s="34" t="s">
        <v>833</v>
      </c>
      <c r="C388" s="24">
        <v>3102</v>
      </c>
      <c r="D388" s="24" t="s">
        <v>422</v>
      </c>
      <c r="E388" s="36">
        <v>1005</v>
      </c>
      <c r="F388" s="24" t="s">
        <v>2</v>
      </c>
      <c r="G388" s="24"/>
      <c r="H388" s="24" t="s">
        <v>1678</v>
      </c>
      <c r="I388" s="24" t="s">
        <v>1679</v>
      </c>
      <c r="J388" s="24" t="s">
        <v>1583</v>
      </c>
      <c r="K388" s="24" t="s">
        <v>1566</v>
      </c>
      <c r="L388" s="97" t="s">
        <v>1680</v>
      </c>
      <c r="M388" s="49">
        <v>900368</v>
      </c>
      <c r="N388" s="44" t="s">
        <v>1286</v>
      </c>
      <c r="AF388" t="e">
        <f>+VLOOKUP(M388,AG:AH,2,FALSE)</f>
        <v>#N/A</v>
      </c>
    </row>
    <row r="389" spans="1:32" x14ac:dyDescent="0.25">
      <c r="A389" s="36">
        <f t="shared" si="23"/>
        <v>388</v>
      </c>
      <c r="B389" s="34" t="s">
        <v>833</v>
      </c>
      <c r="C389" s="24">
        <v>3102</v>
      </c>
      <c r="D389" s="24" t="s">
        <v>423</v>
      </c>
      <c r="E389" s="36">
        <v>1013</v>
      </c>
      <c r="F389" s="24" t="s">
        <v>2</v>
      </c>
      <c r="G389" s="24"/>
      <c r="H389" s="24" t="s">
        <v>1681</v>
      </c>
      <c r="I389" s="24" t="s">
        <v>1682</v>
      </c>
      <c r="J389" s="24" t="s">
        <v>1583</v>
      </c>
      <c r="K389" s="24" t="s">
        <v>1566</v>
      </c>
      <c r="L389" s="97" t="s">
        <v>1683</v>
      </c>
      <c r="M389" s="49">
        <v>900363</v>
      </c>
      <c r="N389" s="44" t="s">
        <v>1287</v>
      </c>
      <c r="AF389" t="e">
        <f>+VLOOKUP(M389,AG:AH,2,FALSE)</f>
        <v>#N/A</v>
      </c>
    </row>
    <row r="390" spans="1:32" x14ac:dyDescent="0.25">
      <c r="A390" s="36">
        <f t="shared" si="23"/>
        <v>389</v>
      </c>
      <c r="B390" s="34" t="s">
        <v>833</v>
      </c>
      <c r="C390" s="24">
        <v>3102</v>
      </c>
      <c r="D390" s="24" t="s">
        <v>426</v>
      </c>
      <c r="E390" s="36">
        <v>1014</v>
      </c>
      <c r="F390" s="24" t="s">
        <v>2</v>
      </c>
      <c r="G390" s="24"/>
      <c r="H390" s="24" t="s">
        <v>1684</v>
      </c>
      <c r="I390" s="24" t="s">
        <v>1685</v>
      </c>
      <c r="J390" s="24" t="s">
        <v>1583</v>
      </c>
      <c r="K390" s="24" t="s">
        <v>1566</v>
      </c>
      <c r="L390" s="97" t="s">
        <v>1686</v>
      </c>
      <c r="M390" s="49">
        <v>901981</v>
      </c>
      <c r="N390" s="44" t="s">
        <v>1288</v>
      </c>
      <c r="AF390" t="e">
        <f>+VLOOKUP(M390,AG:AH,2,FALSE)</f>
        <v>#N/A</v>
      </c>
    </row>
    <row r="391" spans="1:32" x14ac:dyDescent="0.25">
      <c r="A391" s="36">
        <f t="shared" si="23"/>
        <v>390</v>
      </c>
      <c r="B391" s="34" t="s">
        <v>833</v>
      </c>
      <c r="C391" s="24">
        <v>3102</v>
      </c>
      <c r="D391" s="24" t="s">
        <v>424</v>
      </c>
      <c r="E391" s="36">
        <v>1015</v>
      </c>
      <c r="F391" s="24" t="s">
        <v>2</v>
      </c>
      <c r="G391" s="24"/>
      <c r="H391" s="24" t="s">
        <v>1687</v>
      </c>
      <c r="I391" s="24" t="s">
        <v>1688</v>
      </c>
      <c r="J391" s="24" t="s">
        <v>1583</v>
      </c>
      <c r="K391" s="24" t="s">
        <v>1566</v>
      </c>
      <c r="L391" s="97" t="s">
        <v>1689</v>
      </c>
      <c r="M391" s="49">
        <v>901373</v>
      </c>
      <c r="N391" s="44" t="s">
        <v>1289</v>
      </c>
      <c r="AF391" t="e">
        <f>+VLOOKUP(M391,AG:AH,2,FALSE)</f>
        <v>#N/A</v>
      </c>
    </row>
    <row r="392" spans="1:32" x14ac:dyDescent="0.25">
      <c r="A392" s="36">
        <f t="shared" si="23"/>
        <v>391</v>
      </c>
      <c r="B392" s="34" t="s">
        <v>833</v>
      </c>
      <c r="C392" s="24">
        <v>3102</v>
      </c>
      <c r="D392" s="24" t="s">
        <v>831</v>
      </c>
      <c r="E392" s="36">
        <v>1016</v>
      </c>
      <c r="F392" s="24" t="s">
        <v>2</v>
      </c>
      <c r="G392" s="24"/>
      <c r="H392" s="24" t="s">
        <v>1690</v>
      </c>
      <c r="I392" s="24" t="s">
        <v>1691</v>
      </c>
      <c r="J392" s="24" t="s">
        <v>1583</v>
      </c>
      <c r="K392" s="24" t="s">
        <v>1566</v>
      </c>
      <c r="L392" s="97" t="s">
        <v>1692</v>
      </c>
      <c r="M392" s="49">
        <v>901987</v>
      </c>
      <c r="N392" s="44" t="s">
        <v>1290</v>
      </c>
      <c r="AF392" t="e">
        <f>+VLOOKUP(M392,AG:AH,2,FALSE)</f>
        <v>#N/A</v>
      </c>
    </row>
    <row r="393" spans="1:32" x14ac:dyDescent="0.25">
      <c r="A393" s="36">
        <f t="shared" si="23"/>
        <v>392</v>
      </c>
      <c r="B393" s="34" t="s">
        <v>833</v>
      </c>
      <c r="C393" s="24">
        <v>3102</v>
      </c>
      <c r="D393" s="24" t="s">
        <v>425</v>
      </c>
      <c r="E393" s="36">
        <v>1017</v>
      </c>
      <c r="F393" s="24" t="s">
        <v>2</v>
      </c>
      <c r="G393" s="24"/>
      <c r="H393" s="24" t="s">
        <v>1693</v>
      </c>
      <c r="I393" s="24" t="s">
        <v>1694</v>
      </c>
      <c r="J393" s="24" t="s">
        <v>1583</v>
      </c>
      <c r="K393" s="24" t="s">
        <v>1566</v>
      </c>
      <c r="L393" s="97" t="s">
        <v>1695</v>
      </c>
      <c r="M393" s="49">
        <v>900364</v>
      </c>
      <c r="N393" s="44" t="s">
        <v>1291</v>
      </c>
      <c r="AF393" t="e">
        <f>+VLOOKUP(M393,AG:AH,2,FALSE)</f>
        <v>#N/A</v>
      </c>
    </row>
    <row r="394" spans="1:32" x14ac:dyDescent="0.25">
      <c r="A394" s="36">
        <f t="shared" si="23"/>
        <v>393</v>
      </c>
      <c r="B394" s="34" t="s">
        <v>833</v>
      </c>
      <c r="C394" s="24">
        <v>3102</v>
      </c>
      <c r="D394" s="24" t="s">
        <v>427</v>
      </c>
      <c r="E394" s="36">
        <v>1019</v>
      </c>
      <c r="F394" s="24" t="s">
        <v>125</v>
      </c>
      <c r="G394" s="24"/>
      <c r="H394" s="38" t="str">
        <f>+CONCATENATE(L394,"001","00000")</f>
        <v>3110700100100000</v>
      </c>
      <c r="I394" s="24" t="s">
        <v>427</v>
      </c>
      <c r="J394" s="38" t="s">
        <v>1583</v>
      </c>
      <c r="K394" s="24" t="s">
        <v>1566</v>
      </c>
      <c r="L394" s="97">
        <v>31107001</v>
      </c>
      <c r="M394" s="49">
        <v>901000</v>
      </c>
      <c r="N394" s="34" t="s">
        <v>1292</v>
      </c>
      <c r="AF394" t="e">
        <f>+VLOOKUP(M394,AG:AH,2,FALSE)</f>
        <v>#N/A</v>
      </c>
    </row>
    <row r="395" spans="1:32" x14ac:dyDescent="0.25">
      <c r="A395" s="36">
        <f t="shared" si="23"/>
        <v>394</v>
      </c>
      <c r="B395" s="34" t="s">
        <v>833</v>
      </c>
      <c r="C395" s="24">
        <v>3102</v>
      </c>
      <c r="D395" s="24" t="s">
        <v>428</v>
      </c>
      <c r="E395" s="36">
        <v>1020</v>
      </c>
      <c r="F395" s="24" t="s">
        <v>2</v>
      </c>
      <c r="G395" s="24"/>
      <c r="H395" s="38" t="str">
        <f>+CONCATENATE(L395,"001","00000")</f>
        <v>3110800100100000</v>
      </c>
      <c r="I395" s="24" t="s">
        <v>428</v>
      </c>
      <c r="J395" s="38" t="s">
        <v>1583</v>
      </c>
      <c r="K395" s="24" t="s">
        <v>1566</v>
      </c>
      <c r="L395" s="97">
        <v>31108001</v>
      </c>
      <c r="M395" s="49">
        <v>901422</v>
      </c>
      <c r="N395" s="34" t="s">
        <v>1293</v>
      </c>
      <c r="AF395" t="e">
        <f>+VLOOKUP(M395,AG:AH,2,FALSE)</f>
        <v>#N/A</v>
      </c>
    </row>
    <row r="396" spans="1:32" x14ac:dyDescent="0.25">
      <c r="A396" s="36">
        <f t="shared" si="23"/>
        <v>395</v>
      </c>
      <c r="B396" s="34" t="s">
        <v>833</v>
      </c>
      <c r="C396" s="24">
        <v>3102</v>
      </c>
      <c r="D396" s="24" t="s">
        <v>417</v>
      </c>
      <c r="E396" s="36">
        <v>1022</v>
      </c>
      <c r="F396" s="24" t="s">
        <v>2</v>
      </c>
      <c r="G396" s="24"/>
      <c r="H396" s="38" t="str">
        <f>+CONCATENATE(L396,"001","00000")</f>
        <v>3110800300100000</v>
      </c>
      <c r="I396" s="24" t="s">
        <v>417</v>
      </c>
      <c r="J396" s="38" t="s">
        <v>1583</v>
      </c>
      <c r="K396" s="24" t="s">
        <v>1566</v>
      </c>
      <c r="L396" s="97">
        <v>31108003</v>
      </c>
      <c r="M396" s="49">
        <v>901465</v>
      </c>
      <c r="N396" s="34" t="s">
        <v>1294</v>
      </c>
      <c r="AF396" t="e">
        <f>+VLOOKUP(M396,AG:AH,2,FALSE)</f>
        <v>#N/A</v>
      </c>
    </row>
    <row r="397" spans="1:32" ht="30" x14ac:dyDescent="0.25">
      <c r="A397" s="36">
        <f t="shared" si="23"/>
        <v>396</v>
      </c>
      <c r="B397" s="34" t="s">
        <v>832</v>
      </c>
      <c r="C397" s="24">
        <v>3103</v>
      </c>
      <c r="D397" s="24" t="s">
        <v>797</v>
      </c>
      <c r="E397" s="36">
        <v>1004</v>
      </c>
      <c r="F397" s="24" t="s">
        <v>2</v>
      </c>
      <c r="G397" s="24"/>
      <c r="H397" s="38" t="str">
        <f>+CONCATENATE(L397,"001","00000")</f>
        <v>3110900400100000</v>
      </c>
      <c r="I397" s="24" t="s">
        <v>797</v>
      </c>
      <c r="J397" s="38" t="s">
        <v>1583</v>
      </c>
      <c r="K397" s="24" t="s">
        <v>1566</v>
      </c>
      <c r="L397" s="97">
        <v>31109004</v>
      </c>
      <c r="M397" s="49">
        <v>902390</v>
      </c>
      <c r="N397" s="34" t="s">
        <v>1295</v>
      </c>
      <c r="AF397" t="e">
        <f>+VLOOKUP(M397,AG:AH,2,FALSE)</f>
        <v>#N/A</v>
      </c>
    </row>
    <row r="398" spans="1:32" ht="30" x14ac:dyDescent="0.25">
      <c r="A398" s="36">
        <f t="shared" si="23"/>
        <v>397</v>
      </c>
      <c r="B398" s="34" t="s">
        <v>832</v>
      </c>
      <c r="C398" s="24">
        <v>3103</v>
      </c>
      <c r="D398" s="24" t="s">
        <v>798</v>
      </c>
      <c r="E398" s="36">
        <v>1005</v>
      </c>
      <c r="F398" s="24" t="s">
        <v>2</v>
      </c>
      <c r="G398" s="24"/>
      <c r="H398" s="38" t="str">
        <f>+CONCATENATE(L398,"001","00000")</f>
        <v>3110900500100000</v>
      </c>
      <c r="I398" s="24" t="s">
        <v>798</v>
      </c>
      <c r="J398" s="38" t="s">
        <v>1583</v>
      </c>
      <c r="K398" s="24" t="s">
        <v>1566</v>
      </c>
      <c r="L398" s="97">
        <v>31109005</v>
      </c>
      <c r="M398" s="49">
        <v>902425</v>
      </c>
      <c r="N398" s="34" t="s">
        <v>1296</v>
      </c>
      <c r="AF398" t="e">
        <f>+VLOOKUP(M398,AG:AH,2,FALSE)</f>
        <v>#N/A</v>
      </c>
    </row>
    <row r="399" spans="1:32" ht="30" x14ac:dyDescent="0.25">
      <c r="A399" s="36">
        <f t="shared" si="23"/>
        <v>398</v>
      </c>
      <c r="B399" s="34" t="s">
        <v>832</v>
      </c>
      <c r="C399" s="24">
        <v>3103</v>
      </c>
      <c r="D399" s="24" t="s">
        <v>429</v>
      </c>
      <c r="E399" s="36">
        <v>1006</v>
      </c>
      <c r="F399" s="24" t="s">
        <v>2</v>
      </c>
      <c r="G399" s="24"/>
      <c r="H399" s="24" t="s">
        <v>1696</v>
      </c>
      <c r="I399" s="24" t="s">
        <v>1697</v>
      </c>
      <c r="J399" s="24" t="s">
        <v>1583</v>
      </c>
      <c r="K399" s="24" t="s">
        <v>1566</v>
      </c>
      <c r="L399" s="97" t="s">
        <v>1698</v>
      </c>
      <c r="M399" s="49">
        <v>900370</v>
      </c>
      <c r="N399" s="44" t="s">
        <v>1297</v>
      </c>
      <c r="AF399" t="e">
        <f>+VLOOKUP(M399,AG:AH,2,FALSE)</f>
        <v>#N/A</v>
      </c>
    </row>
    <row r="400" spans="1:32" ht="30" x14ac:dyDescent="0.25">
      <c r="A400" s="36">
        <f t="shared" si="23"/>
        <v>399</v>
      </c>
      <c r="B400" s="34" t="s">
        <v>832</v>
      </c>
      <c r="C400" s="24">
        <v>3103</v>
      </c>
      <c r="D400" s="24" t="s">
        <v>834</v>
      </c>
      <c r="E400" s="36">
        <v>1007</v>
      </c>
      <c r="F400" s="24" t="s">
        <v>2</v>
      </c>
      <c r="G400" s="24"/>
      <c r="H400" s="24" t="s">
        <v>1699</v>
      </c>
      <c r="I400" s="24" t="s">
        <v>1700</v>
      </c>
      <c r="J400" s="24" t="s">
        <v>1583</v>
      </c>
      <c r="K400" s="24" t="s">
        <v>1566</v>
      </c>
      <c r="L400" s="97" t="s">
        <v>1701</v>
      </c>
      <c r="M400" s="49">
        <v>901075</v>
      </c>
      <c r="N400" s="44" t="s">
        <v>1298</v>
      </c>
      <c r="AF400" t="e">
        <f>+VLOOKUP(M400,AG:AH,2,FALSE)</f>
        <v>#N/A</v>
      </c>
    </row>
    <row r="401" spans="1:32" ht="30" x14ac:dyDescent="0.25">
      <c r="A401" s="36">
        <f t="shared" si="23"/>
        <v>400</v>
      </c>
      <c r="B401" s="34" t="s">
        <v>832</v>
      </c>
      <c r="C401" s="24">
        <v>3103</v>
      </c>
      <c r="D401" s="24" t="s">
        <v>835</v>
      </c>
      <c r="E401" s="36">
        <v>1008</v>
      </c>
      <c r="F401" s="24" t="s">
        <v>2</v>
      </c>
      <c r="G401" s="24"/>
      <c r="H401" s="24" t="s">
        <v>1702</v>
      </c>
      <c r="I401" s="24" t="s">
        <v>1703</v>
      </c>
      <c r="J401" s="24" t="s">
        <v>1583</v>
      </c>
      <c r="K401" s="24" t="s">
        <v>1566</v>
      </c>
      <c r="L401" s="97" t="s">
        <v>1704</v>
      </c>
      <c r="M401" s="49">
        <v>901982</v>
      </c>
      <c r="N401" s="44" t="s">
        <v>1299</v>
      </c>
      <c r="AF401" t="e">
        <f>+VLOOKUP(M401,AG:AH,2,FALSE)</f>
        <v>#N/A</v>
      </c>
    </row>
    <row r="402" spans="1:32" ht="30" x14ac:dyDescent="0.25">
      <c r="A402" s="36">
        <f t="shared" si="23"/>
        <v>401</v>
      </c>
      <c r="B402" s="34" t="s">
        <v>832</v>
      </c>
      <c r="C402" s="24">
        <v>3103</v>
      </c>
      <c r="D402" s="24" t="s">
        <v>836</v>
      </c>
      <c r="E402" s="36">
        <v>1009</v>
      </c>
      <c r="F402" s="24" t="s">
        <v>2</v>
      </c>
      <c r="G402" s="24"/>
      <c r="H402" s="24" t="s">
        <v>1705</v>
      </c>
      <c r="I402" s="34" t="s">
        <v>1706</v>
      </c>
      <c r="J402" s="24" t="s">
        <v>1583</v>
      </c>
      <c r="K402" s="24" t="s">
        <v>1566</v>
      </c>
      <c r="L402" s="97" t="s">
        <v>1707</v>
      </c>
      <c r="M402" s="49">
        <v>901983</v>
      </c>
      <c r="N402" s="44" t="s">
        <v>1300</v>
      </c>
      <c r="AF402" t="e">
        <f>+VLOOKUP(M402,AG:AH,2,FALSE)</f>
        <v>#N/A</v>
      </c>
    </row>
    <row r="403" spans="1:32" ht="30" x14ac:dyDescent="0.25">
      <c r="A403" s="36">
        <f t="shared" si="23"/>
        <v>402</v>
      </c>
      <c r="B403" s="34" t="s">
        <v>832</v>
      </c>
      <c r="C403" s="24">
        <v>3103</v>
      </c>
      <c r="D403" s="24" t="s">
        <v>837</v>
      </c>
      <c r="E403" s="36">
        <v>1010</v>
      </c>
      <c r="F403" s="24" t="s">
        <v>2</v>
      </c>
      <c r="G403" s="24"/>
      <c r="H403" s="24" t="s">
        <v>1708</v>
      </c>
      <c r="I403" s="24" t="s">
        <v>1709</v>
      </c>
      <c r="J403" s="24" t="s">
        <v>1583</v>
      </c>
      <c r="K403" s="24" t="s">
        <v>1566</v>
      </c>
      <c r="L403" s="97" t="s">
        <v>1710</v>
      </c>
      <c r="M403" s="49">
        <v>901984</v>
      </c>
      <c r="N403" s="44" t="s">
        <v>1301</v>
      </c>
      <c r="AF403" t="e">
        <f>+VLOOKUP(M403,AG:AH,2,FALSE)</f>
        <v>#N/A</v>
      </c>
    </row>
    <row r="404" spans="1:32" ht="30" x14ac:dyDescent="0.25">
      <c r="A404" s="36">
        <f t="shared" si="23"/>
        <v>403</v>
      </c>
      <c r="B404" s="34" t="s">
        <v>832</v>
      </c>
      <c r="C404" s="24">
        <v>3103</v>
      </c>
      <c r="D404" s="24" t="s">
        <v>799</v>
      </c>
      <c r="E404" s="36">
        <v>1011</v>
      </c>
      <c r="F404" s="24" t="s">
        <v>2</v>
      </c>
      <c r="G404" s="24"/>
      <c r="H404" s="24" t="s">
        <v>1711</v>
      </c>
      <c r="I404" s="24" t="s">
        <v>1712</v>
      </c>
      <c r="J404" s="24" t="s">
        <v>1583</v>
      </c>
      <c r="K404" s="24" t="s">
        <v>1566</v>
      </c>
      <c r="L404" s="97" t="s">
        <v>1713</v>
      </c>
      <c r="M404" s="49">
        <v>901985</v>
      </c>
      <c r="N404" s="44" t="s">
        <v>1302</v>
      </c>
      <c r="AF404" t="e">
        <f>+VLOOKUP(M404,AG:AH,2,FALSE)</f>
        <v>#N/A</v>
      </c>
    </row>
    <row r="405" spans="1:32" ht="30" x14ac:dyDescent="0.25">
      <c r="A405" s="36">
        <f t="shared" si="23"/>
        <v>404</v>
      </c>
      <c r="B405" s="34" t="s">
        <v>832</v>
      </c>
      <c r="C405" s="24">
        <v>3103</v>
      </c>
      <c r="D405" s="24" t="s">
        <v>838</v>
      </c>
      <c r="E405" s="36">
        <v>1012</v>
      </c>
      <c r="F405" s="24" t="s">
        <v>2</v>
      </c>
      <c r="G405" s="24"/>
      <c r="H405" s="24" t="s">
        <v>1714</v>
      </c>
      <c r="I405" s="24" t="s">
        <v>1715</v>
      </c>
      <c r="J405" s="24" t="s">
        <v>1583</v>
      </c>
      <c r="K405" s="24" t="s">
        <v>1566</v>
      </c>
      <c r="L405" s="97" t="s">
        <v>1716</v>
      </c>
      <c r="M405" s="49">
        <v>901986</v>
      </c>
      <c r="N405" s="44" t="s">
        <v>1303</v>
      </c>
      <c r="AF405" t="e">
        <f>+VLOOKUP(M405,AG:AH,2,FALSE)</f>
        <v>#N/A</v>
      </c>
    </row>
    <row r="406" spans="1:32" ht="30" x14ac:dyDescent="0.25">
      <c r="A406" s="36">
        <f t="shared" si="23"/>
        <v>405</v>
      </c>
      <c r="B406" s="34" t="s">
        <v>832</v>
      </c>
      <c r="C406" s="24">
        <v>3103</v>
      </c>
      <c r="D406" s="24" t="s">
        <v>430</v>
      </c>
      <c r="E406" s="36">
        <v>1015</v>
      </c>
      <c r="F406" s="24" t="s">
        <v>2</v>
      </c>
      <c r="G406" s="24"/>
      <c r="H406" s="24" t="s">
        <v>1717</v>
      </c>
      <c r="I406" s="24" t="s">
        <v>1718</v>
      </c>
      <c r="J406" s="24" t="s">
        <v>1583</v>
      </c>
      <c r="K406" s="24" t="s">
        <v>1566</v>
      </c>
      <c r="L406" s="97" t="s">
        <v>1719</v>
      </c>
      <c r="M406" s="49">
        <v>902348</v>
      </c>
      <c r="N406" s="44" t="s">
        <v>1304</v>
      </c>
      <c r="AF406" t="e">
        <f>+VLOOKUP(M406,AG:AH,2,FALSE)</f>
        <v>#N/A</v>
      </c>
    </row>
    <row r="407" spans="1:32" ht="30" x14ac:dyDescent="0.25">
      <c r="A407" s="36">
        <f t="shared" si="23"/>
        <v>406</v>
      </c>
      <c r="B407" s="34" t="s">
        <v>832</v>
      </c>
      <c r="C407" s="24">
        <v>3103</v>
      </c>
      <c r="D407" s="24" t="s">
        <v>431</v>
      </c>
      <c r="E407" s="36">
        <v>1016</v>
      </c>
      <c r="F407" s="24" t="s">
        <v>2</v>
      </c>
      <c r="G407" s="24"/>
      <c r="H407" s="24" t="s">
        <v>1720</v>
      </c>
      <c r="I407" s="24" t="s">
        <v>1721</v>
      </c>
      <c r="J407" s="24" t="s">
        <v>1583</v>
      </c>
      <c r="K407" s="24" t="s">
        <v>1566</v>
      </c>
      <c r="L407" s="97" t="s">
        <v>1722</v>
      </c>
      <c r="M407" s="49">
        <v>900868</v>
      </c>
      <c r="N407" s="44" t="s">
        <v>1305</v>
      </c>
      <c r="AF407" t="e">
        <f>+VLOOKUP(M407,AG:AH,2,FALSE)</f>
        <v>#N/A</v>
      </c>
    </row>
    <row r="408" spans="1:32" ht="30" x14ac:dyDescent="0.25">
      <c r="A408" s="36">
        <f t="shared" si="23"/>
        <v>407</v>
      </c>
      <c r="B408" s="34" t="s">
        <v>832</v>
      </c>
      <c r="C408" s="24">
        <v>3103</v>
      </c>
      <c r="D408" s="24" t="s">
        <v>432</v>
      </c>
      <c r="E408" s="36">
        <v>1017</v>
      </c>
      <c r="F408" s="24" t="s">
        <v>2</v>
      </c>
      <c r="G408" s="24"/>
      <c r="H408" s="24" t="s">
        <v>1723</v>
      </c>
      <c r="I408" s="24" t="s">
        <v>1724</v>
      </c>
      <c r="J408" s="24" t="s">
        <v>1583</v>
      </c>
      <c r="K408" s="24" t="s">
        <v>1566</v>
      </c>
      <c r="L408" s="97" t="s">
        <v>1725</v>
      </c>
      <c r="M408" s="49">
        <v>902261</v>
      </c>
      <c r="N408" s="44" t="s">
        <v>1306</v>
      </c>
      <c r="AF408" t="e">
        <f>+VLOOKUP(M408,AG:AH,2,FALSE)</f>
        <v>#N/A</v>
      </c>
    </row>
    <row r="409" spans="1:32" ht="30" x14ac:dyDescent="0.25">
      <c r="A409" s="36">
        <f t="shared" si="23"/>
        <v>408</v>
      </c>
      <c r="B409" s="34" t="s">
        <v>832</v>
      </c>
      <c r="C409" s="24">
        <v>3103</v>
      </c>
      <c r="D409" s="24" t="s">
        <v>433</v>
      </c>
      <c r="E409" s="36">
        <v>1018</v>
      </c>
      <c r="F409" s="24" t="s">
        <v>2</v>
      </c>
      <c r="G409" s="24"/>
      <c r="H409" s="24" t="s">
        <v>1726</v>
      </c>
      <c r="I409" s="24" t="s">
        <v>1727</v>
      </c>
      <c r="J409" s="24" t="s">
        <v>1583</v>
      </c>
      <c r="K409" s="24" t="s">
        <v>1566</v>
      </c>
      <c r="L409" s="97" t="s">
        <v>1728</v>
      </c>
      <c r="M409" s="49">
        <v>902265</v>
      </c>
      <c r="N409" s="44" t="s">
        <v>1307</v>
      </c>
      <c r="AF409" t="e">
        <f>+VLOOKUP(M409,AG:AH,2,FALSE)</f>
        <v>#N/A</v>
      </c>
    </row>
    <row r="410" spans="1:32" ht="30" x14ac:dyDescent="0.25">
      <c r="A410" s="36">
        <f t="shared" si="23"/>
        <v>409</v>
      </c>
      <c r="B410" s="34" t="s">
        <v>832</v>
      </c>
      <c r="C410" s="24">
        <v>3103</v>
      </c>
      <c r="D410" s="24" t="s">
        <v>434</v>
      </c>
      <c r="E410" s="36">
        <v>1019</v>
      </c>
      <c r="F410" s="24" t="s">
        <v>2</v>
      </c>
      <c r="G410" s="24"/>
      <c r="H410" s="24" t="s">
        <v>1729</v>
      </c>
      <c r="I410" s="24" t="s">
        <v>1730</v>
      </c>
      <c r="J410" s="24" t="s">
        <v>1583</v>
      </c>
      <c r="K410" s="24" t="s">
        <v>1566</v>
      </c>
      <c r="L410" s="97" t="s">
        <v>1731</v>
      </c>
      <c r="M410" s="49">
        <v>901850</v>
      </c>
      <c r="N410" s="44" t="s">
        <v>1308</v>
      </c>
      <c r="AF410" t="e">
        <f>+VLOOKUP(M410,AG:AH,2,FALSE)</f>
        <v>#N/A</v>
      </c>
    </row>
    <row r="411" spans="1:32" ht="30" x14ac:dyDescent="0.25">
      <c r="A411" s="36">
        <f t="shared" si="23"/>
        <v>410</v>
      </c>
      <c r="B411" s="34" t="s">
        <v>832</v>
      </c>
      <c r="C411" s="24">
        <v>3103</v>
      </c>
      <c r="D411" s="24" t="s">
        <v>435</v>
      </c>
      <c r="E411" s="36">
        <v>1020</v>
      </c>
      <c r="F411" s="24" t="s">
        <v>2</v>
      </c>
      <c r="G411" s="24"/>
      <c r="H411" s="24" t="s">
        <v>1732</v>
      </c>
      <c r="I411" s="24" t="s">
        <v>1733</v>
      </c>
      <c r="J411" s="24" t="s">
        <v>1583</v>
      </c>
      <c r="K411" s="24" t="s">
        <v>1566</v>
      </c>
      <c r="L411" s="97" t="s">
        <v>1734</v>
      </c>
      <c r="M411" s="49">
        <v>901852</v>
      </c>
      <c r="N411" s="44" t="s">
        <v>1309</v>
      </c>
      <c r="AF411" t="e">
        <f>+VLOOKUP(M411,AG:AH,2,FALSE)</f>
        <v>#N/A</v>
      </c>
    </row>
    <row r="412" spans="1:32" ht="30" x14ac:dyDescent="0.25">
      <c r="A412" s="36">
        <f t="shared" si="23"/>
        <v>411</v>
      </c>
      <c r="B412" s="34" t="s">
        <v>832</v>
      </c>
      <c r="C412" s="24">
        <v>3103</v>
      </c>
      <c r="D412" s="24" t="s">
        <v>436</v>
      </c>
      <c r="E412" s="36">
        <v>1021</v>
      </c>
      <c r="F412" s="24" t="s">
        <v>2</v>
      </c>
      <c r="G412" s="24"/>
      <c r="H412" s="24" t="s">
        <v>1735</v>
      </c>
      <c r="I412" s="24" t="s">
        <v>1736</v>
      </c>
      <c r="J412" s="24" t="s">
        <v>1583</v>
      </c>
      <c r="K412" s="24" t="s">
        <v>1566</v>
      </c>
      <c r="L412" s="97" t="s">
        <v>1737</v>
      </c>
      <c r="M412" s="49">
        <v>901848</v>
      </c>
      <c r="N412" s="44" t="s">
        <v>1310</v>
      </c>
      <c r="AF412" t="e">
        <f>+VLOOKUP(M412,AG:AH,2,FALSE)</f>
        <v>#N/A</v>
      </c>
    </row>
    <row r="413" spans="1:32" ht="45" x14ac:dyDescent="0.25">
      <c r="A413" s="36">
        <f t="shared" si="23"/>
        <v>412</v>
      </c>
      <c r="B413" s="34" t="s">
        <v>382</v>
      </c>
      <c r="C413" s="24">
        <v>3104</v>
      </c>
      <c r="D413" s="24" t="s">
        <v>437</v>
      </c>
      <c r="E413" s="36">
        <v>1001</v>
      </c>
      <c r="F413" s="24" t="s">
        <v>2</v>
      </c>
      <c r="G413" s="24"/>
      <c r="H413" s="24" t="s">
        <v>1738</v>
      </c>
      <c r="I413" s="24" t="s">
        <v>1739</v>
      </c>
      <c r="J413" s="24" t="s">
        <v>1583</v>
      </c>
      <c r="K413" s="24" t="s">
        <v>1566</v>
      </c>
      <c r="L413" s="97" t="s">
        <v>1740</v>
      </c>
      <c r="M413" s="49">
        <v>901653</v>
      </c>
      <c r="N413" s="44" t="s">
        <v>1311</v>
      </c>
      <c r="AF413" t="e">
        <f>+VLOOKUP(M413,AG:AH,2,FALSE)</f>
        <v>#N/A</v>
      </c>
    </row>
    <row r="414" spans="1:32" ht="45" x14ac:dyDescent="0.25">
      <c r="A414" s="36">
        <f t="shared" si="23"/>
        <v>413</v>
      </c>
      <c r="B414" s="34" t="s">
        <v>382</v>
      </c>
      <c r="C414" s="24">
        <v>3104</v>
      </c>
      <c r="D414" s="24" t="s">
        <v>438</v>
      </c>
      <c r="E414" s="36">
        <v>1002</v>
      </c>
      <c r="F414" s="24" t="s">
        <v>2</v>
      </c>
      <c r="G414" s="24"/>
      <c r="H414" s="24" t="s">
        <v>1741</v>
      </c>
      <c r="I414" s="24" t="s">
        <v>1742</v>
      </c>
      <c r="J414" s="24" t="s">
        <v>1583</v>
      </c>
      <c r="K414" s="24" t="s">
        <v>1566</v>
      </c>
      <c r="L414" s="97" t="s">
        <v>1743</v>
      </c>
      <c r="M414" s="49">
        <v>901657</v>
      </c>
      <c r="N414" s="44" t="s">
        <v>1312</v>
      </c>
      <c r="AF414" t="e">
        <f>+VLOOKUP(M414,AG:AH,2,FALSE)</f>
        <v>#N/A</v>
      </c>
    </row>
    <row r="415" spans="1:32" ht="45" x14ac:dyDescent="0.25">
      <c r="A415" s="36">
        <f t="shared" si="23"/>
        <v>414</v>
      </c>
      <c r="B415" s="34" t="s">
        <v>382</v>
      </c>
      <c r="C415" s="24">
        <v>3104</v>
      </c>
      <c r="D415" s="24" t="s">
        <v>439</v>
      </c>
      <c r="E415" s="36">
        <v>1003</v>
      </c>
      <c r="F415" s="24" t="s">
        <v>2</v>
      </c>
      <c r="G415" s="24"/>
      <c r="H415" s="24" t="s">
        <v>1744</v>
      </c>
      <c r="I415" s="24" t="s">
        <v>1745</v>
      </c>
      <c r="J415" s="24" t="s">
        <v>1583</v>
      </c>
      <c r="K415" s="24" t="s">
        <v>1566</v>
      </c>
      <c r="L415" s="97" t="s">
        <v>1746</v>
      </c>
      <c r="M415" s="49">
        <v>901659</v>
      </c>
      <c r="N415" s="44" t="s">
        <v>1313</v>
      </c>
      <c r="AF415" t="e">
        <f>+VLOOKUP(M415,AG:AH,2,FALSE)</f>
        <v>#N/A</v>
      </c>
    </row>
    <row r="416" spans="1:32" ht="45" x14ac:dyDescent="0.25">
      <c r="A416" s="36">
        <f t="shared" si="23"/>
        <v>415</v>
      </c>
      <c r="B416" s="34" t="s">
        <v>382</v>
      </c>
      <c r="C416" s="24">
        <v>3104</v>
      </c>
      <c r="D416" s="24" t="s">
        <v>440</v>
      </c>
      <c r="E416" s="36">
        <v>1005</v>
      </c>
      <c r="F416" s="24" t="s">
        <v>2</v>
      </c>
      <c r="G416" s="24"/>
      <c r="H416" s="24" t="s">
        <v>1747</v>
      </c>
      <c r="I416" s="24" t="s">
        <v>1748</v>
      </c>
      <c r="J416" s="24" t="s">
        <v>1583</v>
      </c>
      <c r="K416" s="24" t="s">
        <v>1566</v>
      </c>
      <c r="L416" s="97" t="s">
        <v>1749</v>
      </c>
      <c r="M416" s="49">
        <v>902357</v>
      </c>
      <c r="N416" s="44" t="s">
        <v>1314</v>
      </c>
      <c r="AF416" t="e">
        <f>+VLOOKUP(M416,AG:AH,2,FALSE)</f>
        <v>#N/A</v>
      </c>
    </row>
    <row r="417" spans="1:32" ht="45" x14ac:dyDescent="0.25">
      <c r="A417" s="36">
        <f t="shared" si="23"/>
        <v>416</v>
      </c>
      <c r="B417" s="34" t="s">
        <v>382</v>
      </c>
      <c r="C417" s="24">
        <v>3104</v>
      </c>
      <c r="D417" s="24" t="s">
        <v>441</v>
      </c>
      <c r="E417" s="36">
        <v>1006</v>
      </c>
      <c r="F417" s="24" t="s">
        <v>2</v>
      </c>
      <c r="G417" s="24"/>
      <c r="H417" s="24" t="s">
        <v>1750</v>
      </c>
      <c r="I417" s="24" t="s">
        <v>1751</v>
      </c>
      <c r="J417" s="24" t="s">
        <v>1583</v>
      </c>
      <c r="K417" s="24" t="s">
        <v>1566</v>
      </c>
      <c r="L417" s="97" t="s">
        <v>1752</v>
      </c>
      <c r="M417" s="49">
        <v>901655</v>
      </c>
      <c r="N417" s="44" t="s">
        <v>1315</v>
      </c>
      <c r="AF417" t="e">
        <f>+VLOOKUP(M417,AG:AH,2,FALSE)</f>
        <v>#N/A</v>
      </c>
    </row>
    <row r="418" spans="1:32" ht="45" x14ac:dyDescent="0.25">
      <c r="A418" s="36">
        <f t="shared" si="23"/>
        <v>417</v>
      </c>
      <c r="B418" s="34" t="s">
        <v>382</v>
      </c>
      <c r="C418" s="24">
        <v>3104</v>
      </c>
      <c r="D418" s="24" t="s">
        <v>442</v>
      </c>
      <c r="E418" s="36">
        <v>1007</v>
      </c>
      <c r="F418" s="24" t="s">
        <v>2</v>
      </c>
      <c r="G418" s="24"/>
      <c r="H418" s="24" t="s">
        <v>1753</v>
      </c>
      <c r="I418" s="24" t="s">
        <v>1754</v>
      </c>
      <c r="J418" s="24" t="s">
        <v>1583</v>
      </c>
      <c r="K418" s="24" t="s">
        <v>1566</v>
      </c>
      <c r="L418" s="97" t="s">
        <v>1755</v>
      </c>
      <c r="M418" s="49">
        <v>902073</v>
      </c>
      <c r="N418" s="44" t="s">
        <v>1316</v>
      </c>
      <c r="AF418" t="e">
        <f>+VLOOKUP(M418,AG:AH,2,FALSE)</f>
        <v>#N/A</v>
      </c>
    </row>
    <row r="419" spans="1:32" ht="45" x14ac:dyDescent="0.25">
      <c r="A419" s="36">
        <f t="shared" si="23"/>
        <v>418</v>
      </c>
      <c r="B419" s="34" t="s">
        <v>382</v>
      </c>
      <c r="C419" s="24">
        <v>3104</v>
      </c>
      <c r="D419" s="24" t="s">
        <v>443</v>
      </c>
      <c r="E419" s="36">
        <v>1008</v>
      </c>
      <c r="F419" s="24" t="s">
        <v>2</v>
      </c>
      <c r="G419" s="24"/>
      <c r="H419" s="24" t="s">
        <v>1756</v>
      </c>
      <c r="I419" s="24" t="s">
        <v>1757</v>
      </c>
      <c r="J419" s="24" t="s">
        <v>1583</v>
      </c>
      <c r="K419" s="24" t="s">
        <v>1566</v>
      </c>
      <c r="L419" s="97" t="s">
        <v>1758</v>
      </c>
      <c r="M419" s="49">
        <v>902070</v>
      </c>
      <c r="N419" s="44" t="s">
        <v>1317</v>
      </c>
      <c r="AF419" t="e">
        <f>+VLOOKUP(M419,AG:AH,2,FALSE)</f>
        <v>#N/A</v>
      </c>
    </row>
    <row r="420" spans="1:32" ht="30" x14ac:dyDescent="0.25">
      <c r="A420" s="36">
        <f t="shared" si="23"/>
        <v>419</v>
      </c>
      <c r="B420" s="66" t="s">
        <v>382</v>
      </c>
      <c r="C420" s="24">
        <v>3104</v>
      </c>
      <c r="D420" s="5" t="s">
        <v>787</v>
      </c>
      <c r="E420" s="36">
        <v>1009</v>
      </c>
      <c r="F420" s="24" t="s">
        <v>2</v>
      </c>
      <c r="G420" s="24"/>
      <c r="H420" s="38" t="str">
        <f>+CONCATENATE(L420,"001","00000")</f>
        <v>3120100900100000</v>
      </c>
      <c r="I420" s="24" t="s">
        <v>1849</v>
      </c>
      <c r="J420" s="24" t="s">
        <v>1583</v>
      </c>
      <c r="K420" s="24" t="s">
        <v>1566</v>
      </c>
      <c r="L420" s="97">
        <v>31201009</v>
      </c>
      <c r="M420" s="49">
        <v>902384</v>
      </c>
      <c r="N420" s="34" t="s">
        <v>1318</v>
      </c>
      <c r="AF420" t="e">
        <f>+VLOOKUP(M420,AG:AH,2,FALSE)</f>
        <v>#N/A</v>
      </c>
    </row>
    <row r="421" spans="1:32" ht="24.75" x14ac:dyDescent="0.25">
      <c r="A421" s="36">
        <f t="shared" si="23"/>
        <v>420</v>
      </c>
      <c r="B421" s="66" t="s">
        <v>382</v>
      </c>
      <c r="C421" s="24">
        <v>3104</v>
      </c>
      <c r="D421" s="20" t="s">
        <v>788</v>
      </c>
      <c r="E421" s="36">
        <v>1012</v>
      </c>
      <c r="F421" s="24" t="s">
        <v>2</v>
      </c>
      <c r="G421" s="24"/>
      <c r="H421" s="38" t="str">
        <f>+CONCATENATE(L421,"001","00000")</f>
        <v>3120101200100000</v>
      </c>
      <c r="I421" s="24" t="s">
        <v>1850</v>
      </c>
      <c r="J421" s="24" t="s">
        <v>1583</v>
      </c>
      <c r="K421" s="24" t="s">
        <v>1566</v>
      </c>
      <c r="L421" s="97">
        <v>31201012</v>
      </c>
      <c r="M421" s="49">
        <v>902419</v>
      </c>
      <c r="N421" s="34" t="s">
        <v>1319</v>
      </c>
      <c r="AF421" t="e">
        <f>+VLOOKUP(M421,AG:AH,2,FALSE)</f>
        <v>#N/A</v>
      </c>
    </row>
    <row r="422" spans="1:32" ht="45" x14ac:dyDescent="0.25">
      <c r="A422" s="36">
        <f t="shared" si="23"/>
        <v>421</v>
      </c>
      <c r="B422" s="34" t="s">
        <v>382</v>
      </c>
      <c r="C422" s="24">
        <v>3104</v>
      </c>
      <c r="D422" s="24" t="s">
        <v>840</v>
      </c>
      <c r="E422" s="36">
        <v>9001</v>
      </c>
      <c r="F422" s="24" t="s">
        <v>2</v>
      </c>
      <c r="G422" s="24"/>
      <c r="H422" s="24" t="s">
        <v>1759</v>
      </c>
      <c r="I422" s="24" t="s">
        <v>840</v>
      </c>
      <c r="J422" s="24" t="s">
        <v>1583</v>
      </c>
      <c r="K422" s="24" t="s">
        <v>1566</v>
      </c>
      <c r="L422" s="97" t="s">
        <v>1760</v>
      </c>
      <c r="M422" s="49">
        <v>901656</v>
      </c>
      <c r="N422" s="44" t="s">
        <v>1320</v>
      </c>
      <c r="AF422" t="e">
        <f>+VLOOKUP(M422,AG:AH,2,FALSE)</f>
        <v>#N/A</v>
      </c>
    </row>
    <row r="423" spans="1:32" ht="45" x14ac:dyDescent="0.25">
      <c r="A423" s="36">
        <f t="shared" si="23"/>
        <v>422</v>
      </c>
      <c r="B423" s="34" t="s">
        <v>382</v>
      </c>
      <c r="C423" s="24">
        <v>3104</v>
      </c>
      <c r="D423" s="24" t="s">
        <v>789</v>
      </c>
      <c r="E423" s="36">
        <v>9002</v>
      </c>
      <c r="F423" s="24" t="s">
        <v>2</v>
      </c>
      <c r="G423" s="24"/>
      <c r="H423" s="24" t="s">
        <v>1761</v>
      </c>
      <c r="I423" s="24" t="s">
        <v>789</v>
      </c>
      <c r="J423" s="24" t="s">
        <v>1583</v>
      </c>
      <c r="K423" s="24" t="s">
        <v>1566</v>
      </c>
      <c r="L423" s="97" t="s">
        <v>1762</v>
      </c>
      <c r="M423" s="49">
        <v>901658</v>
      </c>
      <c r="N423" s="44" t="s">
        <v>1321</v>
      </c>
      <c r="AF423" t="e">
        <f>+VLOOKUP(M423,AG:AH,2,FALSE)</f>
        <v>#N/A</v>
      </c>
    </row>
    <row r="424" spans="1:32" ht="45" x14ac:dyDescent="0.25">
      <c r="A424" s="36">
        <f t="shared" si="23"/>
        <v>423</v>
      </c>
      <c r="B424" s="34" t="s">
        <v>382</v>
      </c>
      <c r="C424" s="24">
        <v>3104</v>
      </c>
      <c r="D424" s="24" t="s">
        <v>790</v>
      </c>
      <c r="E424" s="36">
        <v>9003</v>
      </c>
      <c r="F424" s="24" t="s">
        <v>2</v>
      </c>
      <c r="G424" s="24"/>
      <c r="H424" s="38" t="str">
        <f>+CONCATENATE(L424,"001","00000")</f>
        <v>3120190300100000</v>
      </c>
      <c r="I424" s="24" t="s">
        <v>1851</v>
      </c>
      <c r="J424" s="24" t="s">
        <v>1583</v>
      </c>
      <c r="K424" s="24" t="s">
        <v>1566</v>
      </c>
      <c r="L424" s="97">
        <v>31201903</v>
      </c>
      <c r="M424" s="49">
        <v>901660</v>
      </c>
      <c r="N424" s="34" t="s">
        <v>1322</v>
      </c>
      <c r="AF424" t="e">
        <f>+VLOOKUP(M424,AG:AH,2,FALSE)</f>
        <v>#N/A</v>
      </c>
    </row>
    <row r="425" spans="1:32" ht="45" x14ac:dyDescent="0.25">
      <c r="A425" s="36">
        <f t="shared" si="23"/>
        <v>424</v>
      </c>
      <c r="B425" s="34" t="s">
        <v>382</v>
      </c>
      <c r="C425" s="24">
        <v>3104</v>
      </c>
      <c r="D425" s="24" t="s">
        <v>791</v>
      </c>
      <c r="E425" s="36">
        <v>9004</v>
      </c>
      <c r="F425" s="24" t="s">
        <v>2</v>
      </c>
      <c r="G425" s="24"/>
      <c r="H425" s="38" t="str">
        <f>+CONCATENATE(L425,"001","00000")</f>
        <v>3120190400100000</v>
      </c>
      <c r="I425" s="24" t="s">
        <v>1852</v>
      </c>
      <c r="J425" s="24" t="s">
        <v>1583</v>
      </c>
      <c r="K425" s="24" t="s">
        <v>1566</v>
      </c>
      <c r="L425" s="97">
        <v>31201904</v>
      </c>
      <c r="M425" s="49">
        <v>902072</v>
      </c>
      <c r="N425" s="34" t="s">
        <v>1323</v>
      </c>
      <c r="AF425" t="e">
        <f>+VLOOKUP(M425,AG:AH,2,FALSE)</f>
        <v>#N/A</v>
      </c>
    </row>
    <row r="426" spans="1:32" ht="45" x14ac:dyDescent="0.25">
      <c r="A426" s="36">
        <f t="shared" si="23"/>
        <v>425</v>
      </c>
      <c r="B426" s="34" t="s">
        <v>382</v>
      </c>
      <c r="C426" s="24">
        <v>3104</v>
      </c>
      <c r="D426" s="24" t="s">
        <v>444</v>
      </c>
      <c r="E426" s="36">
        <v>1017</v>
      </c>
      <c r="F426" s="24" t="s">
        <v>2</v>
      </c>
      <c r="G426" s="24"/>
      <c r="H426" s="38" t="str">
        <f>+CONCATENATE(L426,"001","00000")</f>
        <v>3120300200100000</v>
      </c>
      <c r="I426" s="24" t="s">
        <v>444</v>
      </c>
      <c r="J426" s="38" t="s">
        <v>1583</v>
      </c>
      <c r="K426" s="24" t="s">
        <v>1566</v>
      </c>
      <c r="L426" s="97">
        <v>31203002</v>
      </c>
      <c r="M426" s="49" t="s">
        <v>1324</v>
      </c>
      <c r="N426" s="34" t="s">
        <v>1325</v>
      </c>
      <c r="AF426" t="e">
        <f>+VLOOKUP(M426,AG:AH,2,FALSE)</f>
        <v>#N/A</v>
      </c>
    </row>
    <row r="427" spans="1:32" ht="45" x14ac:dyDescent="0.25">
      <c r="A427" s="36">
        <f t="shared" si="23"/>
        <v>426</v>
      </c>
      <c r="B427" s="34" t="s">
        <v>382</v>
      </c>
      <c r="C427" s="24">
        <v>3104</v>
      </c>
      <c r="D427" s="24" t="s">
        <v>445</v>
      </c>
      <c r="E427" s="36">
        <v>1018</v>
      </c>
      <c r="F427" s="24" t="s">
        <v>2</v>
      </c>
      <c r="G427" s="24"/>
      <c r="H427" s="38" t="str">
        <f>+CONCATENATE(L427,"001","00000")</f>
        <v>3120300300100000</v>
      </c>
      <c r="I427" s="24" t="s">
        <v>445</v>
      </c>
      <c r="J427" s="24" t="s">
        <v>1583</v>
      </c>
      <c r="K427" s="24" t="s">
        <v>1566</v>
      </c>
      <c r="L427" s="97">
        <v>31203003</v>
      </c>
      <c r="M427" s="49">
        <v>902044</v>
      </c>
      <c r="N427" s="34" t="s">
        <v>1326</v>
      </c>
      <c r="AF427" t="e">
        <f>+VLOOKUP(M427,AG:AH,2,FALSE)</f>
        <v>#N/A</v>
      </c>
    </row>
    <row r="428" spans="1:32" ht="45" x14ac:dyDescent="0.25">
      <c r="A428" s="36">
        <f t="shared" si="23"/>
        <v>427</v>
      </c>
      <c r="B428" s="34" t="s">
        <v>382</v>
      </c>
      <c r="C428" s="24">
        <v>3104</v>
      </c>
      <c r="D428" s="24" t="s">
        <v>446</v>
      </c>
      <c r="E428" s="36">
        <v>1019</v>
      </c>
      <c r="F428" s="24" t="s">
        <v>2</v>
      </c>
      <c r="G428" s="24"/>
      <c r="H428" s="24" t="s">
        <v>1763</v>
      </c>
      <c r="I428" s="24" t="s">
        <v>1764</v>
      </c>
      <c r="J428" s="24" t="s">
        <v>1583</v>
      </c>
      <c r="K428" s="24" t="s">
        <v>1566</v>
      </c>
      <c r="L428" s="97" t="s">
        <v>1765</v>
      </c>
      <c r="M428" s="49">
        <v>902033</v>
      </c>
      <c r="N428" s="44" t="s">
        <v>1327</v>
      </c>
      <c r="AF428" t="e">
        <f>+VLOOKUP(M428,AG:AH,2,FALSE)</f>
        <v>#N/A</v>
      </c>
    </row>
    <row r="429" spans="1:32" ht="45" x14ac:dyDescent="0.25">
      <c r="A429" s="36">
        <f t="shared" si="23"/>
        <v>428</v>
      </c>
      <c r="B429" s="34" t="s">
        <v>382</v>
      </c>
      <c r="C429" s="24">
        <v>3104</v>
      </c>
      <c r="D429" s="24" t="s">
        <v>447</v>
      </c>
      <c r="E429" s="36">
        <v>1020</v>
      </c>
      <c r="F429" s="24" t="s">
        <v>2</v>
      </c>
      <c r="G429" s="68"/>
      <c r="H429" s="24" t="s">
        <v>1766</v>
      </c>
      <c r="I429" s="24" t="s">
        <v>1767</v>
      </c>
      <c r="J429" s="34" t="s">
        <v>1583</v>
      </c>
      <c r="K429" s="24" t="s">
        <v>1566</v>
      </c>
      <c r="L429" s="97" t="s">
        <v>1768</v>
      </c>
      <c r="M429" s="49">
        <v>902041</v>
      </c>
      <c r="N429" s="44" t="s">
        <v>1328</v>
      </c>
      <c r="AF429" t="e">
        <f>+VLOOKUP(M429,AG:AH,2,FALSE)</f>
        <v>#N/A</v>
      </c>
    </row>
    <row r="430" spans="1:32" ht="45" x14ac:dyDescent="0.25">
      <c r="A430" s="36">
        <f t="shared" si="23"/>
        <v>429</v>
      </c>
      <c r="B430" s="34" t="s">
        <v>382</v>
      </c>
      <c r="C430" s="24">
        <v>3104</v>
      </c>
      <c r="D430" s="24" t="s">
        <v>448</v>
      </c>
      <c r="E430" s="36">
        <v>1021</v>
      </c>
      <c r="F430" s="24" t="s">
        <v>2</v>
      </c>
      <c r="G430" s="68"/>
      <c r="H430" s="24" t="s">
        <v>1769</v>
      </c>
      <c r="I430" s="24" t="s">
        <v>1770</v>
      </c>
      <c r="J430" s="34" t="s">
        <v>1583</v>
      </c>
      <c r="K430" s="24" t="s">
        <v>1566</v>
      </c>
      <c r="L430" s="97" t="s">
        <v>1771</v>
      </c>
      <c r="M430" s="49">
        <v>902042</v>
      </c>
      <c r="N430" s="44" t="s">
        <v>1329</v>
      </c>
      <c r="AF430" t="e">
        <f>+VLOOKUP(M430,AG:AH,2,FALSE)</f>
        <v>#N/A</v>
      </c>
    </row>
    <row r="431" spans="1:32" ht="45" x14ac:dyDescent="0.25">
      <c r="A431" s="36">
        <f t="shared" si="23"/>
        <v>430</v>
      </c>
      <c r="B431" s="34" t="s">
        <v>382</v>
      </c>
      <c r="C431" s="24">
        <v>3104</v>
      </c>
      <c r="D431" s="24" t="s">
        <v>793</v>
      </c>
      <c r="E431" s="36">
        <v>1023</v>
      </c>
      <c r="F431" s="24" t="s">
        <v>2</v>
      </c>
      <c r="G431" s="24"/>
      <c r="H431" s="24" t="str">
        <f>+CONCATENATE(L431,"001","00000")</f>
        <v>3120300800100000</v>
      </c>
      <c r="I431" s="24" t="s">
        <v>793</v>
      </c>
      <c r="J431" s="24" t="s">
        <v>1583</v>
      </c>
      <c r="K431" s="38" t="s">
        <v>1566</v>
      </c>
      <c r="L431" s="97">
        <v>31203008</v>
      </c>
      <c r="M431" s="49">
        <v>902191</v>
      </c>
      <c r="N431" s="34" t="s">
        <v>1330</v>
      </c>
      <c r="AF431" t="e">
        <f>+VLOOKUP(M431,AG:AH,2,FALSE)</f>
        <v>#N/A</v>
      </c>
    </row>
    <row r="432" spans="1:32" ht="45" x14ac:dyDescent="0.25">
      <c r="A432" s="36">
        <f t="shared" si="23"/>
        <v>431</v>
      </c>
      <c r="B432" s="34" t="s">
        <v>382</v>
      </c>
      <c r="C432" s="24">
        <v>3104</v>
      </c>
      <c r="D432" s="24" t="s">
        <v>795</v>
      </c>
      <c r="E432" s="36">
        <v>1024</v>
      </c>
      <c r="F432" s="24" t="s">
        <v>2</v>
      </c>
      <c r="G432" s="24"/>
      <c r="H432" s="24" t="str">
        <f>+CONCATENATE(L432,"001","00000")</f>
        <v>3120300900100000</v>
      </c>
      <c r="I432" s="24" t="s">
        <v>795</v>
      </c>
      <c r="J432" s="24" t="s">
        <v>1583</v>
      </c>
      <c r="K432" s="38" t="s">
        <v>1566</v>
      </c>
      <c r="L432" s="97">
        <v>31203009</v>
      </c>
      <c r="M432" s="49">
        <v>902345</v>
      </c>
      <c r="N432" s="34" t="s">
        <v>1331</v>
      </c>
      <c r="AF432" t="e">
        <f>+VLOOKUP(M432,AG:AH,2,FALSE)</f>
        <v>#N/A</v>
      </c>
    </row>
    <row r="433" spans="1:32" ht="45" x14ac:dyDescent="0.25">
      <c r="A433" s="36">
        <f t="shared" si="23"/>
        <v>432</v>
      </c>
      <c r="B433" s="34" t="s">
        <v>382</v>
      </c>
      <c r="C433" s="24">
        <v>3104</v>
      </c>
      <c r="D433" s="24" t="s">
        <v>841</v>
      </c>
      <c r="E433" s="36">
        <v>1027</v>
      </c>
      <c r="F433" s="24" t="s">
        <v>2</v>
      </c>
      <c r="G433" s="24"/>
      <c r="H433" s="24" t="str">
        <f>+CONCATENATE(L433,"001","00000")</f>
        <v>3120400300100000</v>
      </c>
      <c r="I433" s="24" t="s">
        <v>841</v>
      </c>
      <c r="J433" s="24" t="s">
        <v>1583</v>
      </c>
      <c r="K433" s="38" t="s">
        <v>1566</v>
      </c>
      <c r="L433" s="97">
        <v>31204003</v>
      </c>
      <c r="M433" s="49">
        <v>902157</v>
      </c>
      <c r="N433" s="34" t="s">
        <v>1332</v>
      </c>
      <c r="AF433" t="e">
        <f>+VLOOKUP(M433,AG:AH,2,FALSE)</f>
        <v>#N/A</v>
      </c>
    </row>
    <row r="434" spans="1:32" ht="45" x14ac:dyDescent="0.25">
      <c r="A434" s="36">
        <f t="shared" si="23"/>
        <v>433</v>
      </c>
      <c r="B434" s="34" t="s">
        <v>382</v>
      </c>
      <c r="C434" s="24">
        <v>3104</v>
      </c>
      <c r="D434" s="24" t="s">
        <v>449</v>
      </c>
      <c r="E434" s="36">
        <v>1031</v>
      </c>
      <c r="F434" s="24" t="s">
        <v>2</v>
      </c>
      <c r="G434" s="24"/>
      <c r="H434" s="24" t="str">
        <f>+CONCATENATE(L434,"001","00000")</f>
        <v>3120400700100000</v>
      </c>
      <c r="I434" s="24" t="s">
        <v>449</v>
      </c>
      <c r="J434" s="24" t="s">
        <v>1583</v>
      </c>
      <c r="K434" s="38" t="s">
        <v>1566</v>
      </c>
      <c r="L434" s="97">
        <v>31204007</v>
      </c>
      <c r="M434" s="49">
        <v>902063</v>
      </c>
      <c r="N434" s="34" t="s">
        <v>1333</v>
      </c>
      <c r="AF434" t="e">
        <f>+VLOOKUP(M434,AG:AH,2,FALSE)</f>
        <v>#N/A</v>
      </c>
    </row>
    <row r="435" spans="1:32" ht="45" x14ac:dyDescent="0.25">
      <c r="A435" s="36">
        <f t="shared" si="23"/>
        <v>434</v>
      </c>
      <c r="B435" s="34" t="s">
        <v>382</v>
      </c>
      <c r="C435" s="24">
        <v>3104</v>
      </c>
      <c r="D435" s="24" t="s">
        <v>450</v>
      </c>
      <c r="E435" s="36">
        <v>1032</v>
      </c>
      <c r="F435" s="24" t="s">
        <v>2</v>
      </c>
      <c r="G435" s="24"/>
      <c r="H435" s="24" t="str">
        <f>+CONCATENATE(L435,"001","00000")</f>
        <v>3120400800100000</v>
      </c>
      <c r="I435" s="24" t="s">
        <v>450</v>
      </c>
      <c r="J435" s="24" t="s">
        <v>1583</v>
      </c>
      <c r="K435" s="38" t="s">
        <v>1566</v>
      </c>
      <c r="L435" s="97">
        <v>31204008</v>
      </c>
      <c r="M435" s="49">
        <v>902131</v>
      </c>
      <c r="N435" s="34" t="s">
        <v>1334</v>
      </c>
      <c r="AF435" t="e">
        <f>+VLOOKUP(M435,AG:AH,2,FALSE)</f>
        <v>#N/A</v>
      </c>
    </row>
    <row r="436" spans="1:32" ht="45" x14ac:dyDescent="0.25">
      <c r="A436" s="36">
        <f t="shared" si="23"/>
        <v>435</v>
      </c>
      <c r="B436" s="34" t="s">
        <v>382</v>
      </c>
      <c r="C436" s="24">
        <v>3104</v>
      </c>
      <c r="D436" s="24" t="s">
        <v>451</v>
      </c>
      <c r="E436" s="36">
        <v>1033</v>
      </c>
      <c r="F436" s="24" t="s">
        <v>2</v>
      </c>
      <c r="G436" s="24"/>
      <c r="H436" s="24" t="s">
        <v>1772</v>
      </c>
      <c r="I436" s="24" t="s">
        <v>1773</v>
      </c>
      <c r="J436" s="24" t="s">
        <v>1583</v>
      </c>
      <c r="K436" s="24" t="s">
        <v>1566</v>
      </c>
      <c r="L436" s="97" t="s">
        <v>1774</v>
      </c>
      <c r="M436" s="49">
        <v>902068</v>
      </c>
      <c r="N436" s="44" t="s">
        <v>1335</v>
      </c>
      <c r="AF436" t="e">
        <f>+VLOOKUP(M436,AG:AH,2,FALSE)</f>
        <v>#N/A</v>
      </c>
    </row>
    <row r="437" spans="1:32" ht="45" x14ac:dyDescent="0.25">
      <c r="A437" s="36">
        <f t="shared" si="23"/>
        <v>436</v>
      </c>
      <c r="B437" s="34" t="s">
        <v>382</v>
      </c>
      <c r="C437" s="24">
        <v>3104</v>
      </c>
      <c r="D437" s="24" t="s">
        <v>452</v>
      </c>
      <c r="E437" s="36">
        <v>1034</v>
      </c>
      <c r="F437" s="24" t="s">
        <v>2</v>
      </c>
      <c r="G437" s="24"/>
      <c r="H437" s="24" t="s">
        <v>1775</v>
      </c>
      <c r="I437" s="24" t="s">
        <v>1776</v>
      </c>
      <c r="J437" s="24" t="s">
        <v>1583</v>
      </c>
      <c r="K437" s="24" t="s">
        <v>1566</v>
      </c>
      <c r="L437" s="97" t="s">
        <v>1777</v>
      </c>
      <c r="M437" s="49">
        <v>902064</v>
      </c>
      <c r="N437" s="44" t="s">
        <v>1336</v>
      </c>
      <c r="AF437" t="e">
        <f>+VLOOKUP(M437,AG:AH,2,FALSE)</f>
        <v>#N/A</v>
      </c>
    </row>
    <row r="438" spans="1:32" ht="45" x14ac:dyDescent="0.25">
      <c r="A438" s="36">
        <f t="shared" si="23"/>
        <v>437</v>
      </c>
      <c r="B438" s="34" t="s">
        <v>382</v>
      </c>
      <c r="C438" s="24">
        <v>3104</v>
      </c>
      <c r="D438" s="24" t="s">
        <v>453</v>
      </c>
      <c r="E438" s="36">
        <v>1035</v>
      </c>
      <c r="F438" s="24" t="s">
        <v>2</v>
      </c>
      <c r="G438" s="24"/>
      <c r="H438" s="24" t="s">
        <v>1778</v>
      </c>
      <c r="I438" s="24" t="s">
        <v>1779</v>
      </c>
      <c r="J438" s="24" t="s">
        <v>1583</v>
      </c>
      <c r="K438" s="24" t="s">
        <v>1566</v>
      </c>
      <c r="L438" s="97" t="s">
        <v>1780</v>
      </c>
      <c r="M438" s="49">
        <v>902066</v>
      </c>
      <c r="N438" s="44" t="s">
        <v>1337</v>
      </c>
      <c r="AF438" t="e">
        <f>+VLOOKUP(M438,AG:AH,2,FALSE)</f>
        <v>#N/A</v>
      </c>
    </row>
    <row r="439" spans="1:32" ht="30" x14ac:dyDescent="0.25">
      <c r="A439" s="36">
        <f t="shared" si="23"/>
        <v>438</v>
      </c>
      <c r="B439" s="34" t="s">
        <v>384</v>
      </c>
      <c r="C439" s="24">
        <v>3105</v>
      </c>
      <c r="D439" s="24" t="s">
        <v>454</v>
      </c>
      <c r="E439" s="36">
        <v>1001</v>
      </c>
      <c r="F439" s="24" t="s">
        <v>2</v>
      </c>
      <c r="G439" s="24"/>
      <c r="H439" s="24" t="s">
        <v>1781</v>
      </c>
      <c r="I439" s="24" t="s">
        <v>1782</v>
      </c>
      <c r="J439" s="24" t="s">
        <v>1583</v>
      </c>
      <c r="K439" s="24" t="s">
        <v>1566</v>
      </c>
      <c r="L439" s="97" t="s">
        <v>1783</v>
      </c>
      <c r="M439" s="49">
        <v>902050</v>
      </c>
      <c r="N439" s="44" t="s">
        <v>1338</v>
      </c>
      <c r="AF439" t="e">
        <f>+VLOOKUP(M439,AG:AH,2,FALSE)</f>
        <v>#N/A</v>
      </c>
    </row>
    <row r="440" spans="1:32" ht="30" x14ac:dyDescent="0.25">
      <c r="A440" s="36">
        <f t="shared" si="23"/>
        <v>439</v>
      </c>
      <c r="B440" s="34" t="s">
        <v>384</v>
      </c>
      <c r="C440" s="24">
        <v>3105</v>
      </c>
      <c r="D440" s="24" t="s">
        <v>455</v>
      </c>
      <c r="E440" s="36">
        <v>1003</v>
      </c>
      <c r="F440" s="24" t="s">
        <v>2</v>
      </c>
      <c r="G440" s="24"/>
      <c r="H440" s="24" t="s">
        <v>1784</v>
      </c>
      <c r="I440" s="24" t="s">
        <v>1785</v>
      </c>
      <c r="J440" s="24" t="s">
        <v>1583</v>
      </c>
      <c r="K440" s="24" t="s">
        <v>1566</v>
      </c>
      <c r="L440" s="97" t="s">
        <v>1786</v>
      </c>
      <c r="M440" s="49">
        <v>902206</v>
      </c>
      <c r="N440" s="44" t="s">
        <v>1339</v>
      </c>
      <c r="AF440" t="e">
        <f>+VLOOKUP(M440,AG:AH,2,FALSE)</f>
        <v>#N/A</v>
      </c>
    </row>
    <row r="441" spans="1:32" ht="30" x14ac:dyDescent="0.25">
      <c r="A441" s="36">
        <f t="shared" si="23"/>
        <v>440</v>
      </c>
      <c r="B441" s="34" t="s">
        <v>384</v>
      </c>
      <c r="C441" s="24">
        <v>3105</v>
      </c>
      <c r="D441" s="24" t="s">
        <v>456</v>
      </c>
      <c r="E441" s="36">
        <v>1004</v>
      </c>
      <c r="F441" s="24" t="s">
        <v>2</v>
      </c>
      <c r="G441" s="24"/>
      <c r="H441" s="24" t="s">
        <v>1787</v>
      </c>
      <c r="I441" s="24" t="s">
        <v>1788</v>
      </c>
      <c r="J441" s="24" t="s">
        <v>1583</v>
      </c>
      <c r="K441" s="24" t="s">
        <v>1566</v>
      </c>
      <c r="L441" s="97" t="s">
        <v>1789</v>
      </c>
      <c r="M441" s="49">
        <v>902176</v>
      </c>
      <c r="N441" s="44" t="s">
        <v>1340</v>
      </c>
      <c r="AF441" t="e">
        <f>+VLOOKUP(M441,AG:AH,2,FALSE)</f>
        <v>#N/A</v>
      </c>
    </row>
    <row r="442" spans="1:32" ht="30" x14ac:dyDescent="0.25">
      <c r="A442" s="36">
        <f t="shared" si="23"/>
        <v>441</v>
      </c>
      <c r="B442" s="34" t="s">
        <v>384</v>
      </c>
      <c r="C442" s="24">
        <v>3105</v>
      </c>
      <c r="D442" s="24" t="s">
        <v>457</v>
      </c>
      <c r="E442" s="36">
        <v>1005</v>
      </c>
      <c r="F442" s="24" t="s">
        <v>2</v>
      </c>
      <c r="G442" s="24"/>
      <c r="H442" s="24" t="str">
        <f t="shared" ref="H442:H455" si="24">+CONCATENATE(L442,"001","00000")</f>
        <v>3120600500100000</v>
      </c>
      <c r="I442" s="24" t="s">
        <v>457</v>
      </c>
      <c r="J442" s="24" t="s">
        <v>1583</v>
      </c>
      <c r="K442" s="24" t="s">
        <v>1566</v>
      </c>
      <c r="L442" s="97">
        <v>31206005</v>
      </c>
      <c r="M442" s="49">
        <v>902046</v>
      </c>
      <c r="N442" s="34" t="s">
        <v>1341</v>
      </c>
      <c r="AF442" t="e">
        <f>+VLOOKUP(M442,AG:AH,2,FALSE)</f>
        <v>#N/A</v>
      </c>
    </row>
    <row r="443" spans="1:32" ht="30" x14ac:dyDescent="0.25">
      <c r="A443" s="36">
        <f t="shared" si="23"/>
        <v>442</v>
      </c>
      <c r="B443" s="34" t="s">
        <v>384</v>
      </c>
      <c r="C443" s="24">
        <v>3105</v>
      </c>
      <c r="D443" s="24" t="s">
        <v>458</v>
      </c>
      <c r="E443" s="36">
        <v>1013</v>
      </c>
      <c r="F443" s="24" t="s">
        <v>2</v>
      </c>
      <c r="G443" s="24"/>
      <c r="H443" s="24" t="str">
        <f t="shared" si="24"/>
        <v>3120601300100000</v>
      </c>
      <c r="I443" s="24" t="s">
        <v>458</v>
      </c>
      <c r="J443" s="24" t="s">
        <v>1583</v>
      </c>
      <c r="K443" s="24" t="s">
        <v>1566</v>
      </c>
      <c r="L443" s="97">
        <v>31206013</v>
      </c>
      <c r="M443" s="49">
        <v>902035</v>
      </c>
      <c r="N443" s="34" t="s">
        <v>1342</v>
      </c>
      <c r="AF443" t="e">
        <f>+VLOOKUP(M443,AG:AH,2,FALSE)</f>
        <v>#N/A</v>
      </c>
    </row>
    <row r="444" spans="1:32" ht="30" x14ac:dyDescent="0.25">
      <c r="A444" s="36">
        <f t="shared" si="23"/>
        <v>443</v>
      </c>
      <c r="B444" s="34" t="s">
        <v>384</v>
      </c>
      <c r="C444" s="24">
        <v>3105</v>
      </c>
      <c r="D444" s="24" t="s">
        <v>796</v>
      </c>
      <c r="E444" s="36">
        <v>1014</v>
      </c>
      <c r="F444" s="24" t="s">
        <v>2</v>
      </c>
      <c r="G444" s="24"/>
      <c r="H444" s="24" t="str">
        <f t="shared" si="24"/>
        <v>3120601400100000</v>
      </c>
      <c r="I444" s="24" t="s">
        <v>796</v>
      </c>
      <c r="J444" s="24" t="s">
        <v>1583</v>
      </c>
      <c r="K444" s="24" t="s">
        <v>1566</v>
      </c>
      <c r="L444" s="97">
        <v>31206014</v>
      </c>
      <c r="M444" s="49">
        <v>901821</v>
      </c>
      <c r="N444" s="34" t="s">
        <v>1343</v>
      </c>
      <c r="AF444" t="e">
        <f>+VLOOKUP(M444,AG:AH,2,FALSE)</f>
        <v>#N/A</v>
      </c>
    </row>
    <row r="445" spans="1:32" ht="30" x14ac:dyDescent="0.25">
      <c r="A445" s="36">
        <f t="shared" si="23"/>
        <v>444</v>
      </c>
      <c r="B445" s="34" t="s">
        <v>384</v>
      </c>
      <c r="C445" s="24">
        <v>3105</v>
      </c>
      <c r="D445" s="24" t="s">
        <v>459</v>
      </c>
      <c r="E445" s="36">
        <v>1015</v>
      </c>
      <c r="F445" s="24" t="s">
        <v>2</v>
      </c>
      <c r="G445" s="24"/>
      <c r="H445" s="24" t="str">
        <f t="shared" si="24"/>
        <v>3120601500100000</v>
      </c>
      <c r="I445" s="24" t="s">
        <v>459</v>
      </c>
      <c r="J445" s="24" t="s">
        <v>1583</v>
      </c>
      <c r="K445" s="24" t="s">
        <v>1566</v>
      </c>
      <c r="L445" s="97">
        <v>31206015</v>
      </c>
      <c r="M445" s="49">
        <v>902047</v>
      </c>
      <c r="N445" s="34" t="s">
        <v>1344</v>
      </c>
      <c r="AF445" t="e">
        <f>+VLOOKUP(M445,AG:AH,2,FALSE)</f>
        <v>#N/A</v>
      </c>
    </row>
    <row r="446" spans="1:32" ht="30" x14ac:dyDescent="0.25">
      <c r="A446" s="36">
        <f t="shared" si="23"/>
        <v>445</v>
      </c>
      <c r="B446" s="34" t="s">
        <v>384</v>
      </c>
      <c r="C446" s="24">
        <v>3105</v>
      </c>
      <c r="D446" s="24" t="s">
        <v>842</v>
      </c>
      <c r="E446" s="36">
        <v>1016</v>
      </c>
      <c r="F446" s="24" t="s">
        <v>2</v>
      </c>
      <c r="G446" s="24"/>
      <c r="H446" s="24" t="str">
        <f t="shared" si="24"/>
        <v>3120601600100000</v>
      </c>
      <c r="I446" s="24" t="s">
        <v>842</v>
      </c>
      <c r="J446" s="24" t="s">
        <v>1583</v>
      </c>
      <c r="K446" s="24" t="s">
        <v>1566</v>
      </c>
      <c r="L446" s="97">
        <v>31206016</v>
      </c>
      <c r="M446" s="49">
        <v>902056</v>
      </c>
      <c r="N446" s="34" t="s">
        <v>1345</v>
      </c>
      <c r="AF446" t="e">
        <f>+VLOOKUP(M446,AG:AH,2,FALSE)</f>
        <v>#N/A</v>
      </c>
    </row>
    <row r="447" spans="1:32" ht="30" x14ac:dyDescent="0.25">
      <c r="A447" s="36">
        <f t="shared" si="23"/>
        <v>446</v>
      </c>
      <c r="B447" s="34" t="s">
        <v>384</v>
      </c>
      <c r="C447" s="24">
        <v>3105</v>
      </c>
      <c r="D447" s="24" t="s">
        <v>460</v>
      </c>
      <c r="E447" s="36">
        <v>1017</v>
      </c>
      <c r="F447" s="24" t="s">
        <v>2</v>
      </c>
      <c r="G447" s="24"/>
      <c r="H447" s="24" t="str">
        <f t="shared" si="24"/>
        <v>3120601700100000</v>
      </c>
      <c r="I447" s="24" t="s">
        <v>460</v>
      </c>
      <c r="J447" s="24" t="s">
        <v>1583</v>
      </c>
      <c r="K447" s="24" t="s">
        <v>1566</v>
      </c>
      <c r="L447" s="97">
        <v>31206017</v>
      </c>
      <c r="M447" s="49">
        <v>902036</v>
      </c>
      <c r="N447" s="34" t="s">
        <v>1346</v>
      </c>
      <c r="AF447" t="e">
        <f>+VLOOKUP(M447,AG:AH,2,FALSE)</f>
        <v>#N/A</v>
      </c>
    </row>
    <row r="448" spans="1:32" ht="30" x14ac:dyDescent="0.25">
      <c r="A448" s="36">
        <f t="shared" si="23"/>
        <v>447</v>
      </c>
      <c r="B448" s="34" t="s">
        <v>383</v>
      </c>
      <c r="C448" s="24">
        <v>3105</v>
      </c>
      <c r="D448" s="24" t="s">
        <v>461</v>
      </c>
      <c r="E448" s="36">
        <v>1019</v>
      </c>
      <c r="F448" s="24" t="s">
        <v>125</v>
      </c>
      <c r="G448" s="24"/>
      <c r="H448" s="24" t="str">
        <f t="shared" si="24"/>
        <v>3120700100100000</v>
      </c>
      <c r="I448" s="24" t="s">
        <v>461</v>
      </c>
      <c r="J448" s="24" t="s">
        <v>1583</v>
      </c>
      <c r="K448" s="24" t="s">
        <v>1566</v>
      </c>
      <c r="L448" s="97">
        <v>31207001</v>
      </c>
      <c r="M448" s="49">
        <v>902043</v>
      </c>
      <c r="N448" s="34" t="s">
        <v>1347</v>
      </c>
      <c r="AF448" t="e">
        <f>+VLOOKUP(M448,AG:AH,2,FALSE)</f>
        <v>#N/A</v>
      </c>
    </row>
    <row r="449" spans="1:32" ht="30" x14ac:dyDescent="0.25">
      <c r="A449" s="36">
        <f t="shared" si="23"/>
        <v>448</v>
      </c>
      <c r="B449" s="34" t="s">
        <v>843</v>
      </c>
      <c r="C449" s="24">
        <v>3107</v>
      </c>
      <c r="D449" s="24" t="s">
        <v>462</v>
      </c>
      <c r="E449" s="36">
        <v>1006</v>
      </c>
      <c r="F449" s="24" t="s">
        <v>2</v>
      </c>
      <c r="G449" s="24"/>
      <c r="H449" s="24" t="str">
        <f t="shared" si="24"/>
        <v>3121000100100000</v>
      </c>
      <c r="I449" s="24" t="s">
        <v>462</v>
      </c>
      <c r="J449" s="24" t="s">
        <v>1583</v>
      </c>
      <c r="K449" s="24" t="s">
        <v>1566</v>
      </c>
      <c r="L449" s="97">
        <v>31210001</v>
      </c>
      <c r="M449" s="49">
        <v>902037</v>
      </c>
      <c r="N449" s="34" t="s">
        <v>1348</v>
      </c>
      <c r="AF449" t="e">
        <f>+VLOOKUP(M449,AG:AH,2,FALSE)</f>
        <v>#N/A</v>
      </c>
    </row>
    <row r="450" spans="1:32" ht="30" x14ac:dyDescent="0.25">
      <c r="A450" s="36">
        <f t="shared" si="23"/>
        <v>449</v>
      </c>
      <c r="B450" s="34" t="s">
        <v>843</v>
      </c>
      <c r="C450" s="24">
        <v>3107</v>
      </c>
      <c r="D450" s="24" t="s">
        <v>844</v>
      </c>
      <c r="E450" s="36">
        <v>1008</v>
      </c>
      <c r="F450" s="24" t="s">
        <v>2</v>
      </c>
      <c r="G450" s="24"/>
      <c r="H450" s="24" t="str">
        <f t="shared" si="24"/>
        <v>3121000300100000</v>
      </c>
      <c r="I450" s="24" t="s">
        <v>844</v>
      </c>
      <c r="J450" s="24" t="s">
        <v>1583</v>
      </c>
      <c r="K450" s="24" t="s">
        <v>1566</v>
      </c>
      <c r="L450" s="97">
        <v>31210003</v>
      </c>
      <c r="M450" s="49">
        <v>902051</v>
      </c>
      <c r="N450" s="34" t="s">
        <v>1349</v>
      </c>
      <c r="AF450" t="e">
        <f>+VLOOKUP(M450,AG:AH,2,FALSE)</f>
        <v>#N/A</v>
      </c>
    </row>
    <row r="451" spans="1:32" ht="30" x14ac:dyDescent="0.25">
      <c r="A451" s="36">
        <f t="shared" ref="A451:A514" si="25">+A450+1</f>
        <v>450</v>
      </c>
      <c r="B451" s="34" t="s">
        <v>843</v>
      </c>
      <c r="C451" s="24">
        <v>3107</v>
      </c>
      <c r="D451" s="24" t="s">
        <v>845</v>
      </c>
      <c r="E451" s="36">
        <v>1009</v>
      </c>
      <c r="F451" s="24" t="s">
        <v>2</v>
      </c>
      <c r="G451" s="24"/>
      <c r="H451" s="24" t="str">
        <f t="shared" si="24"/>
        <v>3121000400100000</v>
      </c>
      <c r="I451" s="24" t="s">
        <v>845</v>
      </c>
      <c r="J451" s="24" t="s">
        <v>1583</v>
      </c>
      <c r="K451" s="24" t="s">
        <v>1566</v>
      </c>
      <c r="L451" s="97">
        <v>31210004</v>
      </c>
      <c r="M451" s="49">
        <v>902052</v>
      </c>
      <c r="N451" s="34" t="s">
        <v>1350</v>
      </c>
      <c r="AF451" t="e">
        <f>+VLOOKUP(M451,AG:AH,2,FALSE)</f>
        <v>#N/A</v>
      </c>
    </row>
    <row r="452" spans="1:32" ht="30" x14ac:dyDescent="0.25">
      <c r="A452" s="36">
        <f t="shared" si="25"/>
        <v>451</v>
      </c>
      <c r="B452" s="34" t="s">
        <v>843</v>
      </c>
      <c r="C452" s="24">
        <v>3107</v>
      </c>
      <c r="D452" s="24" t="s">
        <v>846</v>
      </c>
      <c r="E452" s="36">
        <v>1010</v>
      </c>
      <c r="F452" s="24" t="s">
        <v>2</v>
      </c>
      <c r="G452" s="24"/>
      <c r="H452" s="24" t="str">
        <f t="shared" si="24"/>
        <v>3121000500100000</v>
      </c>
      <c r="I452" s="24" t="s">
        <v>846</v>
      </c>
      <c r="J452" s="24" t="s">
        <v>1583</v>
      </c>
      <c r="K452" s="24" t="s">
        <v>1566</v>
      </c>
      <c r="L452" s="97">
        <v>31210005</v>
      </c>
      <c r="M452" s="49">
        <v>902053</v>
      </c>
      <c r="N452" s="34" t="s">
        <v>1351</v>
      </c>
      <c r="AF452" t="e">
        <f>+VLOOKUP(M452,AG:AH,2,FALSE)</f>
        <v>#N/A</v>
      </c>
    </row>
    <row r="453" spans="1:32" ht="30" x14ac:dyDescent="0.25">
      <c r="A453" s="36">
        <f t="shared" si="25"/>
        <v>452</v>
      </c>
      <c r="B453" s="34" t="s">
        <v>843</v>
      </c>
      <c r="C453" s="24">
        <v>3107</v>
      </c>
      <c r="D453" s="24" t="s">
        <v>847</v>
      </c>
      <c r="E453" s="36">
        <v>1011</v>
      </c>
      <c r="F453" s="24" t="s">
        <v>2</v>
      </c>
      <c r="G453" s="24"/>
      <c r="H453" s="24" t="str">
        <f t="shared" si="24"/>
        <v>3121000600100000</v>
      </c>
      <c r="I453" s="24" t="s">
        <v>847</v>
      </c>
      <c r="J453" s="24" t="s">
        <v>1583</v>
      </c>
      <c r="K453" s="24" t="s">
        <v>1566</v>
      </c>
      <c r="L453" s="97">
        <v>31210006</v>
      </c>
      <c r="M453" s="49">
        <v>902054</v>
      </c>
      <c r="N453" s="34" t="s">
        <v>1352</v>
      </c>
      <c r="AF453" t="e">
        <f>+VLOOKUP(M453,AG:AH,2,FALSE)</f>
        <v>#N/A</v>
      </c>
    </row>
    <row r="454" spans="1:32" ht="30" x14ac:dyDescent="0.25">
      <c r="A454" s="36">
        <f t="shared" si="25"/>
        <v>453</v>
      </c>
      <c r="B454" s="34" t="s">
        <v>843</v>
      </c>
      <c r="C454" s="24">
        <v>3107</v>
      </c>
      <c r="D454" s="24" t="s">
        <v>848</v>
      </c>
      <c r="E454" s="36">
        <v>1012</v>
      </c>
      <c r="F454" s="24" t="s">
        <v>2</v>
      </c>
      <c r="G454" s="24"/>
      <c r="H454" s="24" t="str">
        <f t="shared" si="24"/>
        <v>3121000700100000</v>
      </c>
      <c r="I454" s="24" t="s">
        <v>848</v>
      </c>
      <c r="J454" s="24" t="s">
        <v>1583</v>
      </c>
      <c r="K454" s="24" t="s">
        <v>1566</v>
      </c>
      <c r="L454" s="97">
        <v>31210007</v>
      </c>
      <c r="M454" s="49">
        <v>902055</v>
      </c>
      <c r="N454" s="34" t="s">
        <v>1353</v>
      </c>
      <c r="AF454" t="e">
        <f>+VLOOKUP(M454,AG:AH,2,FALSE)</f>
        <v>#N/A</v>
      </c>
    </row>
    <row r="455" spans="1:32" ht="30" x14ac:dyDescent="0.25">
      <c r="A455" s="36">
        <f t="shared" si="25"/>
        <v>454</v>
      </c>
      <c r="B455" s="34" t="s">
        <v>843</v>
      </c>
      <c r="C455" s="24">
        <v>3107</v>
      </c>
      <c r="D455" s="24" t="s">
        <v>463</v>
      </c>
      <c r="E455" s="36">
        <v>1015</v>
      </c>
      <c r="F455" s="24" t="s">
        <v>2</v>
      </c>
      <c r="G455" s="24"/>
      <c r="H455" s="24" t="str">
        <f t="shared" si="24"/>
        <v>3121100100100000</v>
      </c>
      <c r="I455" s="24" t="s">
        <v>463</v>
      </c>
      <c r="J455" s="24" t="s">
        <v>1583</v>
      </c>
      <c r="K455" s="24" t="s">
        <v>1566</v>
      </c>
      <c r="L455" s="97">
        <v>31211001</v>
      </c>
      <c r="M455" s="49">
        <v>902350</v>
      </c>
      <c r="N455" s="34" t="s">
        <v>1354</v>
      </c>
      <c r="AF455" t="e">
        <f>+VLOOKUP(M455,AG:AH,2,FALSE)</f>
        <v>#N/A</v>
      </c>
    </row>
    <row r="456" spans="1:32" ht="30" x14ac:dyDescent="0.25">
      <c r="A456" s="36">
        <f t="shared" si="25"/>
        <v>455</v>
      </c>
      <c r="B456" s="34" t="s">
        <v>843</v>
      </c>
      <c r="C456" s="24">
        <v>3107</v>
      </c>
      <c r="D456" s="24" t="s">
        <v>464</v>
      </c>
      <c r="E456" s="36">
        <v>1016</v>
      </c>
      <c r="F456" s="24" t="s">
        <v>2</v>
      </c>
      <c r="G456" s="24"/>
      <c r="H456" s="24" t="s">
        <v>1790</v>
      </c>
      <c r="I456" s="24" t="s">
        <v>1791</v>
      </c>
      <c r="J456" s="24" t="s">
        <v>1583</v>
      </c>
      <c r="K456" s="24" t="s">
        <v>1566</v>
      </c>
      <c r="L456" s="97" t="s">
        <v>1792</v>
      </c>
      <c r="M456" s="49">
        <v>902060</v>
      </c>
      <c r="N456" s="44" t="s">
        <v>1355</v>
      </c>
      <c r="AF456" t="e">
        <f>+VLOOKUP(M456,AG:AH,2,FALSE)</f>
        <v>#N/A</v>
      </c>
    </row>
    <row r="457" spans="1:32" ht="30" x14ac:dyDescent="0.25">
      <c r="A457" s="36">
        <f t="shared" si="25"/>
        <v>456</v>
      </c>
      <c r="B457" s="34" t="s">
        <v>843</v>
      </c>
      <c r="C457" s="24">
        <v>3107</v>
      </c>
      <c r="D457" s="24" t="s">
        <v>465</v>
      </c>
      <c r="E457" s="36">
        <v>1017</v>
      </c>
      <c r="F457" s="24" t="s">
        <v>2</v>
      </c>
      <c r="G457" s="24"/>
      <c r="H457" s="24" t="s">
        <v>1793</v>
      </c>
      <c r="I457" s="24" t="s">
        <v>1794</v>
      </c>
      <c r="J457" s="24" t="s">
        <v>1583</v>
      </c>
      <c r="K457" s="24" t="s">
        <v>1566</v>
      </c>
      <c r="L457" s="97" t="s">
        <v>1795</v>
      </c>
      <c r="M457" s="49">
        <v>902270</v>
      </c>
      <c r="N457" s="44" t="s">
        <v>1356</v>
      </c>
      <c r="AF457" t="e">
        <f>+VLOOKUP(M457,AG:AH,2,FALSE)</f>
        <v>#N/A</v>
      </c>
    </row>
    <row r="458" spans="1:32" ht="30" x14ac:dyDescent="0.25">
      <c r="A458" s="36">
        <f t="shared" si="25"/>
        <v>457</v>
      </c>
      <c r="B458" s="34" t="s">
        <v>843</v>
      </c>
      <c r="C458" s="24">
        <v>3107</v>
      </c>
      <c r="D458" s="24" t="s">
        <v>466</v>
      </c>
      <c r="E458" s="36">
        <v>1018</v>
      </c>
      <c r="F458" s="24" t="s">
        <v>2</v>
      </c>
      <c r="G458" s="24"/>
      <c r="H458" s="24" t="s">
        <v>1796</v>
      </c>
      <c r="I458" s="24" t="s">
        <v>1797</v>
      </c>
      <c r="J458" s="24" t="s">
        <v>1583</v>
      </c>
      <c r="K458" s="24" t="s">
        <v>1566</v>
      </c>
      <c r="L458" s="97" t="s">
        <v>1798</v>
      </c>
      <c r="M458" s="55">
        <v>902271</v>
      </c>
      <c r="N458" s="44" t="s">
        <v>1357</v>
      </c>
      <c r="AF458" t="e">
        <f>+VLOOKUP(M458,AG:AH,2,FALSE)</f>
        <v>#N/A</v>
      </c>
    </row>
    <row r="459" spans="1:32" ht="30" x14ac:dyDescent="0.25">
      <c r="A459" s="36">
        <f t="shared" si="25"/>
        <v>458</v>
      </c>
      <c r="B459" s="34" t="s">
        <v>843</v>
      </c>
      <c r="C459" s="24">
        <v>3107</v>
      </c>
      <c r="D459" s="24" t="s">
        <v>467</v>
      </c>
      <c r="E459" s="36">
        <v>1019</v>
      </c>
      <c r="F459" s="24" t="s">
        <v>2</v>
      </c>
      <c r="G459" s="24"/>
      <c r="H459" s="24" t="str">
        <f>+CONCATENATE(L459,"001","00000")</f>
        <v>3121100500100000</v>
      </c>
      <c r="I459" s="24" t="s">
        <v>467</v>
      </c>
      <c r="J459" s="24" t="s">
        <v>1583</v>
      </c>
      <c r="K459" s="24" t="s">
        <v>1566</v>
      </c>
      <c r="L459" s="97">
        <v>31211005</v>
      </c>
      <c r="M459" s="24">
        <v>902067</v>
      </c>
      <c r="N459" s="34" t="s">
        <v>2334</v>
      </c>
      <c r="AF459" t="e">
        <f>+VLOOKUP(M459,AG:AH,2,FALSE)</f>
        <v>#N/A</v>
      </c>
    </row>
    <row r="460" spans="1:32" ht="30" x14ac:dyDescent="0.25">
      <c r="A460" s="36">
        <f t="shared" si="25"/>
        <v>459</v>
      </c>
      <c r="B460" s="34" t="s">
        <v>843</v>
      </c>
      <c r="C460" s="24">
        <v>3107</v>
      </c>
      <c r="D460" s="24" t="s">
        <v>468</v>
      </c>
      <c r="E460" s="36">
        <v>1020</v>
      </c>
      <c r="F460" s="24" t="s">
        <v>2</v>
      </c>
      <c r="G460" s="24"/>
      <c r="H460" s="24" t="s">
        <v>1799</v>
      </c>
      <c r="I460" s="24" t="s">
        <v>1800</v>
      </c>
      <c r="J460" s="24" t="s">
        <v>1583</v>
      </c>
      <c r="K460" s="24" t="s">
        <v>1566</v>
      </c>
      <c r="L460" s="97" t="s">
        <v>1801</v>
      </c>
      <c r="M460" s="57">
        <v>902069</v>
      </c>
      <c r="N460" s="44" t="s">
        <v>1358</v>
      </c>
      <c r="AF460" t="e">
        <f>+VLOOKUP(M460,AG:AH,2,FALSE)</f>
        <v>#N/A</v>
      </c>
    </row>
    <row r="461" spans="1:32" ht="30" x14ac:dyDescent="0.25">
      <c r="A461" s="36">
        <f t="shared" si="25"/>
        <v>460</v>
      </c>
      <c r="B461" s="34" t="s">
        <v>843</v>
      </c>
      <c r="C461" s="24">
        <v>3107</v>
      </c>
      <c r="D461" s="24" t="s">
        <v>469</v>
      </c>
      <c r="E461" s="36">
        <v>1021</v>
      </c>
      <c r="F461" s="24" t="s">
        <v>2</v>
      </c>
      <c r="G461" s="24"/>
      <c r="H461" s="24" t="s">
        <v>1802</v>
      </c>
      <c r="I461" s="24" t="s">
        <v>1803</v>
      </c>
      <c r="J461" s="24" t="s">
        <v>1583</v>
      </c>
      <c r="K461" s="24" t="s">
        <v>1566</v>
      </c>
      <c r="L461" s="97" t="s">
        <v>1804</v>
      </c>
      <c r="M461" s="49">
        <v>902065</v>
      </c>
      <c r="N461" s="44" t="s">
        <v>1359</v>
      </c>
      <c r="AF461" t="e">
        <f>+VLOOKUP(M461,AG:AH,2,FALSE)</f>
        <v>#N/A</v>
      </c>
    </row>
    <row r="462" spans="1:32" ht="30" x14ac:dyDescent="0.25">
      <c r="A462" s="36">
        <f t="shared" si="25"/>
        <v>461</v>
      </c>
      <c r="B462" s="34" t="s">
        <v>385</v>
      </c>
      <c r="C462" s="24">
        <v>3108</v>
      </c>
      <c r="D462" s="24" t="s">
        <v>385</v>
      </c>
      <c r="E462" s="36">
        <v>1001</v>
      </c>
      <c r="F462" s="24" t="s">
        <v>2</v>
      </c>
      <c r="G462" s="24"/>
      <c r="H462" s="24" t="str">
        <f>+CONCATENATE(L462,"001","00000")</f>
        <v>3130100100100000</v>
      </c>
      <c r="I462" s="24" t="s">
        <v>385</v>
      </c>
      <c r="J462" s="24" t="s">
        <v>1583</v>
      </c>
      <c r="K462" s="24" t="s">
        <v>1566</v>
      </c>
      <c r="L462" s="97">
        <v>31301001</v>
      </c>
      <c r="M462" s="49">
        <v>900053</v>
      </c>
      <c r="N462" s="34" t="s">
        <v>1360</v>
      </c>
      <c r="AF462" t="e">
        <f>+VLOOKUP(M462,AG:AH,2,FALSE)</f>
        <v>#N/A</v>
      </c>
    </row>
    <row r="463" spans="1:32" ht="30" x14ac:dyDescent="0.25">
      <c r="A463" s="36">
        <f t="shared" si="25"/>
        <v>462</v>
      </c>
      <c r="B463" s="34" t="s">
        <v>389</v>
      </c>
      <c r="C463" s="24">
        <v>3203</v>
      </c>
      <c r="D463" s="24" t="s">
        <v>479</v>
      </c>
      <c r="E463" s="36">
        <v>1001</v>
      </c>
      <c r="F463" s="24" t="s">
        <v>2</v>
      </c>
      <c r="G463" s="24"/>
      <c r="H463" s="24" t="str">
        <f>+CONCATENATE(L463,"001","00000")</f>
        <v>3220200100100000</v>
      </c>
      <c r="I463" s="24" t="s">
        <v>479</v>
      </c>
      <c r="J463" s="24" t="s">
        <v>1583</v>
      </c>
      <c r="K463" s="24" t="s">
        <v>1566</v>
      </c>
      <c r="L463" s="97">
        <v>32202001</v>
      </c>
      <c r="M463" s="49">
        <v>900407</v>
      </c>
      <c r="N463" s="34" t="s">
        <v>1370</v>
      </c>
      <c r="AF463" t="e">
        <f>+VLOOKUP(M463,AG:AH,2,FALSE)</f>
        <v>#N/A</v>
      </c>
    </row>
    <row r="464" spans="1:32" ht="30" x14ac:dyDescent="0.25">
      <c r="A464" s="36">
        <f t="shared" si="25"/>
        <v>463</v>
      </c>
      <c r="B464" s="34" t="s">
        <v>389</v>
      </c>
      <c r="C464" s="24">
        <v>3203</v>
      </c>
      <c r="D464" s="24" t="s">
        <v>480</v>
      </c>
      <c r="E464" s="36">
        <v>1002</v>
      </c>
      <c r="F464" s="24" t="s">
        <v>2</v>
      </c>
      <c r="G464" s="24"/>
      <c r="H464" s="38" t="str">
        <f>+CONCATENATE(L464,"001","00001")</f>
        <v>3220200200100001</v>
      </c>
      <c r="I464" s="24" t="s">
        <v>480</v>
      </c>
      <c r="J464" s="24" t="s">
        <v>1565</v>
      </c>
      <c r="K464" s="24" t="s">
        <v>1566</v>
      </c>
      <c r="L464" s="97">
        <v>32202002</v>
      </c>
      <c r="M464" s="49">
        <v>901287</v>
      </c>
      <c r="N464" s="34" t="s">
        <v>1371</v>
      </c>
      <c r="AF464" t="e">
        <f>+VLOOKUP(M464,AG:AH,2,FALSE)</f>
        <v>#N/A</v>
      </c>
    </row>
    <row r="465" spans="1:32" ht="30" x14ac:dyDescent="0.25">
      <c r="A465" s="36">
        <f t="shared" si="25"/>
        <v>464</v>
      </c>
      <c r="B465" s="34" t="s">
        <v>389</v>
      </c>
      <c r="C465" s="24">
        <v>3203</v>
      </c>
      <c r="D465" s="24" t="s">
        <v>481</v>
      </c>
      <c r="E465" s="36">
        <v>1003</v>
      </c>
      <c r="F465" s="24" t="s">
        <v>2</v>
      </c>
      <c r="G465" s="24"/>
      <c r="H465" s="38" t="str">
        <f>+CONCATENATE(L465,"001","00001")</f>
        <v>3220200300100001</v>
      </c>
      <c r="I465" s="24" t="s">
        <v>481</v>
      </c>
      <c r="J465" s="24" t="s">
        <v>1565</v>
      </c>
      <c r="K465" s="24" t="s">
        <v>1566</v>
      </c>
      <c r="L465" s="97">
        <v>32202003</v>
      </c>
      <c r="M465" s="49">
        <v>900406</v>
      </c>
      <c r="N465" s="34" t="s">
        <v>1372</v>
      </c>
      <c r="AF465" t="e">
        <f>+VLOOKUP(M465,AG:AH,2,FALSE)</f>
        <v>#N/A</v>
      </c>
    </row>
    <row r="466" spans="1:32" ht="30" x14ac:dyDescent="0.25">
      <c r="A466" s="36">
        <f t="shared" si="25"/>
        <v>465</v>
      </c>
      <c r="B466" s="34" t="s">
        <v>389</v>
      </c>
      <c r="C466" s="24">
        <v>3203</v>
      </c>
      <c r="D466" s="24" t="s">
        <v>482</v>
      </c>
      <c r="E466" s="36">
        <v>1005</v>
      </c>
      <c r="F466" s="24" t="s">
        <v>2</v>
      </c>
      <c r="G466" s="24"/>
      <c r="H466" s="38" t="str">
        <f>+CONCATENATE(L466,"001","00001")</f>
        <v>3220200500100001</v>
      </c>
      <c r="I466" s="24" t="s">
        <v>482</v>
      </c>
      <c r="J466" s="24" t="s">
        <v>1565</v>
      </c>
      <c r="K466" s="24" t="s">
        <v>1566</v>
      </c>
      <c r="L466" s="97">
        <v>32202005</v>
      </c>
      <c r="M466" s="49">
        <v>900411</v>
      </c>
      <c r="N466" s="34" t="s">
        <v>1373</v>
      </c>
      <c r="AF466" t="e">
        <f>+VLOOKUP(M466,AG:AH,2,FALSE)</f>
        <v>#N/A</v>
      </c>
    </row>
    <row r="467" spans="1:32" x14ac:dyDescent="0.25">
      <c r="A467" s="36">
        <f t="shared" si="25"/>
        <v>466</v>
      </c>
      <c r="B467" s="34" t="s">
        <v>390</v>
      </c>
      <c r="C467" s="24">
        <v>3301</v>
      </c>
      <c r="D467" s="24" t="s">
        <v>483</v>
      </c>
      <c r="E467" s="36">
        <v>1001</v>
      </c>
      <c r="F467" s="24" t="s">
        <v>2</v>
      </c>
      <c r="G467" s="24"/>
      <c r="H467" s="24" t="str">
        <f>+CONCATENATE(L467,"001","00000")</f>
        <v>3310100100100000</v>
      </c>
      <c r="I467" s="24" t="s">
        <v>1955</v>
      </c>
      <c r="J467" s="24" t="s">
        <v>1583</v>
      </c>
      <c r="K467" s="24" t="s">
        <v>1566</v>
      </c>
      <c r="L467" s="97">
        <v>33101001</v>
      </c>
      <c r="M467" s="49">
        <v>900383</v>
      </c>
      <c r="N467" s="34" t="s">
        <v>1374</v>
      </c>
      <c r="AF467" t="e">
        <f>+VLOOKUP(M467,AG:AH,2,FALSE)</f>
        <v>#N/A</v>
      </c>
    </row>
    <row r="468" spans="1:32" x14ac:dyDescent="0.25">
      <c r="A468" s="36">
        <f t="shared" si="25"/>
        <v>467</v>
      </c>
      <c r="B468" s="34" t="s">
        <v>390</v>
      </c>
      <c r="C468" s="24">
        <v>3301</v>
      </c>
      <c r="D468" s="24" t="s">
        <v>484</v>
      </c>
      <c r="E468" s="36">
        <v>1002</v>
      </c>
      <c r="F468" s="24" t="s">
        <v>2</v>
      </c>
      <c r="G468" s="24"/>
      <c r="H468" s="24" t="s">
        <v>1805</v>
      </c>
      <c r="I468" s="24" t="s">
        <v>1956</v>
      </c>
      <c r="J468" s="24" t="s">
        <v>1583</v>
      </c>
      <c r="K468" s="24" t="s">
        <v>1566</v>
      </c>
      <c r="L468" s="97" t="s">
        <v>1806</v>
      </c>
      <c r="M468" s="49">
        <v>900387</v>
      </c>
      <c r="N468" s="44" t="s">
        <v>1375</v>
      </c>
      <c r="AF468" t="e">
        <f>+VLOOKUP(M468,AG:AH,2,FALSE)</f>
        <v>#N/A</v>
      </c>
    </row>
    <row r="469" spans="1:32" x14ac:dyDescent="0.25">
      <c r="A469" s="36">
        <f t="shared" si="25"/>
        <v>468</v>
      </c>
      <c r="B469" s="34" t="s">
        <v>390</v>
      </c>
      <c r="C469" s="24">
        <v>3301</v>
      </c>
      <c r="D469" s="24" t="s">
        <v>485</v>
      </c>
      <c r="E469" s="36">
        <v>1003</v>
      </c>
      <c r="F469" s="24" t="s">
        <v>2</v>
      </c>
      <c r="G469" s="24"/>
      <c r="H469" s="24" t="str">
        <f>+CONCATENATE(L469,"001","00000")</f>
        <v>3310100300100000</v>
      </c>
      <c r="I469" s="24" t="s">
        <v>485</v>
      </c>
      <c r="J469" s="24" t="s">
        <v>1583</v>
      </c>
      <c r="K469" s="24" t="s">
        <v>1566</v>
      </c>
      <c r="L469" s="97">
        <v>33101003</v>
      </c>
      <c r="M469" s="49">
        <v>900852</v>
      </c>
      <c r="N469" s="34" t="s">
        <v>485</v>
      </c>
      <c r="AF469" t="e">
        <f>+VLOOKUP(M469,AG:AH,2,FALSE)</f>
        <v>#N/A</v>
      </c>
    </row>
    <row r="470" spans="1:32" x14ac:dyDescent="0.25">
      <c r="A470" s="36">
        <f t="shared" si="25"/>
        <v>469</v>
      </c>
      <c r="B470" s="34" t="s">
        <v>390</v>
      </c>
      <c r="C470" s="24">
        <v>3301</v>
      </c>
      <c r="D470" s="24" t="s">
        <v>486</v>
      </c>
      <c r="E470" s="36">
        <v>1004</v>
      </c>
      <c r="F470" s="24" t="s">
        <v>2</v>
      </c>
      <c r="G470" s="24"/>
      <c r="H470" s="24" t="str">
        <f>+CONCATENATE(L470,"001","00000")</f>
        <v>3310100400100000</v>
      </c>
      <c r="I470" s="24" t="s">
        <v>1957</v>
      </c>
      <c r="J470" s="24" t="s">
        <v>1583</v>
      </c>
      <c r="K470" s="24" t="s">
        <v>1566</v>
      </c>
      <c r="L470" s="97">
        <v>33101004</v>
      </c>
      <c r="M470" s="49">
        <v>901087</v>
      </c>
      <c r="N470" s="34" t="s">
        <v>1376</v>
      </c>
      <c r="AF470" t="e">
        <f>+VLOOKUP(M470,AG:AH,2,FALSE)</f>
        <v>#N/A</v>
      </c>
    </row>
    <row r="471" spans="1:32" x14ac:dyDescent="0.25">
      <c r="A471" s="36">
        <f t="shared" si="25"/>
        <v>470</v>
      </c>
      <c r="B471" s="34" t="s">
        <v>390</v>
      </c>
      <c r="C471" s="24">
        <v>3301</v>
      </c>
      <c r="D471" s="24" t="s">
        <v>487</v>
      </c>
      <c r="E471" s="36">
        <v>1005</v>
      </c>
      <c r="F471" s="24" t="s">
        <v>2</v>
      </c>
      <c r="G471" s="24"/>
      <c r="H471" s="24" t="str">
        <f>+CONCATENATE(L471,"001","00000")</f>
        <v>3310100500100000</v>
      </c>
      <c r="I471" s="24" t="s">
        <v>1958</v>
      </c>
      <c r="J471" s="24" t="s">
        <v>1583</v>
      </c>
      <c r="K471" s="24" t="s">
        <v>1566</v>
      </c>
      <c r="L471" s="97">
        <v>33101005</v>
      </c>
      <c r="M471" s="49">
        <v>901185</v>
      </c>
      <c r="N471" s="34" t="s">
        <v>1377</v>
      </c>
      <c r="AF471" t="e">
        <f>+VLOOKUP(M471,AG:AH,2,FALSE)</f>
        <v>#N/A</v>
      </c>
    </row>
    <row r="472" spans="1:32" x14ac:dyDescent="0.25">
      <c r="A472" s="36">
        <f t="shared" si="25"/>
        <v>471</v>
      </c>
      <c r="B472" s="34" t="s">
        <v>390</v>
      </c>
      <c r="C472" s="24">
        <v>3301</v>
      </c>
      <c r="D472" s="24" t="s">
        <v>488</v>
      </c>
      <c r="E472" s="36">
        <v>1006</v>
      </c>
      <c r="F472" s="24" t="s">
        <v>2</v>
      </c>
      <c r="G472" s="68"/>
      <c r="H472" s="38" t="str">
        <f>+CONCATENATE(L472,"001","00115")</f>
        <v>3310100700100115</v>
      </c>
      <c r="I472" s="24" t="s">
        <v>488</v>
      </c>
      <c r="J472" s="34" t="s">
        <v>1861</v>
      </c>
      <c r="K472" s="24" t="s">
        <v>1566</v>
      </c>
      <c r="L472" s="97">
        <v>33101007</v>
      </c>
      <c r="M472" s="49">
        <v>901728</v>
      </c>
      <c r="N472" s="34" t="s">
        <v>488</v>
      </c>
      <c r="AF472" t="e">
        <f>+VLOOKUP(M472,AG:AH,2,FALSE)</f>
        <v>#N/A</v>
      </c>
    </row>
    <row r="473" spans="1:32" x14ac:dyDescent="0.25">
      <c r="A473" s="36">
        <f t="shared" si="25"/>
        <v>472</v>
      </c>
      <c r="B473" s="34" t="s">
        <v>390</v>
      </c>
      <c r="C473" s="24">
        <v>3301</v>
      </c>
      <c r="D473" s="24" t="s">
        <v>489</v>
      </c>
      <c r="E473" s="36">
        <v>1007</v>
      </c>
      <c r="F473" s="24" t="s">
        <v>2</v>
      </c>
      <c r="G473" s="24"/>
      <c r="H473" s="24" t="str">
        <f t="shared" ref="H473:H478" si="26">+CONCATENATE(L473,"001","00000")</f>
        <v>3310100800100000</v>
      </c>
      <c r="I473" s="24" t="s">
        <v>489</v>
      </c>
      <c r="J473" s="24" t="s">
        <v>1583</v>
      </c>
      <c r="K473" s="24" t="s">
        <v>1566</v>
      </c>
      <c r="L473" s="97">
        <v>33101008</v>
      </c>
      <c r="M473" s="49">
        <v>902231</v>
      </c>
      <c r="N473" s="34" t="s">
        <v>489</v>
      </c>
      <c r="AF473" t="e">
        <f>+VLOOKUP(M473,AG:AH,2,FALSE)</f>
        <v>#N/A</v>
      </c>
    </row>
    <row r="474" spans="1:32" x14ac:dyDescent="0.25">
      <c r="A474" s="36">
        <f t="shared" si="25"/>
        <v>473</v>
      </c>
      <c r="B474" s="34" t="s">
        <v>390</v>
      </c>
      <c r="C474" s="24">
        <v>3301</v>
      </c>
      <c r="D474" s="24" t="s">
        <v>490</v>
      </c>
      <c r="E474" s="36">
        <v>1008</v>
      </c>
      <c r="F474" s="24" t="s">
        <v>2</v>
      </c>
      <c r="G474" s="24"/>
      <c r="H474" s="24" t="str">
        <f t="shared" si="26"/>
        <v>3310100900100000</v>
      </c>
      <c r="I474" s="24" t="s">
        <v>490</v>
      </c>
      <c r="J474" s="24" t="s">
        <v>1583</v>
      </c>
      <c r="K474" s="24" t="s">
        <v>1566</v>
      </c>
      <c r="L474" s="97">
        <v>33101009</v>
      </c>
      <c r="M474" s="49">
        <v>900389</v>
      </c>
      <c r="N474" s="34" t="s">
        <v>1378</v>
      </c>
      <c r="AF474" t="e">
        <f>+VLOOKUP(M474,AG:AH,2,FALSE)</f>
        <v>#N/A</v>
      </c>
    </row>
    <row r="475" spans="1:32" x14ac:dyDescent="0.25">
      <c r="A475" s="36">
        <f t="shared" si="25"/>
        <v>474</v>
      </c>
      <c r="B475" s="34" t="s">
        <v>390</v>
      </c>
      <c r="C475" s="24">
        <v>3301</v>
      </c>
      <c r="D475" s="24" t="s">
        <v>491</v>
      </c>
      <c r="E475" s="36">
        <v>1013</v>
      </c>
      <c r="F475" s="24" t="s">
        <v>2</v>
      </c>
      <c r="G475" s="24"/>
      <c r="H475" s="24" t="str">
        <f t="shared" si="26"/>
        <v>3310200200100000</v>
      </c>
      <c r="I475" s="24" t="s">
        <v>491</v>
      </c>
      <c r="J475" s="24" t="s">
        <v>1583</v>
      </c>
      <c r="K475" s="24" t="s">
        <v>1566</v>
      </c>
      <c r="L475" s="97">
        <v>33102002</v>
      </c>
      <c r="M475" s="49">
        <v>901949</v>
      </c>
      <c r="N475" s="34" t="s">
        <v>896</v>
      </c>
      <c r="AF475" t="e">
        <f>+VLOOKUP(M475,AG:AH,2,FALSE)</f>
        <v>#N/A</v>
      </c>
    </row>
    <row r="476" spans="1:32" x14ac:dyDescent="0.25">
      <c r="A476" s="36">
        <f t="shared" si="25"/>
        <v>475</v>
      </c>
      <c r="B476" s="34" t="s">
        <v>390</v>
      </c>
      <c r="C476" s="24">
        <v>3301</v>
      </c>
      <c r="D476" s="24" t="s">
        <v>492</v>
      </c>
      <c r="E476" s="36">
        <v>1015</v>
      </c>
      <c r="F476" s="24" t="s">
        <v>2</v>
      </c>
      <c r="G476" s="68"/>
      <c r="H476" s="24" t="str">
        <f t="shared" si="26"/>
        <v>3310200400100000</v>
      </c>
      <c r="I476" s="24" t="s">
        <v>492</v>
      </c>
      <c r="J476" s="34" t="s">
        <v>1583</v>
      </c>
      <c r="K476" s="24" t="s">
        <v>1566</v>
      </c>
      <c r="L476" s="97">
        <v>33102004</v>
      </c>
      <c r="M476" s="60" t="s">
        <v>2018</v>
      </c>
      <c r="N476" s="34" t="s">
        <v>1885</v>
      </c>
      <c r="AF476" t="e">
        <f>+VLOOKUP(M476,AG:AH,2,FALSE)</f>
        <v>#N/A</v>
      </c>
    </row>
    <row r="477" spans="1:32" x14ac:dyDescent="0.25">
      <c r="A477" s="36">
        <f t="shared" si="25"/>
        <v>476</v>
      </c>
      <c r="B477" s="34" t="s">
        <v>390</v>
      </c>
      <c r="C477" s="24">
        <v>3301</v>
      </c>
      <c r="D477" s="24" t="s">
        <v>493</v>
      </c>
      <c r="E477" s="36">
        <v>1016</v>
      </c>
      <c r="F477" s="24" t="s">
        <v>2</v>
      </c>
      <c r="G477" s="24"/>
      <c r="H477" s="24" t="str">
        <f t="shared" si="26"/>
        <v>3310200500100000</v>
      </c>
      <c r="I477" s="24" t="s">
        <v>1959</v>
      </c>
      <c r="J477" s="24" t="s">
        <v>1583</v>
      </c>
      <c r="K477" s="24" t="s">
        <v>1566</v>
      </c>
      <c r="L477" s="97">
        <v>33102005</v>
      </c>
      <c r="M477" s="49">
        <v>901084</v>
      </c>
      <c r="N477" s="34" t="s">
        <v>1379</v>
      </c>
      <c r="AF477" t="e">
        <f>+VLOOKUP(M477,AG:AH,2,FALSE)</f>
        <v>#N/A</v>
      </c>
    </row>
    <row r="478" spans="1:32" x14ac:dyDescent="0.25">
      <c r="A478" s="36">
        <f t="shared" si="25"/>
        <v>477</v>
      </c>
      <c r="B478" s="34" t="s">
        <v>390</v>
      </c>
      <c r="C478" s="24">
        <v>3301</v>
      </c>
      <c r="D478" s="24" t="s">
        <v>494</v>
      </c>
      <c r="E478" s="36">
        <v>1017</v>
      </c>
      <c r="F478" s="24" t="s">
        <v>2</v>
      </c>
      <c r="G478" s="24"/>
      <c r="H478" s="24" t="str">
        <f t="shared" si="26"/>
        <v>3310200600100000</v>
      </c>
      <c r="I478" s="24" t="s">
        <v>494</v>
      </c>
      <c r="J478" s="24" t="s">
        <v>1583</v>
      </c>
      <c r="K478" s="24" t="s">
        <v>1566</v>
      </c>
      <c r="L478" s="97">
        <v>33102006</v>
      </c>
      <c r="M478" s="49">
        <v>901089</v>
      </c>
      <c r="N478" s="34" t="s">
        <v>1380</v>
      </c>
      <c r="AF478" t="e">
        <f>+VLOOKUP(M478,AG:AH,2,FALSE)</f>
        <v>#N/A</v>
      </c>
    </row>
    <row r="479" spans="1:32" ht="30" x14ac:dyDescent="0.25">
      <c r="A479" s="36">
        <f t="shared" si="25"/>
        <v>478</v>
      </c>
      <c r="B479" s="50" t="s">
        <v>391</v>
      </c>
      <c r="C479" s="50">
        <v>3302</v>
      </c>
      <c r="D479" s="50" t="s">
        <v>495</v>
      </c>
      <c r="E479" s="111">
        <v>1001</v>
      </c>
      <c r="F479" s="24" t="s">
        <v>2</v>
      </c>
      <c r="G479" s="24"/>
      <c r="H479" s="38" t="str">
        <f>+CONCATENATE(L479,"001","00106")</f>
        <v>3320100100100106</v>
      </c>
      <c r="I479" s="38" t="s">
        <v>495</v>
      </c>
      <c r="J479" s="38" t="s">
        <v>1929</v>
      </c>
      <c r="K479" s="38" t="s">
        <v>1566</v>
      </c>
      <c r="L479" s="98">
        <v>33201001</v>
      </c>
      <c r="M479" s="54">
        <v>900393</v>
      </c>
      <c r="N479" s="50" t="s">
        <v>1381</v>
      </c>
      <c r="AF479" t="e">
        <f>+VLOOKUP(M479,AG:AH,2,FALSE)</f>
        <v>#N/A</v>
      </c>
    </row>
    <row r="480" spans="1:32" ht="30" x14ac:dyDescent="0.25">
      <c r="A480" s="36">
        <f t="shared" si="25"/>
        <v>479</v>
      </c>
      <c r="B480" s="34" t="s">
        <v>392</v>
      </c>
      <c r="C480" s="24">
        <v>3401</v>
      </c>
      <c r="D480" s="24" t="s">
        <v>496</v>
      </c>
      <c r="E480" s="36">
        <v>1001</v>
      </c>
      <c r="F480" s="24" t="s">
        <v>2</v>
      </c>
      <c r="G480" s="24"/>
      <c r="H480" s="24" t="s">
        <v>1807</v>
      </c>
      <c r="I480" s="24" t="s">
        <v>496</v>
      </c>
      <c r="J480" s="24" t="s">
        <v>1583</v>
      </c>
      <c r="K480" s="24" t="s">
        <v>1566</v>
      </c>
      <c r="L480" s="97" t="s">
        <v>1808</v>
      </c>
      <c r="M480" s="49">
        <v>900402</v>
      </c>
      <c r="N480" s="44" t="s">
        <v>1382</v>
      </c>
      <c r="AF480" t="e">
        <f>+VLOOKUP(M480,AG:AH,2,FALSE)</f>
        <v>#N/A</v>
      </c>
    </row>
    <row r="481" spans="1:32" ht="30" x14ac:dyDescent="0.25">
      <c r="A481" s="36">
        <f t="shared" si="25"/>
        <v>480</v>
      </c>
      <c r="B481" s="34" t="s">
        <v>392</v>
      </c>
      <c r="C481" s="24">
        <v>3401</v>
      </c>
      <c r="D481" s="24" t="s">
        <v>497</v>
      </c>
      <c r="E481" s="36">
        <v>1002</v>
      </c>
      <c r="F481" s="24" t="s">
        <v>2</v>
      </c>
      <c r="G481" s="24"/>
      <c r="H481" s="24" t="s">
        <v>1809</v>
      </c>
      <c r="I481" s="24" t="s">
        <v>497</v>
      </c>
      <c r="J481" s="24" t="s">
        <v>1583</v>
      </c>
      <c r="K481" s="24" t="s">
        <v>1566</v>
      </c>
      <c r="L481" s="97" t="s">
        <v>1810</v>
      </c>
      <c r="M481" s="49">
        <v>900404</v>
      </c>
      <c r="N481" s="44" t="s">
        <v>1383</v>
      </c>
      <c r="AF481" t="e">
        <f>+VLOOKUP(M481,AG:AH,2,FALSE)</f>
        <v>#N/A</v>
      </c>
    </row>
    <row r="482" spans="1:32" ht="30" x14ac:dyDescent="0.25">
      <c r="A482" s="36">
        <f t="shared" si="25"/>
        <v>481</v>
      </c>
      <c r="B482" s="34" t="s">
        <v>392</v>
      </c>
      <c r="C482" s="24">
        <v>3401</v>
      </c>
      <c r="D482" s="24" t="s">
        <v>498</v>
      </c>
      <c r="E482" s="36">
        <v>1003</v>
      </c>
      <c r="F482" s="24" t="s">
        <v>2</v>
      </c>
      <c r="G482" s="24"/>
      <c r="H482" s="38" t="str">
        <f t="shared" ref="H482:H491" si="27">+CONCATENATE(L482,"001","00000")</f>
        <v>3410100300100000</v>
      </c>
      <c r="I482" s="24" t="s">
        <v>498</v>
      </c>
      <c r="J482" s="24" t="s">
        <v>1583</v>
      </c>
      <c r="K482" s="24" t="s">
        <v>1566</v>
      </c>
      <c r="L482" s="97">
        <v>34101003</v>
      </c>
      <c r="M482" s="49">
        <v>900403</v>
      </c>
      <c r="N482" s="34" t="s">
        <v>1384</v>
      </c>
      <c r="AF482" t="e">
        <f>+VLOOKUP(M482,AG:AH,2,FALSE)</f>
        <v>#N/A</v>
      </c>
    </row>
    <row r="483" spans="1:32" ht="30" x14ac:dyDescent="0.25">
      <c r="A483" s="36">
        <f t="shared" si="25"/>
        <v>482</v>
      </c>
      <c r="B483" s="34" t="s">
        <v>392</v>
      </c>
      <c r="C483" s="24">
        <v>3401</v>
      </c>
      <c r="D483" s="24" t="s">
        <v>499</v>
      </c>
      <c r="E483" s="36">
        <v>1004</v>
      </c>
      <c r="F483" s="24" t="s">
        <v>2</v>
      </c>
      <c r="G483" s="24"/>
      <c r="H483" s="38" t="str">
        <f t="shared" si="27"/>
        <v>3410200100100000</v>
      </c>
      <c r="I483" s="24" t="s">
        <v>499</v>
      </c>
      <c r="J483" s="24" t="s">
        <v>1583</v>
      </c>
      <c r="K483" s="24" t="s">
        <v>1566</v>
      </c>
      <c r="L483" s="97">
        <v>34102001</v>
      </c>
      <c r="M483" s="49">
        <v>900405</v>
      </c>
      <c r="N483" s="34" t="s">
        <v>1385</v>
      </c>
      <c r="AF483" t="e">
        <f>+VLOOKUP(M483,AG:AH,2,FALSE)</f>
        <v>#N/A</v>
      </c>
    </row>
    <row r="484" spans="1:32" ht="30" x14ac:dyDescent="0.25">
      <c r="A484" s="36">
        <f t="shared" si="25"/>
        <v>483</v>
      </c>
      <c r="B484" s="34" t="s">
        <v>392</v>
      </c>
      <c r="C484" s="24">
        <v>3401</v>
      </c>
      <c r="D484" s="24" t="s">
        <v>500</v>
      </c>
      <c r="E484" s="36">
        <v>1005</v>
      </c>
      <c r="F484" s="24" t="s">
        <v>2</v>
      </c>
      <c r="G484" s="24"/>
      <c r="H484" s="38" t="str">
        <f t="shared" si="27"/>
        <v>3410200200100000</v>
      </c>
      <c r="I484" s="24" t="s">
        <v>500</v>
      </c>
      <c r="J484" s="24" t="s">
        <v>1583</v>
      </c>
      <c r="K484" s="24" t="s">
        <v>1566</v>
      </c>
      <c r="L484" s="97">
        <v>34102002</v>
      </c>
      <c r="M484" s="49">
        <v>900415</v>
      </c>
      <c r="N484" s="34" t="s">
        <v>1386</v>
      </c>
      <c r="AF484" t="e">
        <f>+VLOOKUP(M484,AG:AH,2,FALSE)</f>
        <v>#N/A</v>
      </c>
    </row>
    <row r="485" spans="1:32" ht="30" x14ac:dyDescent="0.25">
      <c r="A485" s="36">
        <f t="shared" si="25"/>
        <v>484</v>
      </c>
      <c r="B485" s="34" t="s">
        <v>392</v>
      </c>
      <c r="C485" s="24">
        <v>3401</v>
      </c>
      <c r="D485" s="24" t="s">
        <v>501</v>
      </c>
      <c r="E485" s="36">
        <v>1006</v>
      </c>
      <c r="F485" s="24" t="s">
        <v>2</v>
      </c>
      <c r="G485" s="24"/>
      <c r="H485" s="38" t="str">
        <f t="shared" si="27"/>
        <v>3410200300100000</v>
      </c>
      <c r="I485" s="24" t="s">
        <v>501</v>
      </c>
      <c r="J485" s="24" t="s">
        <v>1583</v>
      </c>
      <c r="K485" s="24" t="s">
        <v>1566</v>
      </c>
      <c r="L485" s="97">
        <v>34102003</v>
      </c>
      <c r="M485" s="49">
        <v>900416</v>
      </c>
      <c r="N485" s="34" t="s">
        <v>501</v>
      </c>
      <c r="AF485" t="e">
        <f>+VLOOKUP(M485,AG:AH,2,FALSE)</f>
        <v>#N/A</v>
      </c>
    </row>
    <row r="486" spans="1:32" ht="30" x14ac:dyDescent="0.25">
      <c r="A486" s="36">
        <f t="shared" si="25"/>
        <v>485</v>
      </c>
      <c r="B486" s="34" t="s">
        <v>392</v>
      </c>
      <c r="C486" s="24">
        <v>3401</v>
      </c>
      <c r="D486" s="24" t="s">
        <v>502</v>
      </c>
      <c r="E486" s="36">
        <v>1007</v>
      </c>
      <c r="F486" s="24" t="s">
        <v>2</v>
      </c>
      <c r="G486" s="24"/>
      <c r="H486" s="38" t="str">
        <f t="shared" si="27"/>
        <v>3410200400100000</v>
      </c>
      <c r="I486" s="24" t="s">
        <v>502</v>
      </c>
      <c r="J486" s="24" t="s">
        <v>1583</v>
      </c>
      <c r="K486" s="24" t="s">
        <v>1566</v>
      </c>
      <c r="L486" s="97">
        <v>34102004</v>
      </c>
      <c r="M486" s="49">
        <v>900417</v>
      </c>
      <c r="N486" s="34" t="s">
        <v>502</v>
      </c>
      <c r="AF486" t="e">
        <f>+VLOOKUP(M486,AG:AH,2,FALSE)</f>
        <v>#N/A</v>
      </c>
    </row>
    <row r="487" spans="1:32" ht="30" x14ac:dyDescent="0.25">
      <c r="A487" s="36">
        <f t="shared" si="25"/>
        <v>486</v>
      </c>
      <c r="B487" s="34" t="s">
        <v>392</v>
      </c>
      <c r="C487" s="24">
        <v>3401</v>
      </c>
      <c r="D487" s="24" t="s">
        <v>503</v>
      </c>
      <c r="E487" s="36">
        <v>1009</v>
      </c>
      <c r="F487" s="24" t="s">
        <v>2</v>
      </c>
      <c r="G487" s="24"/>
      <c r="H487" s="38" t="str">
        <f t="shared" si="27"/>
        <v>3410200600100000</v>
      </c>
      <c r="I487" s="24" t="s">
        <v>503</v>
      </c>
      <c r="J487" s="24" t="s">
        <v>1583</v>
      </c>
      <c r="K487" s="24" t="s">
        <v>1566</v>
      </c>
      <c r="L487" s="97">
        <v>34102006</v>
      </c>
      <c r="M487" s="49">
        <v>900420</v>
      </c>
      <c r="N487" s="34" t="s">
        <v>1387</v>
      </c>
      <c r="AF487" t="e">
        <f>+VLOOKUP(M487,AG:AH,2,FALSE)</f>
        <v>#N/A</v>
      </c>
    </row>
    <row r="488" spans="1:32" ht="30" x14ac:dyDescent="0.25">
      <c r="A488" s="36">
        <f t="shared" si="25"/>
        <v>487</v>
      </c>
      <c r="B488" s="34" t="s">
        <v>392</v>
      </c>
      <c r="C488" s="24">
        <v>3401</v>
      </c>
      <c r="D488" s="24" t="s">
        <v>504</v>
      </c>
      <c r="E488" s="36">
        <v>1010</v>
      </c>
      <c r="F488" s="24" t="s">
        <v>2</v>
      </c>
      <c r="G488" s="24"/>
      <c r="H488" s="38" t="str">
        <f t="shared" si="27"/>
        <v>3410200700100000</v>
      </c>
      <c r="I488" s="24" t="s">
        <v>504</v>
      </c>
      <c r="J488" s="24" t="s">
        <v>1583</v>
      </c>
      <c r="K488" s="24" t="s">
        <v>1566</v>
      </c>
      <c r="L488" s="97">
        <v>34102007</v>
      </c>
      <c r="M488" s="49">
        <v>901170</v>
      </c>
      <c r="N488" s="34" t="s">
        <v>504</v>
      </c>
      <c r="AF488" t="e">
        <f>+VLOOKUP(M488,AG:AH,2,FALSE)</f>
        <v>#N/A</v>
      </c>
    </row>
    <row r="489" spans="1:32" ht="30" x14ac:dyDescent="0.25">
      <c r="A489" s="36">
        <f t="shared" si="25"/>
        <v>488</v>
      </c>
      <c r="B489" s="34" t="s">
        <v>392</v>
      </c>
      <c r="C489" s="24">
        <v>3401</v>
      </c>
      <c r="D489" s="24" t="s">
        <v>505</v>
      </c>
      <c r="E489" s="36">
        <v>1011</v>
      </c>
      <c r="F489" s="24" t="s">
        <v>2</v>
      </c>
      <c r="G489" s="24"/>
      <c r="H489" s="38" t="str">
        <f t="shared" si="27"/>
        <v>3410200800100000</v>
      </c>
      <c r="I489" s="24" t="s">
        <v>505</v>
      </c>
      <c r="J489" s="24" t="s">
        <v>1583</v>
      </c>
      <c r="K489" s="24" t="s">
        <v>1566</v>
      </c>
      <c r="L489" s="97">
        <v>34102008</v>
      </c>
      <c r="M489" s="49">
        <v>901181</v>
      </c>
      <c r="N489" s="34" t="s">
        <v>505</v>
      </c>
      <c r="AF489" t="e">
        <f>+VLOOKUP(M489,AG:AH,2,FALSE)</f>
        <v>#N/A</v>
      </c>
    </row>
    <row r="490" spans="1:32" ht="30" x14ac:dyDescent="0.25">
      <c r="A490" s="36">
        <f t="shared" si="25"/>
        <v>489</v>
      </c>
      <c r="B490" s="34" t="s">
        <v>392</v>
      </c>
      <c r="C490" s="24">
        <v>3401</v>
      </c>
      <c r="D490" s="24" t="s">
        <v>506</v>
      </c>
      <c r="E490" s="36">
        <v>1012</v>
      </c>
      <c r="F490" s="24" t="s">
        <v>2</v>
      </c>
      <c r="G490" s="24"/>
      <c r="H490" s="38" t="str">
        <f t="shared" si="27"/>
        <v>3410200900100000</v>
      </c>
      <c r="I490" s="24" t="s">
        <v>506</v>
      </c>
      <c r="J490" s="24" t="s">
        <v>1583</v>
      </c>
      <c r="K490" s="24" t="s">
        <v>1566</v>
      </c>
      <c r="L490" s="97">
        <v>34102009</v>
      </c>
      <c r="M490" s="49">
        <v>901407</v>
      </c>
      <c r="N490" s="34" t="s">
        <v>506</v>
      </c>
      <c r="AF490" t="e">
        <f>+VLOOKUP(M490,AG:AH,2,FALSE)</f>
        <v>#N/A</v>
      </c>
    </row>
    <row r="491" spans="1:32" ht="30" x14ac:dyDescent="0.25">
      <c r="A491" s="36">
        <f t="shared" si="25"/>
        <v>490</v>
      </c>
      <c r="B491" s="34" t="s">
        <v>392</v>
      </c>
      <c r="C491" s="24">
        <v>3401</v>
      </c>
      <c r="D491" s="24" t="s">
        <v>507</v>
      </c>
      <c r="E491" s="36">
        <v>1013</v>
      </c>
      <c r="F491" s="24" t="s">
        <v>2</v>
      </c>
      <c r="G491" s="24"/>
      <c r="H491" s="38" t="str">
        <f t="shared" si="27"/>
        <v>3410201000100000</v>
      </c>
      <c r="I491" s="24" t="s">
        <v>507</v>
      </c>
      <c r="J491" s="24" t="s">
        <v>1583</v>
      </c>
      <c r="K491" s="24" t="s">
        <v>1566</v>
      </c>
      <c r="L491" s="97">
        <v>34102010</v>
      </c>
      <c r="M491" s="49">
        <v>901670</v>
      </c>
      <c r="N491" s="34" t="s">
        <v>507</v>
      </c>
      <c r="AF491" t="e">
        <f>+VLOOKUP(M491,AG:AH,2,FALSE)</f>
        <v>#N/A</v>
      </c>
    </row>
    <row r="492" spans="1:32" s="37" customFormat="1" ht="30" x14ac:dyDescent="0.25">
      <c r="A492" s="36">
        <f t="shared" si="25"/>
        <v>491</v>
      </c>
      <c r="B492" s="50" t="s">
        <v>392</v>
      </c>
      <c r="C492" s="38">
        <v>3401</v>
      </c>
      <c r="D492" s="38" t="s">
        <v>508</v>
      </c>
      <c r="E492" s="110">
        <v>1014</v>
      </c>
      <c r="F492" s="24" t="s">
        <v>2</v>
      </c>
      <c r="G492" s="69"/>
      <c r="H492" s="38" t="str">
        <f>+CONCATENATE(L492,"001","00099")</f>
        <v>3410300100100099</v>
      </c>
      <c r="I492" s="51" t="s">
        <v>2098</v>
      </c>
      <c r="J492" s="50" t="s">
        <v>1855</v>
      </c>
      <c r="K492" s="38" t="s">
        <v>1566</v>
      </c>
      <c r="L492" s="102">
        <v>34103001</v>
      </c>
      <c r="M492" s="62">
        <v>901683</v>
      </c>
      <c r="N492" s="50" t="s">
        <v>2097</v>
      </c>
      <c r="AF492" t="e">
        <f>+VLOOKUP(M492,AG:AH,2,FALSE)</f>
        <v>#N/A</v>
      </c>
    </row>
    <row r="493" spans="1:32" s="37" customFormat="1" ht="30" x14ac:dyDescent="0.25">
      <c r="A493" s="36">
        <f t="shared" si="25"/>
        <v>492</v>
      </c>
      <c r="B493" s="50" t="s">
        <v>392</v>
      </c>
      <c r="C493" s="38">
        <v>3401</v>
      </c>
      <c r="D493" s="38" t="s">
        <v>508</v>
      </c>
      <c r="E493" s="110">
        <v>1014</v>
      </c>
      <c r="F493" s="24" t="s">
        <v>2</v>
      </c>
      <c r="G493" s="69"/>
      <c r="H493" s="38" t="str">
        <f>+CONCATENATE(L493,"005","00099")</f>
        <v>3410300100500099</v>
      </c>
      <c r="I493" s="51" t="s">
        <v>2100</v>
      </c>
      <c r="J493" s="50" t="s">
        <v>1855</v>
      </c>
      <c r="K493" s="38" t="s">
        <v>1566</v>
      </c>
      <c r="L493" s="102">
        <v>34103001</v>
      </c>
      <c r="M493" s="62">
        <v>902410</v>
      </c>
      <c r="N493" s="50" t="s">
        <v>2099</v>
      </c>
      <c r="AF493" t="e">
        <f>+VLOOKUP(M493,AG:AH,2,FALSE)</f>
        <v>#N/A</v>
      </c>
    </row>
    <row r="494" spans="1:32" s="37" customFormat="1" ht="30" x14ac:dyDescent="0.25">
      <c r="A494" s="36">
        <f t="shared" si="25"/>
        <v>493</v>
      </c>
      <c r="B494" s="50" t="s">
        <v>392</v>
      </c>
      <c r="C494" s="38">
        <v>3401</v>
      </c>
      <c r="D494" s="38" t="s">
        <v>508</v>
      </c>
      <c r="E494" s="110">
        <v>1014</v>
      </c>
      <c r="F494" s="24" t="s">
        <v>2</v>
      </c>
      <c r="G494" s="69"/>
      <c r="H494" s="38" t="str">
        <f>+CONCATENATE(L494,"006","00099")</f>
        <v>3410300100600099</v>
      </c>
      <c r="I494" s="51" t="s">
        <v>2104</v>
      </c>
      <c r="J494" s="50" t="s">
        <v>1855</v>
      </c>
      <c r="K494" s="38" t="s">
        <v>1566</v>
      </c>
      <c r="L494" s="102">
        <v>34103001</v>
      </c>
      <c r="M494" s="62">
        <v>901681</v>
      </c>
      <c r="N494" s="50" t="s">
        <v>2101</v>
      </c>
      <c r="AF494" t="e">
        <f>+VLOOKUP(M494,AG:AH,2,FALSE)</f>
        <v>#N/A</v>
      </c>
    </row>
    <row r="495" spans="1:32" s="37" customFormat="1" ht="30" x14ac:dyDescent="0.25">
      <c r="A495" s="36">
        <f t="shared" si="25"/>
        <v>494</v>
      </c>
      <c r="B495" s="50" t="s">
        <v>392</v>
      </c>
      <c r="C495" s="38">
        <v>3401</v>
      </c>
      <c r="D495" s="38" t="s">
        <v>508</v>
      </c>
      <c r="E495" s="110">
        <v>1014</v>
      </c>
      <c r="F495" s="24" t="s">
        <v>2</v>
      </c>
      <c r="G495" s="69"/>
      <c r="H495" s="38" t="str">
        <f t="shared" ref="H495" si="28">+CONCATENATE(L495,"002","00099")</f>
        <v>3410300100200099</v>
      </c>
      <c r="I495" s="51" t="s">
        <v>2103</v>
      </c>
      <c r="J495" s="50" t="s">
        <v>1855</v>
      </c>
      <c r="K495" s="38" t="s">
        <v>1566</v>
      </c>
      <c r="L495" s="102">
        <v>34103001</v>
      </c>
      <c r="M495" s="62">
        <v>902241</v>
      </c>
      <c r="N495" s="50" t="s">
        <v>2102</v>
      </c>
      <c r="AF495" t="e">
        <f>+VLOOKUP(M495,AG:AH,2,FALSE)</f>
        <v>#N/A</v>
      </c>
    </row>
    <row r="496" spans="1:32" s="37" customFormat="1" ht="30" x14ac:dyDescent="0.25">
      <c r="A496" s="36">
        <f t="shared" si="25"/>
        <v>495</v>
      </c>
      <c r="B496" s="50" t="s">
        <v>392</v>
      </c>
      <c r="C496" s="38">
        <v>3401</v>
      </c>
      <c r="D496" s="38" t="s">
        <v>508</v>
      </c>
      <c r="E496" s="110">
        <v>1014</v>
      </c>
      <c r="F496" s="24" t="s">
        <v>2</v>
      </c>
      <c r="G496" s="69"/>
      <c r="H496" s="38" t="str">
        <f>+CONCATENATE(L496,"004","00099")</f>
        <v>3410300100400099</v>
      </c>
      <c r="I496" s="51" t="s">
        <v>2105</v>
      </c>
      <c r="J496" s="50" t="s">
        <v>1855</v>
      </c>
      <c r="K496" s="38" t="s">
        <v>1566</v>
      </c>
      <c r="L496" s="102">
        <v>34103001</v>
      </c>
      <c r="M496" s="62">
        <v>902242</v>
      </c>
      <c r="N496" s="50" t="s">
        <v>2107</v>
      </c>
      <c r="AF496" t="e">
        <f>+VLOOKUP(M496,AG:AH,2,FALSE)</f>
        <v>#N/A</v>
      </c>
    </row>
    <row r="497" spans="1:32" s="37" customFormat="1" ht="30" x14ac:dyDescent="0.25">
      <c r="A497" s="36">
        <f t="shared" si="25"/>
        <v>496</v>
      </c>
      <c r="B497" s="50" t="s">
        <v>392</v>
      </c>
      <c r="C497" s="38">
        <v>3401</v>
      </c>
      <c r="D497" s="38" t="s">
        <v>508</v>
      </c>
      <c r="E497" s="110">
        <v>1014</v>
      </c>
      <c r="F497" s="24" t="s">
        <v>2</v>
      </c>
      <c r="G497" s="69"/>
      <c r="H497" s="38" t="str">
        <f>+CONCATENATE(L497,"003","00099")</f>
        <v>3410300100300099</v>
      </c>
      <c r="I497" s="51" t="s">
        <v>2106</v>
      </c>
      <c r="J497" s="50" t="s">
        <v>1855</v>
      </c>
      <c r="K497" s="38" t="s">
        <v>1566</v>
      </c>
      <c r="L497" s="102">
        <v>34103001</v>
      </c>
      <c r="M497" s="62">
        <v>902402</v>
      </c>
      <c r="N497" s="50" t="s">
        <v>2108</v>
      </c>
      <c r="AF497" t="e">
        <f>+VLOOKUP(M497,AG:AH,2,FALSE)</f>
        <v>#N/A</v>
      </c>
    </row>
    <row r="498" spans="1:32" s="37" customFormat="1" ht="30" x14ac:dyDescent="0.25">
      <c r="A498" s="36">
        <f t="shared" si="25"/>
        <v>497</v>
      </c>
      <c r="B498" s="50" t="s">
        <v>392</v>
      </c>
      <c r="C498" s="38">
        <v>3401</v>
      </c>
      <c r="D498" s="38" t="s">
        <v>509</v>
      </c>
      <c r="E498" s="110">
        <v>1015</v>
      </c>
      <c r="F498" s="24" t="s">
        <v>2</v>
      </c>
      <c r="G498" s="69"/>
      <c r="H498" s="38" t="str">
        <f t="shared" ref="H498" si="29">+CONCATENATE(L498,"001","00099")</f>
        <v>3410300300100099</v>
      </c>
      <c r="I498" s="41" t="s">
        <v>2109</v>
      </c>
      <c r="J498" s="50" t="s">
        <v>1855</v>
      </c>
      <c r="K498" s="38" t="s">
        <v>1566</v>
      </c>
      <c r="L498" s="102">
        <v>34103003</v>
      </c>
      <c r="M498" s="62">
        <v>902244</v>
      </c>
      <c r="N498" s="50" t="s">
        <v>2113</v>
      </c>
      <c r="AF498" t="e">
        <f>+VLOOKUP(M498,AG:AH,2,FALSE)</f>
        <v>#N/A</v>
      </c>
    </row>
    <row r="499" spans="1:32" s="37" customFormat="1" ht="30" x14ac:dyDescent="0.25">
      <c r="A499" s="36">
        <f t="shared" si="25"/>
        <v>498</v>
      </c>
      <c r="B499" s="50" t="s">
        <v>392</v>
      </c>
      <c r="C499" s="38">
        <v>3401</v>
      </c>
      <c r="D499" s="38" t="s">
        <v>509</v>
      </c>
      <c r="E499" s="110">
        <v>1015</v>
      </c>
      <c r="F499" s="24" t="s">
        <v>2</v>
      </c>
      <c r="G499" s="69"/>
      <c r="H499" s="38" t="str">
        <f>+CONCATENATE(L499,"002","00099")</f>
        <v>3410300300200099</v>
      </c>
      <c r="I499" s="51" t="s">
        <v>2110</v>
      </c>
      <c r="J499" s="50" t="s">
        <v>1855</v>
      </c>
      <c r="K499" s="38" t="s">
        <v>1566</v>
      </c>
      <c r="L499" s="102">
        <v>34103003</v>
      </c>
      <c r="M499" s="62">
        <v>902243</v>
      </c>
      <c r="N499" s="50" t="s">
        <v>2114</v>
      </c>
      <c r="AF499" t="e">
        <f>+VLOOKUP(M499,AG:AH,2,FALSE)</f>
        <v>#N/A</v>
      </c>
    </row>
    <row r="500" spans="1:32" s="37" customFormat="1" ht="30" x14ac:dyDescent="0.25">
      <c r="A500" s="36">
        <f t="shared" si="25"/>
        <v>499</v>
      </c>
      <c r="B500" s="50" t="s">
        <v>392</v>
      </c>
      <c r="C500" s="38">
        <v>3401</v>
      </c>
      <c r="D500" s="38" t="s">
        <v>509</v>
      </c>
      <c r="E500" s="110">
        <v>1015</v>
      </c>
      <c r="F500" s="24" t="s">
        <v>2</v>
      </c>
      <c r="G500" s="69"/>
      <c r="H500" s="38" t="str">
        <f>+CONCATENATE(L500,"003","00099")</f>
        <v>3410300300300099</v>
      </c>
      <c r="I500" s="51" t="s">
        <v>2112</v>
      </c>
      <c r="J500" s="50" t="s">
        <v>1855</v>
      </c>
      <c r="K500" s="38" t="s">
        <v>1566</v>
      </c>
      <c r="L500" s="102">
        <v>34103003</v>
      </c>
      <c r="M500" s="62">
        <v>901685</v>
      </c>
      <c r="N500" s="50" t="s">
        <v>2115</v>
      </c>
      <c r="AF500" t="e">
        <f>+VLOOKUP(M500,AG:AH,2,FALSE)</f>
        <v>#N/A</v>
      </c>
    </row>
    <row r="501" spans="1:32" s="37" customFormat="1" ht="30" x14ac:dyDescent="0.25">
      <c r="A501" s="36">
        <f t="shared" si="25"/>
        <v>500</v>
      </c>
      <c r="B501" s="50" t="s">
        <v>392</v>
      </c>
      <c r="C501" s="38">
        <v>3401</v>
      </c>
      <c r="D501" s="38" t="s">
        <v>509</v>
      </c>
      <c r="E501" s="110">
        <v>1015</v>
      </c>
      <c r="F501" s="24" t="s">
        <v>2</v>
      </c>
      <c r="G501" s="69"/>
      <c r="H501" s="38" t="str">
        <f>+CONCATENATE(L501,"004","00099")</f>
        <v>3410300300400099</v>
      </c>
      <c r="I501" s="51" t="s">
        <v>2111</v>
      </c>
      <c r="J501" s="50" t="s">
        <v>1855</v>
      </c>
      <c r="K501" s="38" t="s">
        <v>1566</v>
      </c>
      <c r="L501" s="102">
        <v>34103003</v>
      </c>
      <c r="M501" s="62">
        <v>901684</v>
      </c>
      <c r="N501" s="50" t="s">
        <v>2116</v>
      </c>
      <c r="AF501" t="e">
        <f>+VLOOKUP(M501,AG:AH,2,FALSE)</f>
        <v>#N/A</v>
      </c>
    </row>
    <row r="502" spans="1:32" ht="30" x14ac:dyDescent="0.25">
      <c r="A502" s="36">
        <f t="shared" si="25"/>
        <v>501</v>
      </c>
      <c r="B502" s="34" t="s">
        <v>392</v>
      </c>
      <c r="C502" s="24">
        <v>3401</v>
      </c>
      <c r="D502" s="24" t="s">
        <v>510</v>
      </c>
      <c r="E502" s="36">
        <v>1016</v>
      </c>
      <c r="F502" s="24" t="s">
        <v>2</v>
      </c>
      <c r="G502" s="68"/>
      <c r="H502" s="38" t="str">
        <f>+CONCATENATE(L502,"001","00099")</f>
        <v>3410300500100099</v>
      </c>
      <c r="I502" s="24" t="s">
        <v>510</v>
      </c>
      <c r="J502" s="34" t="s">
        <v>1855</v>
      </c>
      <c r="K502" s="24" t="s">
        <v>1566</v>
      </c>
      <c r="L502" s="97">
        <v>34103005</v>
      </c>
      <c r="M502" s="49">
        <v>901686</v>
      </c>
      <c r="N502" s="34" t="s">
        <v>510</v>
      </c>
      <c r="AF502" t="e">
        <f>+VLOOKUP(M502,AG:AH,2,FALSE)</f>
        <v>#N/A</v>
      </c>
    </row>
    <row r="503" spans="1:32" s="37" customFormat="1" ht="30" x14ac:dyDescent="0.25">
      <c r="A503" s="36">
        <f t="shared" si="25"/>
        <v>502</v>
      </c>
      <c r="B503" s="50" t="s">
        <v>392</v>
      </c>
      <c r="C503" s="38">
        <v>3401</v>
      </c>
      <c r="D503" s="38" t="s">
        <v>511</v>
      </c>
      <c r="E503" s="110">
        <v>1017</v>
      </c>
      <c r="F503" s="24" t="s">
        <v>2</v>
      </c>
      <c r="G503" s="69"/>
      <c r="H503" s="38" t="str">
        <f>+CONCATENATE(L503,"001","00099")</f>
        <v>3410300600100099</v>
      </c>
      <c r="I503" s="38" t="s">
        <v>2156</v>
      </c>
      <c r="J503" s="50" t="s">
        <v>1855</v>
      </c>
      <c r="K503" s="38" t="s">
        <v>1566</v>
      </c>
      <c r="L503" s="98">
        <v>34103006</v>
      </c>
      <c r="M503" s="54">
        <v>902245</v>
      </c>
      <c r="N503" s="50" t="s">
        <v>949</v>
      </c>
      <c r="AF503" t="e">
        <f>+VLOOKUP(M503,AG:AH,2,FALSE)</f>
        <v>#N/A</v>
      </c>
    </row>
    <row r="504" spans="1:32" s="37" customFormat="1" ht="30" x14ac:dyDescent="0.25">
      <c r="A504" s="36">
        <f t="shared" si="25"/>
        <v>503</v>
      </c>
      <c r="B504" s="50" t="s">
        <v>392</v>
      </c>
      <c r="C504" s="38">
        <v>3401</v>
      </c>
      <c r="D504" s="38" t="s">
        <v>511</v>
      </c>
      <c r="E504" s="110">
        <v>1017</v>
      </c>
      <c r="F504" s="24" t="s">
        <v>2</v>
      </c>
      <c r="G504" s="69"/>
      <c r="H504" s="38" t="str">
        <f>+CONCATENATE(L504,"002","00099")</f>
        <v>3410300600200099</v>
      </c>
      <c r="I504" s="38" t="s">
        <v>2157</v>
      </c>
      <c r="J504" s="50" t="s">
        <v>1855</v>
      </c>
      <c r="K504" s="38" t="s">
        <v>1566</v>
      </c>
      <c r="L504" s="98">
        <v>34103006</v>
      </c>
      <c r="M504" s="54">
        <v>901687</v>
      </c>
      <c r="N504" s="50" t="s">
        <v>511</v>
      </c>
      <c r="AF504" t="e">
        <f>+VLOOKUP(M504,AG:AH,2,FALSE)</f>
        <v>#N/A</v>
      </c>
    </row>
    <row r="505" spans="1:32" ht="30" x14ac:dyDescent="0.25">
      <c r="A505" s="36">
        <f t="shared" si="25"/>
        <v>504</v>
      </c>
      <c r="B505" s="34" t="s">
        <v>392</v>
      </c>
      <c r="C505" s="24">
        <v>3401</v>
      </c>
      <c r="D505" s="24" t="s">
        <v>512</v>
      </c>
      <c r="E505" s="36">
        <v>1018</v>
      </c>
      <c r="F505" s="24" t="s">
        <v>2</v>
      </c>
      <c r="G505" s="68"/>
      <c r="H505" s="38" t="str">
        <f>+CONCATENATE(L505,"001","00099")</f>
        <v>3410300700100099</v>
      </c>
      <c r="I505" s="24" t="s">
        <v>512</v>
      </c>
      <c r="J505" s="34" t="s">
        <v>1886</v>
      </c>
      <c r="K505" s="24" t="s">
        <v>1566</v>
      </c>
      <c r="L505" s="97">
        <v>34103007</v>
      </c>
      <c r="M505" s="49">
        <v>901688</v>
      </c>
      <c r="N505" s="34" t="s">
        <v>512</v>
      </c>
      <c r="AF505" t="e">
        <f>+VLOOKUP(M505,AG:AH,2,FALSE)</f>
        <v>#N/A</v>
      </c>
    </row>
    <row r="506" spans="1:32" ht="30" x14ac:dyDescent="0.25">
      <c r="A506" s="36">
        <f t="shared" si="25"/>
        <v>505</v>
      </c>
      <c r="B506" s="34" t="s">
        <v>392</v>
      </c>
      <c r="C506" s="24">
        <v>3401</v>
      </c>
      <c r="D506" s="24" t="s">
        <v>513</v>
      </c>
      <c r="E506" s="36">
        <v>1019</v>
      </c>
      <c r="F506" s="24" t="s">
        <v>2</v>
      </c>
      <c r="G506" s="68"/>
      <c r="H506" s="38" t="str">
        <f>+CONCATENATE(L506,"001","00099")</f>
        <v>3410301300100099</v>
      </c>
      <c r="I506" s="24" t="s">
        <v>513</v>
      </c>
      <c r="J506" s="34" t="s">
        <v>1886</v>
      </c>
      <c r="K506" s="24" t="s">
        <v>1566</v>
      </c>
      <c r="L506" s="97">
        <v>34103013</v>
      </c>
      <c r="M506" s="49">
        <v>902246</v>
      </c>
      <c r="N506" s="34" t="s">
        <v>513</v>
      </c>
      <c r="AF506" t="e">
        <f>+VLOOKUP(M506,AG:AH,2,FALSE)</f>
        <v>#N/A</v>
      </c>
    </row>
    <row r="507" spans="1:32" ht="30" x14ac:dyDescent="0.25">
      <c r="A507" s="36">
        <f t="shared" si="25"/>
        <v>506</v>
      </c>
      <c r="B507" s="34" t="s">
        <v>392</v>
      </c>
      <c r="C507" s="24">
        <v>3401</v>
      </c>
      <c r="D507" s="24" t="s">
        <v>514</v>
      </c>
      <c r="E507" s="36">
        <v>1020</v>
      </c>
      <c r="F507" s="24" t="s">
        <v>2</v>
      </c>
      <c r="G507" s="68"/>
      <c r="H507" s="38" t="str">
        <f>+CONCATENATE(L507,"001","00099")</f>
        <v>3410301500100099</v>
      </c>
      <c r="I507" s="24" t="s">
        <v>514</v>
      </c>
      <c r="J507" s="34" t="s">
        <v>1886</v>
      </c>
      <c r="K507" s="24" t="s">
        <v>1566</v>
      </c>
      <c r="L507" s="97">
        <v>34103015</v>
      </c>
      <c r="M507" s="49">
        <v>901352</v>
      </c>
      <c r="N507" s="34" t="s">
        <v>1388</v>
      </c>
      <c r="AF507" t="e">
        <f>+VLOOKUP(M507,AG:AH,2,FALSE)</f>
        <v>#N/A</v>
      </c>
    </row>
    <row r="508" spans="1:32" ht="30" x14ac:dyDescent="0.25">
      <c r="A508" s="36">
        <f t="shared" si="25"/>
        <v>507</v>
      </c>
      <c r="B508" s="34" t="s">
        <v>392</v>
      </c>
      <c r="C508" s="24">
        <v>3401</v>
      </c>
      <c r="D508" s="24" t="s">
        <v>515</v>
      </c>
      <c r="E508" s="36">
        <v>1021</v>
      </c>
      <c r="F508" s="24" t="s">
        <v>2</v>
      </c>
      <c r="G508" s="68"/>
      <c r="H508" s="38" t="str">
        <f>+CONCATENATE(L508,"001","00115")</f>
        <v>3410301600100115</v>
      </c>
      <c r="I508" s="24" t="s">
        <v>515</v>
      </c>
      <c r="J508" s="34" t="s">
        <v>1861</v>
      </c>
      <c r="K508" s="24" t="s">
        <v>1566</v>
      </c>
      <c r="L508" s="97">
        <v>34103016</v>
      </c>
      <c r="M508" s="49">
        <v>901353</v>
      </c>
      <c r="N508" s="34" t="s">
        <v>1389</v>
      </c>
      <c r="AF508" t="e">
        <f>+VLOOKUP(M508,AG:AH,2,FALSE)</f>
        <v>#N/A</v>
      </c>
    </row>
    <row r="509" spans="1:32" ht="30" x14ac:dyDescent="0.25">
      <c r="A509" s="36">
        <f t="shared" si="25"/>
        <v>508</v>
      </c>
      <c r="B509" s="50" t="s">
        <v>392</v>
      </c>
      <c r="C509" s="38">
        <v>3401</v>
      </c>
      <c r="D509" s="38" t="s">
        <v>516</v>
      </c>
      <c r="E509" s="110">
        <v>1022</v>
      </c>
      <c r="F509" s="24" t="s">
        <v>2</v>
      </c>
      <c r="G509" s="68"/>
      <c r="H509" s="38" t="str">
        <f>+CONCATENATE(L509,"001","00000")</f>
        <v>3410400100100000</v>
      </c>
      <c r="I509" s="38" t="s">
        <v>516</v>
      </c>
      <c r="J509" s="50" t="s">
        <v>1583</v>
      </c>
      <c r="K509" s="38" t="s">
        <v>1566</v>
      </c>
      <c r="L509" s="98">
        <v>34104001</v>
      </c>
      <c r="M509" s="54">
        <v>901629</v>
      </c>
      <c r="N509" s="50" t="s">
        <v>1973</v>
      </c>
      <c r="AF509" t="e">
        <f>+VLOOKUP(M509,AG:AH,2,FALSE)</f>
        <v>#N/A</v>
      </c>
    </row>
    <row r="510" spans="1:32" ht="30" x14ac:dyDescent="0.25">
      <c r="A510" s="36">
        <f t="shared" si="25"/>
        <v>509</v>
      </c>
      <c r="B510" s="50" t="s">
        <v>392</v>
      </c>
      <c r="C510" s="38">
        <v>3401</v>
      </c>
      <c r="D510" s="38" t="s">
        <v>516</v>
      </c>
      <c r="E510" s="110">
        <v>1022</v>
      </c>
      <c r="F510" s="24" t="s">
        <v>2</v>
      </c>
      <c r="G510" s="68"/>
      <c r="H510" s="38" t="str">
        <f>+CONCATENATE(L510,"002","00000")</f>
        <v>3410400100200000</v>
      </c>
      <c r="I510" s="38" t="s">
        <v>1974</v>
      </c>
      <c r="J510" s="50" t="s">
        <v>1583</v>
      </c>
      <c r="K510" s="38" t="s">
        <v>1566</v>
      </c>
      <c r="L510" s="98">
        <v>34104001</v>
      </c>
      <c r="M510" s="54">
        <v>901630</v>
      </c>
      <c r="N510" s="50" t="s">
        <v>1972</v>
      </c>
      <c r="AF510" t="e">
        <f>+VLOOKUP(M510,AG:AH,2,FALSE)</f>
        <v>#N/A</v>
      </c>
    </row>
    <row r="511" spans="1:32" ht="30" x14ac:dyDescent="0.25">
      <c r="A511" s="36">
        <f t="shared" si="25"/>
        <v>510</v>
      </c>
      <c r="B511" s="34" t="s">
        <v>392</v>
      </c>
      <c r="C511" s="24">
        <v>3401</v>
      </c>
      <c r="D511" s="24" t="s">
        <v>517</v>
      </c>
      <c r="E511" s="36">
        <v>1023</v>
      </c>
      <c r="F511" s="24" t="s">
        <v>2</v>
      </c>
      <c r="G511" s="68"/>
      <c r="H511" s="38" t="str">
        <f>+CONCATENATE(L511,"001","00000")</f>
        <v>3410400200100000</v>
      </c>
      <c r="I511" s="24" t="s">
        <v>517</v>
      </c>
      <c r="J511" s="34" t="s">
        <v>1583</v>
      </c>
      <c r="K511" s="24" t="s">
        <v>1566</v>
      </c>
      <c r="L511" s="97">
        <v>34104002</v>
      </c>
      <c r="M511" s="49">
        <v>902358</v>
      </c>
      <c r="N511" s="34" t="s">
        <v>517</v>
      </c>
      <c r="AF511" t="e">
        <f>+VLOOKUP(M511,AG:AH,2,FALSE)</f>
        <v>#N/A</v>
      </c>
    </row>
    <row r="512" spans="1:32" ht="30" x14ac:dyDescent="0.25">
      <c r="A512" s="36">
        <f t="shared" si="25"/>
        <v>511</v>
      </c>
      <c r="B512" s="50" t="s">
        <v>392</v>
      </c>
      <c r="C512" s="38">
        <v>3401</v>
      </c>
      <c r="D512" s="38" t="s">
        <v>518</v>
      </c>
      <c r="E512" s="110">
        <v>1024</v>
      </c>
      <c r="F512" s="24" t="s">
        <v>2</v>
      </c>
      <c r="G512" s="69"/>
      <c r="H512" s="38" t="str">
        <f>+CONCATENATE(L512,"001","00000")</f>
        <v>3410400300100000</v>
      </c>
      <c r="I512" s="38" t="s">
        <v>518</v>
      </c>
      <c r="J512" s="50" t="s">
        <v>1583</v>
      </c>
      <c r="K512" s="38" t="s">
        <v>1566</v>
      </c>
      <c r="L512" s="98">
        <v>34104003</v>
      </c>
      <c r="M512" s="54">
        <v>901631</v>
      </c>
      <c r="N512" s="50" t="s">
        <v>1968</v>
      </c>
      <c r="AF512" t="e">
        <f>+VLOOKUP(M512,AG:AH,2,FALSE)</f>
        <v>#N/A</v>
      </c>
    </row>
    <row r="513" spans="1:32" ht="30" x14ac:dyDescent="0.25">
      <c r="A513" s="36">
        <f t="shared" si="25"/>
        <v>512</v>
      </c>
      <c r="B513" s="50" t="s">
        <v>392</v>
      </c>
      <c r="C513" s="38">
        <v>3401</v>
      </c>
      <c r="D513" s="38" t="s">
        <v>518</v>
      </c>
      <c r="E513" s="110">
        <v>1024</v>
      </c>
      <c r="F513" s="24" t="s">
        <v>2</v>
      </c>
      <c r="G513" s="69"/>
      <c r="H513" s="38" t="str">
        <f>+CONCATENATE(L513,"002","00000")</f>
        <v>3410400300200000</v>
      </c>
      <c r="I513" s="38" t="s">
        <v>1967</v>
      </c>
      <c r="J513" s="50" t="s">
        <v>1583</v>
      </c>
      <c r="K513" s="38" t="s">
        <v>1566</v>
      </c>
      <c r="L513" s="98">
        <v>34104003</v>
      </c>
      <c r="M513" s="54">
        <v>901632</v>
      </c>
      <c r="N513" s="50" t="s">
        <v>1969</v>
      </c>
      <c r="AF513" t="e">
        <f>+VLOOKUP(M513,AG:AH,2,FALSE)</f>
        <v>#N/A</v>
      </c>
    </row>
    <row r="514" spans="1:32" ht="30" x14ac:dyDescent="0.25">
      <c r="A514" s="36">
        <f t="shared" si="25"/>
        <v>513</v>
      </c>
      <c r="B514" s="50" t="s">
        <v>392</v>
      </c>
      <c r="C514" s="38">
        <v>3401</v>
      </c>
      <c r="D514" s="38" t="s">
        <v>519</v>
      </c>
      <c r="E514" s="110">
        <v>1025</v>
      </c>
      <c r="F514" s="24" t="s">
        <v>2</v>
      </c>
      <c r="G514" s="69"/>
      <c r="H514" s="38" t="str">
        <f>+CONCATENATE(L514,"001","00000")</f>
        <v>3410400400100000</v>
      </c>
      <c r="I514" s="38" t="s">
        <v>519</v>
      </c>
      <c r="J514" s="50" t="s">
        <v>1583</v>
      </c>
      <c r="K514" s="38" t="s">
        <v>1566</v>
      </c>
      <c r="L514" s="98">
        <v>34104004</v>
      </c>
      <c r="M514" s="54">
        <v>901635</v>
      </c>
      <c r="N514" s="50" t="s">
        <v>1970</v>
      </c>
      <c r="AF514" t="e">
        <f>+VLOOKUP(M514,AG:AH,2,FALSE)</f>
        <v>#N/A</v>
      </c>
    </row>
    <row r="515" spans="1:32" ht="30" x14ac:dyDescent="0.25">
      <c r="A515" s="36">
        <f t="shared" ref="A515:A578" si="30">+A514+1</f>
        <v>514</v>
      </c>
      <c r="B515" s="50" t="s">
        <v>392</v>
      </c>
      <c r="C515" s="38">
        <v>3401</v>
      </c>
      <c r="D515" s="38" t="s">
        <v>519</v>
      </c>
      <c r="E515" s="110">
        <v>1025</v>
      </c>
      <c r="F515" s="24" t="s">
        <v>2</v>
      </c>
      <c r="G515" s="69"/>
      <c r="H515" s="38" t="str">
        <f>+CONCATENATE(L515,"002","00000")</f>
        <v>3410400400200000</v>
      </c>
      <c r="I515" s="38" t="s">
        <v>1975</v>
      </c>
      <c r="J515" s="50" t="s">
        <v>1583</v>
      </c>
      <c r="K515" s="38" t="s">
        <v>1566</v>
      </c>
      <c r="L515" s="98">
        <v>34104004</v>
      </c>
      <c r="M515" s="54">
        <v>901636</v>
      </c>
      <c r="N515" s="50" t="s">
        <v>1971</v>
      </c>
      <c r="AF515" t="e">
        <f>+VLOOKUP(M515,AG:AH,2,FALSE)</f>
        <v>#N/A</v>
      </c>
    </row>
    <row r="516" spans="1:32" ht="30" x14ac:dyDescent="0.25">
      <c r="A516" s="36">
        <f t="shared" si="30"/>
        <v>515</v>
      </c>
      <c r="B516" s="50" t="s">
        <v>392</v>
      </c>
      <c r="C516" s="38">
        <v>3401</v>
      </c>
      <c r="D516" s="38" t="s">
        <v>520</v>
      </c>
      <c r="E516" s="110">
        <v>1026</v>
      </c>
      <c r="F516" s="24" t="s">
        <v>2</v>
      </c>
      <c r="G516" s="69"/>
      <c r="H516" s="38" t="str">
        <f>+CONCATENATE(L516,"001","00000")</f>
        <v>3410400500100000</v>
      </c>
      <c r="I516" s="38" t="s">
        <v>520</v>
      </c>
      <c r="J516" s="50" t="s">
        <v>1583</v>
      </c>
      <c r="K516" s="38" t="s">
        <v>1566</v>
      </c>
      <c r="L516" s="98">
        <v>34104005</v>
      </c>
      <c r="M516" s="54">
        <v>901633</v>
      </c>
      <c r="N516" s="50" t="s">
        <v>1977</v>
      </c>
      <c r="AF516" t="e">
        <f>+VLOOKUP(M516,AG:AH,2,FALSE)</f>
        <v>#N/A</v>
      </c>
    </row>
    <row r="517" spans="1:32" s="37" customFormat="1" ht="30" x14ac:dyDescent="0.25">
      <c r="A517" s="36">
        <f t="shared" si="30"/>
        <v>516</v>
      </c>
      <c r="B517" s="50" t="s">
        <v>392</v>
      </c>
      <c r="C517" s="38">
        <v>3401</v>
      </c>
      <c r="D517" s="38" t="s">
        <v>520</v>
      </c>
      <c r="E517" s="110">
        <v>1026</v>
      </c>
      <c r="F517" s="24" t="s">
        <v>2</v>
      </c>
      <c r="G517" s="69"/>
      <c r="H517" s="38" t="str">
        <f>+CONCATENATE(L517,"002","00000")</f>
        <v>3410400500200000</v>
      </c>
      <c r="I517" s="38" t="s">
        <v>1976</v>
      </c>
      <c r="J517" s="50" t="s">
        <v>1583</v>
      </c>
      <c r="K517" s="38" t="s">
        <v>1566</v>
      </c>
      <c r="L517" s="98">
        <v>34104005</v>
      </c>
      <c r="M517" s="54">
        <v>901634</v>
      </c>
      <c r="N517" s="50" t="s">
        <v>1978</v>
      </c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F517" t="e">
        <f>+VLOOKUP(M517,AG:AH,2,FALSE)</f>
        <v>#N/A</v>
      </c>
    </row>
    <row r="518" spans="1:32" ht="30" x14ac:dyDescent="0.25">
      <c r="A518" s="36">
        <f t="shared" si="30"/>
        <v>517</v>
      </c>
      <c r="B518" s="50" t="s">
        <v>392</v>
      </c>
      <c r="C518" s="38">
        <v>3401</v>
      </c>
      <c r="D518" s="38" t="s">
        <v>521</v>
      </c>
      <c r="E518" s="110">
        <v>1028</v>
      </c>
      <c r="F518" s="24" t="s">
        <v>2</v>
      </c>
      <c r="G518" s="69"/>
      <c r="H518" s="38" t="str">
        <f>+CONCATENATE(L518,"001","00000")</f>
        <v>3410500100100000</v>
      </c>
      <c r="I518" s="38" t="s">
        <v>521</v>
      </c>
      <c r="J518" s="50" t="s">
        <v>1583</v>
      </c>
      <c r="K518" s="38" t="s">
        <v>1566</v>
      </c>
      <c r="L518" s="98">
        <v>34105001</v>
      </c>
      <c r="M518" s="54">
        <v>901637</v>
      </c>
      <c r="N518" s="50" t="s">
        <v>1980</v>
      </c>
      <c r="AF518" t="e">
        <f>+VLOOKUP(M518,AG:AH,2,FALSE)</f>
        <v>#N/A</v>
      </c>
    </row>
    <row r="519" spans="1:32" ht="30" x14ac:dyDescent="0.25">
      <c r="A519" s="36">
        <f t="shared" si="30"/>
        <v>518</v>
      </c>
      <c r="B519" s="50" t="s">
        <v>392</v>
      </c>
      <c r="C519" s="38">
        <v>3401</v>
      </c>
      <c r="D519" s="38" t="s">
        <v>521</v>
      </c>
      <c r="E519" s="110">
        <v>1028</v>
      </c>
      <c r="F519" s="24" t="s">
        <v>2</v>
      </c>
      <c r="G519" s="69"/>
      <c r="H519" s="38" t="str">
        <f>+CONCATENATE(L519,"002","00000")</f>
        <v>3410500100200000</v>
      </c>
      <c r="I519" s="38" t="s">
        <v>1979</v>
      </c>
      <c r="J519" s="50" t="s">
        <v>1583</v>
      </c>
      <c r="K519" s="38" t="s">
        <v>1566</v>
      </c>
      <c r="L519" s="98">
        <v>34105001</v>
      </c>
      <c r="M519" s="54">
        <v>901638</v>
      </c>
      <c r="N519" s="50" t="s">
        <v>1981</v>
      </c>
      <c r="AF519" t="e">
        <f>+VLOOKUP(M519,AG:AH,2,FALSE)</f>
        <v>#N/A</v>
      </c>
    </row>
    <row r="520" spans="1:32" ht="30" x14ac:dyDescent="0.25">
      <c r="A520" s="36">
        <f t="shared" si="30"/>
        <v>519</v>
      </c>
      <c r="B520" s="34" t="s">
        <v>392</v>
      </c>
      <c r="C520" s="24">
        <v>3401</v>
      </c>
      <c r="D520" s="24" t="s">
        <v>522</v>
      </c>
      <c r="E520" s="36">
        <v>1029</v>
      </c>
      <c r="F520" s="24" t="s">
        <v>2</v>
      </c>
      <c r="G520" s="68"/>
      <c r="H520" s="38" t="str">
        <f>+CONCATENATE(L520,"001","00000")</f>
        <v>3410500200100000</v>
      </c>
      <c r="I520" s="24" t="s">
        <v>522</v>
      </c>
      <c r="J520" s="34" t="s">
        <v>1583</v>
      </c>
      <c r="K520" s="24" t="s">
        <v>1566</v>
      </c>
      <c r="L520" s="97">
        <v>34105002</v>
      </c>
      <c r="M520" s="49">
        <v>902359</v>
      </c>
      <c r="N520" s="34" t="s">
        <v>522</v>
      </c>
      <c r="AF520" t="e">
        <f>+VLOOKUP(M520,AG:AH,2,FALSE)</f>
        <v>#N/A</v>
      </c>
    </row>
    <row r="521" spans="1:32" ht="30" x14ac:dyDescent="0.25">
      <c r="A521" s="36">
        <f t="shared" si="30"/>
        <v>520</v>
      </c>
      <c r="B521" s="50" t="s">
        <v>392</v>
      </c>
      <c r="C521" s="38">
        <v>3401</v>
      </c>
      <c r="D521" s="38" t="s">
        <v>523</v>
      </c>
      <c r="E521" s="110">
        <v>1030</v>
      </c>
      <c r="F521" s="24" t="s">
        <v>2</v>
      </c>
      <c r="G521" s="69"/>
      <c r="H521" s="38" t="str">
        <f>+CONCATENATE(L521,"001","00000")</f>
        <v>3410500300100000</v>
      </c>
      <c r="I521" s="38" t="s">
        <v>523</v>
      </c>
      <c r="J521" s="50" t="s">
        <v>1583</v>
      </c>
      <c r="K521" s="38" t="s">
        <v>1566</v>
      </c>
      <c r="L521" s="98">
        <v>34105003</v>
      </c>
      <c r="M521" s="54">
        <v>901639</v>
      </c>
      <c r="N521" s="50" t="s">
        <v>1983</v>
      </c>
      <c r="AF521" t="e">
        <f>+VLOOKUP(M521,AG:AH,2,FALSE)</f>
        <v>#N/A</v>
      </c>
    </row>
    <row r="522" spans="1:32" ht="30" x14ac:dyDescent="0.25">
      <c r="A522" s="36">
        <f t="shared" si="30"/>
        <v>521</v>
      </c>
      <c r="B522" s="50" t="s">
        <v>392</v>
      </c>
      <c r="C522" s="38">
        <v>3401</v>
      </c>
      <c r="D522" s="38" t="s">
        <v>523</v>
      </c>
      <c r="E522" s="110">
        <v>1030</v>
      </c>
      <c r="F522" s="24" t="s">
        <v>2</v>
      </c>
      <c r="G522" s="69"/>
      <c r="H522" s="38" t="str">
        <f>+CONCATENATE(L522,"002","00000")</f>
        <v>3410500300200000</v>
      </c>
      <c r="I522" s="38" t="s">
        <v>1982</v>
      </c>
      <c r="J522" s="50" t="s">
        <v>1583</v>
      </c>
      <c r="K522" s="38" t="s">
        <v>1566</v>
      </c>
      <c r="L522" s="98">
        <v>34105003</v>
      </c>
      <c r="M522" s="54">
        <v>901640</v>
      </c>
      <c r="N522" s="50" t="s">
        <v>1984</v>
      </c>
      <c r="AF522" t="e">
        <f>+VLOOKUP(M522,AG:AH,2,FALSE)</f>
        <v>#N/A</v>
      </c>
    </row>
    <row r="523" spans="1:32" ht="30" x14ac:dyDescent="0.25">
      <c r="A523" s="36">
        <f t="shared" si="30"/>
        <v>522</v>
      </c>
      <c r="B523" s="50" t="s">
        <v>392</v>
      </c>
      <c r="C523" s="38">
        <v>3401</v>
      </c>
      <c r="D523" s="38" t="s">
        <v>524</v>
      </c>
      <c r="E523" s="110">
        <v>1031</v>
      </c>
      <c r="F523" s="24" t="s">
        <v>2</v>
      </c>
      <c r="G523" s="69"/>
      <c r="H523" s="38" t="str">
        <f>+CONCATENATE(L523,"001","00000")</f>
        <v>3410500400100000</v>
      </c>
      <c r="I523" s="38" t="s">
        <v>524</v>
      </c>
      <c r="J523" s="50" t="s">
        <v>1583</v>
      </c>
      <c r="K523" s="38" t="s">
        <v>1566</v>
      </c>
      <c r="L523" s="98">
        <v>34105004</v>
      </c>
      <c r="M523" s="54">
        <v>901643</v>
      </c>
      <c r="N523" s="50" t="s">
        <v>1986</v>
      </c>
      <c r="AF523" t="e">
        <f>+VLOOKUP(M523,AG:AH,2,FALSE)</f>
        <v>#N/A</v>
      </c>
    </row>
    <row r="524" spans="1:32" ht="30" x14ac:dyDescent="0.25">
      <c r="A524" s="36">
        <f t="shared" si="30"/>
        <v>523</v>
      </c>
      <c r="B524" s="50" t="s">
        <v>392</v>
      </c>
      <c r="C524" s="38">
        <v>3401</v>
      </c>
      <c r="D524" s="38" t="s">
        <v>524</v>
      </c>
      <c r="E524" s="110">
        <v>1031</v>
      </c>
      <c r="F524" s="24" t="s">
        <v>2</v>
      </c>
      <c r="G524" s="69"/>
      <c r="H524" s="38" t="str">
        <f>+CONCATENATE(L524,"002","00000")</f>
        <v>3410500400200000</v>
      </c>
      <c r="I524" s="38" t="s">
        <v>1985</v>
      </c>
      <c r="J524" s="50" t="s">
        <v>1583</v>
      </c>
      <c r="K524" s="38" t="s">
        <v>1566</v>
      </c>
      <c r="L524" s="98">
        <v>34105004</v>
      </c>
      <c r="M524" s="54">
        <v>901644</v>
      </c>
      <c r="N524" s="50" t="s">
        <v>1987</v>
      </c>
      <c r="AF524" t="e">
        <f>+VLOOKUP(M524,AG:AH,2,FALSE)</f>
        <v>#N/A</v>
      </c>
    </row>
    <row r="525" spans="1:32" ht="30" x14ac:dyDescent="0.25">
      <c r="A525" s="36">
        <f t="shared" si="30"/>
        <v>524</v>
      </c>
      <c r="B525" s="50" t="s">
        <v>392</v>
      </c>
      <c r="C525" s="38">
        <v>3401</v>
      </c>
      <c r="D525" s="38" t="s">
        <v>525</v>
      </c>
      <c r="E525" s="110">
        <v>1032</v>
      </c>
      <c r="F525" s="24" t="s">
        <v>2</v>
      </c>
      <c r="G525" s="69"/>
      <c r="H525" s="38" t="str">
        <f>+CONCATENATE(L525,"001","00000")</f>
        <v>3410500500100000</v>
      </c>
      <c r="I525" s="38" t="s">
        <v>525</v>
      </c>
      <c r="J525" s="50" t="s">
        <v>1583</v>
      </c>
      <c r="K525" s="38" t="s">
        <v>1566</v>
      </c>
      <c r="L525" s="98">
        <v>34105005</v>
      </c>
      <c r="M525" s="54">
        <v>901641</v>
      </c>
      <c r="N525" s="50" t="s">
        <v>1989</v>
      </c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F525" t="e">
        <f>+VLOOKUP(M525,AG:AH,2,FALSE)</f>
        <v>#N/A</v>
      </c>
    </row>
    <row r="526" spans="1:32" s="37" customFormat="1" ht="30" x14ac:dyDescent="0.25">
      <c r="A526" s="36">
        <f t="shared" si="30"/>
        <v>525</v>
      </c>
      <c r="B526" s="50" t="s">
        <v>392</v>
      </c>
      <c r="C526" s="38">
        <v>3401</v>
      </c>
      <c r="D526" s="38" t="s">
        <v>525</v>
      </c>
      <c r="E526" s="110">
        <v>1032</v>
      </c>
      <c r="F526" s="24" t="s">
        <v>2</v>
      </c>
      <c r="G526" s="69"/>
      <c r="H526" s="38" t="str">
        <f>+CONCATENATE(L526,"002","00000")</f>
        <v>3410500500200000</v>
      </c>
      <c r="I526" s="38" t="s">
        <v>1988</v>
      </c>
      <c r="J526" s="50" t="s">
        <v>1583</v>
      </c>
      <c r="K526" s="38" t="s">
        <v>1566</v>
      </c>
      <c r="L526" s="98">
        <v>34105005</v>
      </c>
      <c r="M526" s="54">
        <v>901642</v>
      </c>
      <c r="N526" s="50" t="s">
        <v>1990</v>
      </c>
      <c r="AF526" t="e">
        <f>+VLOOKUP(M526,AG:AH,2,FALSE)</f>
        <v>#N/A</v>
      </c>
    </row>
    <row r="527" spans="1:32" ht="30" x14ac:dyDescent="0.25">
      <c r="A527" s="36">
        <f t="shared" si="30"/>
        <v>526</v>
      </c>
      <c r="B527" s="50" t="s">
        <v>392</v>
      </c>
      <c r="C527" s="38">
        <v>3401</v>
      </c>
      <c r="D527" s="38" t="s">
        <v>526</v>
      </c>
      <c r="E527" s="110">
        <v>1034</v>
      </c>
      <c r="F527" s="24" t="s">
        <v>2</v>
      </c>
      <c r="G527" s="69"/>
      <c r="H527" s="38" t="str">
        <f>+CONCATENATE(L527,"001","00000")</f>
        <v>3410600100100000</v>
      </c>
      <c r="I527" s="38" t="s">
        <v>526</v>
      </c>
      <c r="J527" s="50" t="s">
        <v>1583</v>
      </c>
      <c r="K527" s="38" t="s">
        <v>1566</v>
      </c>
      <c r="L527" s="98">
        <v>34106001</v>
      </c>
      <c r="M527" s="54">
        <v>901645</v>
      </c>
      <c r="N527" s="50" t="s">
        <v>2016</v>
      </c>
      <c r="AF527" t="e">
        <f>+VLOOKUP(M527,AG:AH,2,FALSE)</f>
        <v>#N/A</v>
      </c>
    </row>
    <row r="528" spans="1:32" ht="30" x14ac:dyDescent="0.25">
      <c r="A528" s="36">
        <f t="shared" si="30"/>
        <v>527</v>
      </c>
      <c r="B528" s="50" t="s">
        <v>392</v>
      </c>
      <c r="C528" s="38">
        <v>3401</v>
      </c>
      <c r="D528" s="38" t="s">
        <v>526</v>
      </c>
      <c r="E528" s="110">
        <v>1034</v>
      </c>
      <c r="F528" s="24" t="s">
        <v>2</v>
      </c>
      <c r="G528" s="69"/>
      <c r="H528" s="38" t="str">
        <f>+CONCATENATE(L528,"002","00000")</f>
        <v>3410600100200000</v>
      </c>
      <c r="I528" s="38" t="s">
        <v>2015</v>
      </c>
      <c r="J528" s="50" t="s">
        <v>1583</v>
      </c>
      <c r="K528" s="38" t="s">
        <v>1566</v>
      </c>
      <c r="L528" s="98">
        <v>34106001</v>
      </c>
      <c r="M528" s="54">
        <v>901646</v>
      </c>
      <c r="N528" s="50" t="s">
        <v>2017</v>
      </c>
      <c r="AF528" t="e">
        <f>+VLOOKUP(M528,AG:AH,2,FALSE)</f>
        <v>#N/A</v>
      </c>
    </row>
    <row r="529" spans="1:32" ht="30" x14ac:dyDescent="0.25">
      <c r="A529" s="36">
        <f t="shared" si="30"/>
        <v>528</v>
      </c>
      <c r="B529" s="50" t="s">
        <v>392</v>
      </c>
      <c r="C529" s="38">
        <v>3401</v>
      </c>
      <c r="D529" s="50" t="s">
        <v>527</v>
      </c>
      <c r="E529" s="110">
        <v>1035</v>
      </c>
      <c r="F529" s="24" t="s">
        <v>2</v>
      </c>
      <c r="G529" s="69"/>
      <c r="H529" s="38" t="str">
        <f>+CONCATENATE(L529,"001","00000")</f>
        <v>3410600200100000</v>
      </c>
      <c r="I529" s="38" t="s">
        <v>527</v>
      </c>
      <c r="J529" s="50" t="s">
        <v>1583</v>
      </c>
      <c r="K529" s="38" t="s">
        <v>1566</v>
      </c>
      <c r="L529" s="98">
        <v>34106002</v>
      </c>
      <c r="M529" s="54">
        <v>901649</v>
      </c>
      <c r="N529" s="50" t="s">
        <v>2020</v>
      </c>
      <c r="AF529" t="e">
        <f>+VLOOKUP(M529,AG:AH,2,FALSE)</f>
        <v>#N/A</v>
      </c>
    </row>
    <row r="530" spans="1:32" ht="30" x14ac:dyDescent="0.25">
      <c r="A530" s="36">
        <f t="shared" si="30"/>
        <v>529</v>
      </c>
      <c r="B530" s="50" t="s">
        <v>392</v>
      </c>
      <c r="C530" s="38">
        <v>3401</v>
      </c>
      <c r="D530" s="50" t="s">
        <v>527</v>
      </c>
      <c r="E530" s="110">
        <v>1035</v>
      </c>
      <c r="F530" s="24" t="s">
        <v>2</v>
      </c>
      <c r="G530" s="69"/>
      <c r="H530" s="38" t="str">
        <f>+CONCATENATE(L530,"002","00000")</f>
        <v>3410600200200000</v>
      </c>
      <c r="I530" s="38" t="s">
        <v>2019</v>
      </c>
      <c r="J530" s="50" t="s">
        <v>1583</v>
      </c>
      <c r="K530" s="38" t="s">
        <v>1566</v>
      </c>
      <c r="L530" s="98">
        <v>34106002</v>
      </c>
      <c r="M530" s="54">
        <v>901650</v>
      </c>
      <c r="N530" s="50" t="s">
        <v>2021</v>
      </c>
      <c r="AF530" t="e">
        <f>+VLOOKUP(M530,AG:AH,2,FALSE)</f>
        <v>#N/A</v>
      </c>
    </row>
    <row r="531" spans="1:32" ht="30" x14ac:dyDescent="0.25">
      <c r="A531" s="36">
        <f t="shared" si="30"/>
        <v>530</v>
      </c>
      <c r="B531" s="50" t="s">
        <v>392</v>
      </c>
      <c r="C531" s="38">
        <v>3401</v>
      </c>
      <c r="D531" s="38" t="s">
        <v>528</v>
      </c>
      <c r="E531" s="110">
        <v>1036</v>
      </c>
      <c r="F531" s="24" t="s">
        <v>2</v>
      </c>
      <c r="G531" s="69"/>
      <c r="H531" s="38" t="str">
        <f>+CONCATENATE(L531,"001","00000")</f>
        <v>3410600300100000</v>
      </c>
      <c r="I531" s="38" t="s">
        <v>528</v>
      </c>
      <c r="J531" s="50" t="s">
        <v>1583</v>
      </c>
      <c r="K531" s="38" t="s">
        <v>1566</v>
      </c>
      <c r="L531" s="98">
        <v>34106003</v>
      </c>
      <c r="M531" s="54">
        <v>901647</v>
      </c>
      <c r="N531" s="50" t="s">
        <v>2023</v>
      </c>
      <c r="AF531" t="e">
        <f>+VLOOKUP(M531,AG:AH,2,FALSE)</f>
        <v>#N/A</v>
      </c>
    </row>
    <row r="532" spans="1:32" ht="30" x14ac:dyDescent="0.25">
      <c r="A532" s="36">
        <f t="shared" si="30"/>
        <v>531</v>
      </c>
      <c r="B532" s="50" t="s">
        <v>392</v>
      </c>
      <c r="C532" s="38">
        <v>3401</v>
      </c>
      <c r="D532" s="38" t="s">
        <v>528</v>
      </c>
      <c r="E532" s="110">
        <v>1036</v>
      </c>
      <c r="F532" s="24" t="s">
        <v>2</v>
      </c>
      <c r="G532" s="69"/>
      <c r="H532" s="38" t="str">
        <f>+CONCATENATE(L532,"002","00000")</f>
        <v>3410600300200000</v>
      </c>
      <c r="I532" s="38" t="s">
        <v>2022</v>
      </c>
      <c r="J532" s="50" t="s">
        <v>1583</v>
      </c>
      <c r="K532" s="38" t="s">
        <v>1566</v>
      </c>
      <c r="L532" s="98">
        <v>34106003</v>
      </c>
      <c r="M532" s="54">
        <v>901648</v>
      </c>
      <c r="N532" s="50" t="s">
        <v>2024</v>
      </c>
      <c r="AF532" t="e">
        <f>+VLOOKUP(M532,AG:AH,2,FALSE)</f>
        <v>#N/A</v>
      </c>
    </row>
    <row r="533" spans="1:32" s="37" customFormat="1" ht="30" x14ac:dyDescent="0.25">
      <c r="A533" s="36">
        <f t="shared" si="30"/>
        <v>532</v>
      </c>
      <c r="B533" s="50" t="s">
        <v>392</v>
      </c>
      <c r="C533" s="38">
        <v>3401</v>
      </c>
      <c r="D533" s="38" t="s">
        <v>529</v>
      </c>
      <c r="E533" s="110">
        <v>1037</v>
      </c>
      <c r="F533" s="24" t="s">
        <v>2</v>
      </c>
      <c r="G533" s="69"/>
      <c r="H533" s="38" t="str">
        <f t="shared" ref="H533" si="31">+CONCATENATE(L533,"001","00000")</f>
        <v>3410600400100000</v>
      </c>
      <c r="I533" s="38" t="s">
        <v>529</v>
      </c>
      <c r="J533" s="50" t="s">
        <v>1583</v>
      </c>
      <c r="K533" s="38" t="s">
        <v>1566</v>
      </c>
      <c r="L533" s="98">
        <v>34106004</v>
      </c>
      <c r="M533" s="54">
        <v>901651</v>
      </c>
      <c r="N533" s="50" t="s">
        <v>2159</v>
      </c>
      <c r="AF533" t="e">
        <f>+VLOOKUP(M533,AG:AH,2,FALSE)</f>
        <v>#N/A</v>
      </c>
    </row>
    <row r="534" spans="1:32" s="37" customFormat="1" ht="30" x14ac:dyDescent="0.25">
      <c r="A534" s="36">
        <f t="shared" si="30"/>
        <v>533</v>
      </c>
      <c r="B534" s="50" t="s">
        <v>392</v>
      </c>
      <c r="C534" s="38">
        <v>3401</v>
      </c>
      <c r="D534" s="38" t="s">
        <v>529</v>
      </c>
      <c r="E534" s="110">
        <v>1037</v>
      </c>
      <c r="F534" s="24" t="s">
        <v>2</v>
      </c>
      <c r="G534" s="69"/>
      <c r="H534" s="38" t="str">
        <f>+CONCATENATE(L534,"002","00000")</f>
        <v>3410600400200000</v>
      </c>
      <c r="I534" s="38" t="s">
        <v>2158</v>
      </c>
      <c r="J534" s="50" t="s">
        <v>1583</v>
      </c>
      <c r="K534" s="38" t="s">
        <v>1566</v>
      </c>
      <c r="L534" s="98">
        <v>34106004</v>
      </c>
      <c r="M534" s="54">
        <v>901652</v>
      </c>
      <c r="N534" s="50" t="s">
        <v>2160</v>
      </c>
      <c r="AF534" t="e">
        <f>+VLOOKUP(M534,AG:AH,2,FALSE)</f>
        <v>#N/A</v>
      </c>
    </row>
    <row r="535" spans="1:32" ht="30" x14ac:dyDescent="0.25">
      <c r="A535" s="36">
        <f t="shared" si="30"/>
        <v>534</v>
      </c>
      <c r="B535" s="34" t="s">
        <v>392</v>
      </c>
      <c r="C535" s="24">
        <v>3401</v>
      </c>
      <c r="D535" s="24" t="s">
        <v>530</v>
      </c>
      <c r="E535" s="36">
        <v>1038</v>
      </c>
      <c r="F535" s="24" t="s">
        <v>2</v>
      </c>
      <c r="G535" s="24"/>
      <c r="H535" s="38" t="str">
        <f t="shared" ref="H535:H566" si="32">+CONCATENATE(L535,"001","00000")</f>
        <v>3410600500100000</v>
      </c>
      <c r="I535" s="24" t="s">
        <v>530</v>
      </c>
      <c r="J535" s="24" t="s">
        <v>1583</v>
      </c>
      <c r="K535" s="24" t="s">
        <v>1566</v>
      </c>
      <c r="L535" s="97">
        <v>34106005</v>
      </c>
      <c r="M535" s="49">
        <v>902360</v>
      </c>
      <c r="N535" s="34" t="s">
        <v>530</v>
      </c>
      <c r="AF535" t="e">
        <f>+VLOOKUP(M535,AG:AH,2,FALSE)</f>
        <v>#N/A</v>
      </c>
    </row>
    <row r="536" spans="1:32" ht="30" x14ac:dyDescent="0.25">
      <c r="A536" s="36">
        <f t="shared" si="30"/>
        <v>535</v>
      </c>
      <c r="B536" s="34" t="s">
        <v>392</v>
      </c>
      <c r="C536" s="24">
        <v>3401</v>
      </c>
      <c r="D536" s="24" t="s">
        <v>531</v>
      </c>
      <c r="E536" s="36">
        <v>1039</v>
      </c>
      <c r="F536" s="24" t="s">
        <v>2</v>
      </c>
      <c r="G536" s="24"/>
      <c r="H536" s="38" t="str">
        <f t="shared" si="32"/>
        <v>3410700100100000</v>
      </c>
      <c r="I536" s="24" t="s">
        <v>531</v>
      </c>
      <c r="J536" s="24" t="s">
        <v>1583</v>
      </c>
      <c r="K536" s="24" t="s">
        <v>1566</v>
      </c>
      <c r="L536" s="97">
        <v>34107001</v>
      </c>
      <c r="M536" s="49">
        <v>901765</v>
      </c>
      <c r="N536" s="34" t="s">
        <v>531</v>
      </c>
      <c r="AF536" t="e">
        <f>+VLOOKUP(M536,AG:AH,2,FALSE)</f>
        <v>#N/A</v>
      </c>
    </row>
    <row r="537" spans="1:32" ht="30" x14ac:dyDescent="0.25">
      <c r="A537" s="36">
        <f t="shared" si="30"/>
        <v>536</v>
      </c>
      <c r="B537" s="34" t="s">
        <v>392</v>
      </c>
      <c r="C537" s="24">
        <v>3401</v>
      </c>
      <c r="D537" s="24" t="s">
        <v>532</v>
      </c>
      <c r="E537" s="36">
        <v>1040</v>
      </c>
      <c r="F537" s="24" t="s">
        <v>2</v>
      </c>
      <c r="G537" s="24"/>
      <c r="H537" s="38" t="str">
        <f t="shared" si="32"/>
        <v>3410700200100000</v>
      </c>
      <c r="I537" s="24" t="s">
        <v>532</v>
      </c>
      <c r="J537" s="24" t="s">
        <v>1583</v>
      </c>
      <c r="K537" s="24" t="s">
        <v>1566</v>
      </c>
      <c r="L537" s="97">
        <v>34107002</v>
      </c>
      <c r="M537" s="49">
        <v>901766</v>
      </c>
      <c r="N537" s="34" t="s">
        <v>532</v>
      </c>
      <c r="AF537" t="e">
        <f>+VLOOKUP(M537,AG:AH,2,FALSE)</f>
        <v>#N/A</v>
      </c>
    </row>
    <row r="538" spans="1:32" ht="30" x14ac:dyDescent="0.25">
      <c r="A538" s="36">
        <f t="shared" si="30"/>
        <v>537</v>
      </c>
      <c r="B538" s="34" t="s">
        <v>392</v>
      </c>
      <c r="C538" s="24">
        <v>3401</v>
      </c>
      <c r="D538" s="24" t="s">
        <v>533</v>
      </c>
      <c r="E538" s="36">
        <v>1041</v>
      </c>
      <c r="F538" s="24" t="s">
        <v>2</v>
      </c>
      <c r="G538" s="24"/>
      <c r="H538" s="38" t="str">
        <f t="shared" si="32"/>
        <v>3410700300100000</v>
      </c>
      <c r="I538" s="24" t="s">
        <v>533</v>
      </c>
      <c r="J538" s="24" t="s">
        <v>1583</v>
      </c>
      <c r="K538" s="24" t="s">
        <v>1566</v>
      </c>
      <c r="L538" s="97">
        <v>34107003</v>
      </c>
      <c r="M538" s="49">
        <v>901767</v>
      </c>
      <c r="N538" s="34" t="s">
        <v>533</v>
      </c>
      <c r="AF538" t="e">
        <f>+VLOOKUP(M538,AG:AH,2,FALSE)</f>
        <v>#N/A</v>
      </c>
    </row>
    <row r="539" spans="1:32" ht="30" x14ac:dyDescent="0.25">
      <c r="A539" s="36">
        <f t="shared" si="30"/>
        <v>538</v>
      </c>
      <c r="B539" s="34" t="s">
        <v>392</v>
      </c>
      <c r="C539" s="24">
        <v>3401</v>
      </c>
      <c r="D539" s="24" t="s">
        <v>534</v>
      </c>
      <c r="E539" s="36">
        <v>1042</v>
      </c>
      <c r="F539" s="24" t="s">
        <v>2</v>
      </c>
      <c r="G539" s="24"/>
      <c r="H539" s="38" t="str">
        <f t="shared" si="32"/>
        <v>3410700400100000</v>
      </c>
      <c r="I539" s="24" t="s">
        <v>534</v>
      </c>
      <c r="J539" s="24" t="s">
        <v>1583</v>
      </c>
      <c r="K539" s="24" t="s">
        <v>1566</v>
      </c>
      <c r="L539" s="97">
        <v>34107004</v>
      </c>
      <c r="M539" s="49">
        <v>901768</v>
      </c>
      <c r="N539" s="34" t="s">
        <v>534</v>
      </c>
      <c r="AF539" t="e">
        <f>+VLOOKUP(M539,AG:AH,2,FALSE)</f>
        <v>#N/A</v>
      </c>
    </row>
    <row r="540" spans="1:32" ht="30" x14ac:dyDescent="0.25">
      <c r="A540" s="36">
        <f t="shared" si="30"/>
        <v>539</v>
      </c>
      <c r="B540" s="34" t="s">
        <v>392</v>
      </c>
      <c r="C540" s="24">
        <v>3401</v>
      </c>
      <c r="D540" s="24" t="s">
        <v>535</v>
      </c>
      <c r="E540" s="36">
        <v>1043</v>
      </c>
      <c r="F540" s="24" t="s">
        <v>2</v>
      </c>
      <c r="G540" s="24"/>
      <c r="H540" s="38" t="str">
        <f t="shared" si="32"/>
        <v>3410700500100000</v>
      </c>
      <c r="I540" s="24" t="s">
        <v>535</v>
      </c>
      <c r="J540" s="24" t="s">
        <v>1583</v>
      </c>
      <c r="K540" s="24" t="s">
        <v>1566</v>
      </c>
      <c r="L540" s="97">
        <v>34107005</v>
      </c>
      <c r="M540" s="49">
        <v>901769</v>
      </c>
      <c r="N540" s="34" t="s">
        <v>535</v>
      </c>
      <c r="AF540" t="e">
        <f>+VLOOKUP(M540,AG:AH,2,FALSE)</f>
        <v>#N/A</v>
      </c>
    </row>
    <row r="541" spans="1:32" ht="30" x14ac:dyDescent="0.25">
      <c r="A541" s="36">
        <f t="shared" si="30"/>
        <v>540</v>
      </c>
      <c r="B541" s="34" t="s">
        <v>392</v>
      </c>
      <c r="C541" s="24">
        <v>3401</v>
      </c>
      <c r="D541" s="24" t="s">
        <v>536</v>
      </c>
      <c r="E541" s="36">
        <v>1044</v>
      </c>
      <c r="F541" s="24" t="s">
        <v>2</v>
      </c>
      <c r="G541" s="24"/>
      <c r="H541" s="38" t="str">
        <f t="shared" si="32"/>
        <v>3410700600100000</v>
      </c>
      <c r="I541" s="24" t="s">
        <v>536</v>
      </c>
      <c r="J541" s="24" t="s">
        <v>1583</v>
      </c>
      <c r="K541" s="24" t="s">
        <v>1566</v>
      </c>
      <c r="L541" s="97">
        <v>34107006</v>
      </c>
      <c r="M541" s="49">
        <v>901770</v>
      </c>
      <c r="N541" s="34" t="s">
        <v>536</v>
      </c>
      <c r="AF541" t="e">
        <f>+VLOOKUP(M541,AG:AH,2,FALSE)</f>
        <v>#N/A</v>
      </c>
    </row>
    <row r="542" spans="1:32" ht="30" x14ac:dyDescent="0.25">
      <c r="A542" s="36">
        <f t="shared" si="30"/>
        <v>541</v>
      </c>
      <c r="B542" s="34" t="s">
        <v>392</v>
      </c>
      <c r="C542" s="24">
        <v>3401</v>
      </c>
      <c r="D542" s="24" t="s">
        <v>537</v>
      </c>
      <c r="E542" s="36">
        <v>1045</v>
      </c>
      <c r="F542" s="24" t="s">
        <v>2</v>
      </c>
      <c r="G542" s="24"/>
      <c r="H542" s="38" t="str">
        <f t="shared" si="32"/>
        <v>3410700700100000</v>
      </c>
      <c r="I542" s="24" t="s">
        <v>537</v>
      </c>
      <c r="J542" s="24" t="s">
        <v>1583</v>
      </c>
      <c r="K542" s="24" t="s">
        <v>1566</v>
      </c>
      <c r="L542" s="97">
        <v>34107007</v>
      </c>
      <c r="M542" s="49">
        <v>901771</v>
      </c>
      <c r="N542" s="34" t="s">
        <v>537</v>
      </c>
      <c r="AF542" t="e">
        <f>+VLOOKUP(M542,AG:AH,2,FALSE)</f>
        <v>#N/A</v>
      </c>
    </row>
    <row r="543" spans="1:32" ht="30" x14ac:dyDescent="0.25">
      <c r="A543" s="36">
        <f t="shared" si="30"/>
        <v>542</v>
      </c>
      <c r="B543" s="34" t="s">
        <v>392</v>
      </c>
      <c r="C543" s="24">
        <v>3401</v>
      </c>
      <c r="D543" s="24" t="s">
        <v>538</v>
      </c>
      <c r="E543" s="36">
        <v>1046</v>
      </c>
      <c r="F543" s="24" t="s">
        <v>2</v>
      </c>
      <c r="G543" s="24"/>
      <c r="H543" s="38" t="str">
        <f t="shared" si="32"/>
        <v>3410700800100000</v>
      </c>
      <c r="I543" s="24" t="s">
        <v>538</v>
      </c>
      <c r="J543" s="24" t="s">
        <v>1583</v>
      </c>
      <c r="K543" s="24" t="s">
        <v>1566</v>
      </c>
      <c r="L543" s="97">
        <v>34107008</v>
      </c>
      <c r="M543" s="49">
        <v>901772</v>
      </c>
      <c r="N543" s="34" t="s">
        <v>538</v>
      </c>
      <c r="AF543" t="e">
        <f>+VLOOKUP(M543,AG:AH,2,FALSE)</f>
        <v>#N/A</v>
      </c>
    </row>
    <row r="544" spans="1:32" ht="30" x14ac:dyDescent="0.25">
      <c r="A544" s="36">
        <f t="shared" si="30"/>
        <v>543</v>
      </c>
      <c r="B544" s="34" t="s">
        <v>392</v>
      </c>
      <c r="C544" s="24">
        <v>3401</v>
      </c>
      <c r="D544" s="24" t="s">
        <v>539</v>
      </c>
      <c r="E544" s="36">
        <v>1047</v>
      </c>
      <c r="F544" s="24" t="s">
        <v>2</v>
      </c>
      <c r="G544" s="24"/>
      <c r="H544" s="38" t="str">
        <f t="shared" si="32"/>
        <v>3410700900100000</v>
      </c>
      <c r="I544" s="24" t="s">
        <v>539</v>
      </c>
      <c r="J544" s="24" t="s">
        <v>1583</v>
      </c>
      <c r="K544" s="24" t="s">
        <v>1566</v>
      </c>
      <c r="L544" s="97">
        <v>34107009</v>
      </c>
      <c r="M544" s="49">
        <v>901773</v>
      </c>
      <c r="N544" s="34" t="s">
        <v>539</v>
      </c>
      <c r="AF544" t="e">
        <f>+VLOOKUP(M544,AG:AH,2,FALSE)</f>
        <v>#N/A</v>
      </c>
    </row>
    <row r="545" spans="1:32" ht="30" x14ac:dyDescent="0.25">
      <c r="A545" s="36">
        <f t="shared" si="30"/>
        <v>544</v>
      </c>
      <c r="B545" s="34" t="s">
        <v>392</v>
      </c>
      <c r="C545" s="24">
        <v>3401</v>
      </c>
      <c r="D545" s="24" t="s">
        <v>540</v>
      </c>
      <c r="E545" s="36">
        <v>1048</v>
      </c>
      <c r="F545" s="24" t="s">
        <v>2</v>
      </c>
      <c r="G545" s="24"/>
      <c r="H545" s="38" t="str">
        <f t="shared" si="32"/>
        <v>3410701000100000</v>
      </c>
      <c r="I545" s="24" t="s">
        <v>540</v>
      </c>
      <c r="J545" s="24" t="s">
        <v>1583</v>
      </c>
      <c r="K545" s="24" t="s">
        <v>1566</v>
      </c>
      <c r="L545" s="97">
        <v>34107010</v>
      </c>
      <c r="M545" s="49">
        <v>901774</v>
      </c>
      <c r="N545" s="34" t="s">
        <v>540</v>
      </c>
      <c r="AF545" t="e">
        <f>+VLOOKUP(M545,AG:AH,2,FALSE)</f>
        <v>#N/A</v>
      </c>
    </row>
    <row r="546" spans="1:32" ht="30" x14ac:dyDescent="0.25">
      <c r="A546" s="36">
        <f t="shared" si="30"/>
        <v>545</v>
      </c>
      <c r="B546" s="34" t="s">
        <v>392</v>
      </c>
      <c r="C546" s="24">
        <v>3401</v>
      </c>
      <c r="D546" s="24" t="s">
        <v>541</v>
      </c>
      <c r="E546" s="36">
        <v>1049</v>
      </c>
      <c r="F546" s="24" t="s">
        <v>2</v>
      </c>
      <c r="G546" s="24"/>
      <c r="H546" s="38" t="str">
        <f t="shared" si="32"/>
        <v>3410701100100000</v>
      </c>
      <c r="I546" s="24" t="s">
        <v>541</v>
      </c>
      <c r="J546" s="24" t="s">
        <v>1583</v>
      </c>
      <c r="K546" s="24" t="s">
        <v>1566</v>
      </c>
      <c r="L546" s="97">
        <v>34107011</v>
      </c>
      <c r="M546" s="49">
        <v>901775</v>
      </c>
      <c r="N546" s="34" t="s">
        <v>541</v>
      </c>
      <c r="AF546" t="e">
        <f>+VLOOKUP(M546,AG:AH,2,FALSE)</f>
        <v>#N/A</v>
      </c>
    </row>
    <row r="547" spans="1:32" ht="30" x14ac:dyDescent="0.25">
      <c r="A547" s="36">
        <f t="shared" si="30"/>
        <v>546</v>
      </c>
      <c r="B547" s="34" t="s">
        <v>392</v>
      </c>
      <c r="C547" s="24">
        <v>3401</v>
      </c>
      <c r="D547" s="24" t="s">
        <v>542</v>
      </c>
      <c r="E547" s="36">
        <v>1050</v>
      </c>
      <c r="F547" s="24" t="s">
        <v>2</v>
      </c>
      <c r="G547" s="24"/>
      <c r="H547" s="38" t="str">
        <f t="shared" si="32"/>
        <v>3410701200100000</v>
      </c>
      <c r="I547" s="24" t="s">
        <v>542</v>
      </c>
      <c r="J547" s="24" t="s">
        <v>1583</v>
      </c>
      <c r="K547" s="24" t="s">
        <v>1566</v>
      </c>
      <c r="L547" s="97">
        <v>34107012</v>
      </c>
      <c r="M547" s="49">
        <v>901776</v>
      </c>
      <c r="N547" s="34" t="s">
        <v>542</v>
      </c>
      <c r="AF547" t="e">
        <f>+VLOOKUP(M547,AG:AH,2,FALSE)</f>
        <v>#N/A</v>
      </c>
    </row>
    <row r="548" spans="1:32" ht="30" x14ac:dyDescent="0.25">
      <c r="A548" s="36">
        <f t="shared" si="30"/>
        <v>547</v>
      </c>
      <c r="B548" s="34" t="s">
        <v>392</v>
      </c>
      <c r="C548" s="24">
        <v>3401</v>
      </c>
      <c r="D548" s="24" t="s">
        <v>543</v>
      </c>
      <c r="E548" s="36">
        <v>1051</v>
      </c>
      <c r="F548" s="24" t="s">
        <v>2</v>
      </c>
      <c r="G548" s="24"/>
      <c r="H548" s="38" t="str">
        <f t="shared" si="32"/>
        <v>3410701300100000</v>
      </c>
      <c r="I548" s="24" t="s">
        <v>543</v>
      </c>
      <c r="J548" s="24" t="s">
        <v>1583</v>
      </c>
      <c r="K548" s="24" t="s">
        <v>1566</v>
      </c>
      <c r="L548" s="97">
        <v>34107013</v>
      </c>
      <c r="M548" s="49">
        <v>901777</v>
      </c>
      <c r="N548" s="34" t="s">
        <v>543</v>
      </c>
      <c r="AF548" t="e">
        <f>+VLOOKUP(M548,AG:AH,2,FALSE)</f>
        <v>#N/A</v>
      </c>
    </row>
    <row r="549" spans="1:32" ht="30" x14ac:dyDescent="0.25">
      <c r="A549" s="36">
        <f t="shared" si="30"/>
        <v>548</v>
      </c>
      <c r="B549" s="34" t="s">
        <v>392</v>
      </c>
      <c r="C549" s="24">
        <v>3401</v>
      </c>
      <c r="D549" s="24" t="s">
        <v>544</v>
      </c>
      <c r="E549" s="36">
        <v>1052</v>
      </c>
      <c r="F549" s="24" t="s">
        <v>2</v>
      </c>
      <c r="G549" s="24"/>
      <c r="H549" s="38" t="str">
        <f t="shared" si="32"/>
        <v>3410701400100000</v>
      </c>
      <c r="I549" s="24" t="s">
        <v>544</v>
      </c>
      <c r="J549" s="24" t="s">
        <v>1583</v>
      </c>
      <c r="K549" s="24" t="s">
        <v>1566</v>
      </c>
      <c r="L549" s="97">
        <v>34107014</v>
      </c>
      <c r="M549" s="49">
        <v>901778</v>
      </c>
      <c r="N549" s="34" t="s">
        <v>544</v>
      </c>
      <c r="AF549" t="e">
        <f>+VLOOKUP(M549,AG:AH,2,FALSE)</f>
        <v>#N/A</v>
      </c>
    </row>
    <row r="550" spans="1:32" ht="30" x14ac:dyDescent="0.25">
      <c r="A550" s="36">
        <f t="shared" si="30"/>
        <v>549</v>
      </c>
      <c r="B550" s="34" t="s">
        <v>392</v>
      </c>
      <c r="C550" s="24">
        <v>3401</v>
      </c>
      <c r="D550" s="24" t="s">
        <v>545</v>
      </c>
      <c r="E550" s="36">
        <v>1053</v>
      </c>
      <c r="F550" s="24" t="s">
        <v>2</v>
      </c>
      <c r="G550" s="24"/>
      <c r="H550" s="38" t="str">
        <f t="shared" si="32"/>
        <v>3410701500100000</v>
      </c>
      <c r="I550" s="24" t="s">
        <v>545</v>
      </c>
      <c r="J550" s="24" t="s">
        <v>1583</v>
      </c>
      <c r="K550" s="24" t="s">
        <v>1566</v>
      </c>
      <c r="L550" s="97">
        <v>34107015</v>
      </c>
      <c r="M550" s="49">
        <v>901779</v>
      </c>
      <c r="N550" s="34" t="s">
        <v>545</v>
      </c>
      <c r="AF550" t="e">
        <f>+VLOOKUP(M550,AG:AH,2,FALSE)</f>
        <v>#N/A</v>
      </c>
    </row>
    <row r="551" spans="1:32" ht="30" x14ac:dyDescent="0.25">
      <c r="A551" s="36">
        <f t="shared" si="30"/>
        <v>550</v>
      </c>
      <c r="B551" s="34" t="s">
        <v>392</v>
      </c>
      <c r="C551" s="24">
        <v>3401</v>
      </c>
      <c r="D551" s="24" t="s">
        <v>546</v>
      </c>
      <c r="E551" s="36">
        <v>1054</v>
      </c>
      <c r="F551" s="24" t="s">
        <v>2</v>
      </c>
      <c r="G551" s="24"/>
      <c r="H551" s="38" t="str">
        <f t="shared" si="32"/>
        <v>3410701600100000</v>
      </c>
      <c r="I551" s="24" t="s">
        <v>546</v>
      </c>
      <c r="J551" s="24" t="s">
        <v>1583</v>
      </c>
      <c r="K551" s="24" t="s">
        <v>1566</v>
      </c>
      <c r="L551" s="97">
        <v>34107016</v>
      </c>
      <c r="M551" s="49">
        <v>901780</v>
      </c>
      <c r="N551" s="34" t="s">
        <v>546</v>
      </c>
      <c r="AF551" t="e">
        <f>+VLOOKUP(M551,AG:AH,2,FALSE)</f>
        <v>#N/A</v>
      </c>
    </row>
    <row r="552" spans="1:32" ht="30" x14ac:dyDescent="0.25">
      <c r="A552" s="36">
        <f t="shared" si="30"/>
        <v>551</v>
      </c>
      <c r="B552" s="34" t="s">
        <v>392</v>
      </c>
      <c r="C552" s="24">
        <v>3401</v>
      </c>
      <c r="D552" s="24" t="s">
        <v>547</v>
      </c>
      <c r="E552" s="36">
        <v>1055</v>
      </c>
      <c r="F552" s="24" t="s">
        <v>2</v>
      </c>
      <c r="G552" s="24"/>
      <c r="H552" s="38" t="str">
        <f t="shared" si="32"/>
        <v>3410701700100000</v>
      </c>
      <c r="I552" s="24" t="s">
        <v>547</v>
      </c>
      <c r="J552" s="24" t="s">
        <v>1583</v>
      </c>
      <c r="K552" s="24" t="s">
        <v>1566</v>
      </c>
      <c r="L552" s="97">
        <v>34107017</v>
      </c>
      <c r="M552" s="49">
        <v>901781</v>
      </c>
      <c r="N552" s="34" t="s">
        <v>547</v>
      </c>
      <c r="AF552" t="e">
        <f>+VLOOKUP(M552,AG:AH,2,FALSE)</f>
        <v>#N/A</v>
      </c>
    </row>
    <row r="553" spans="1:32" ht="30" x14ac:dyDescent="0.25">
      <c r="A553" s="36">
        <f t="shared" si="30"/>
        <v>552</v>
      </c>
      <c r="B553" s="34" t="s">
        <v>392</v>
      </c>
      <c r="C553" s="24">
        <v>3401</v>
      </c>
      <c r="D553" s="24" t="s">
        <v>548</v>
      </c>
      <c r="E553" s="36">
        <v>1056</v>
      </c>
      <c r="F553" s="24" t="s">
        <v>2</v>
      </c>
      <c r="G553" s="24"/>
      <c r="H553" s="38" t="str">
        <f t="shared" si="32"/>
        <v>3410701800100000</v>
      </c>
      <c r="I553" s="24" t="s">
        <v>548</v>
      </c>
      <c r="J553" s="24" t="s">
        <v>1583</v>
      </c>
      <c r="K553" s="24" t="s">
        <v>1566</v>
      </c>
      <c r="L553" s="97">
        <v>34107018</v>
      </c>
      <c r="M553" s="49">
        <v>901782</v>
      </c>
      <c r="N553" s="34" t="s">
        <v>548</v>
      </c>
      <c r="AF553" t="e">
        <f>+VLOOKUP(M553,AG:AH,2,FALSE)</f>
        <v>#N/A</v>
      </c>
    </row>
    <row r="554" spans="1:32" ht="30" x14ac:dyDescent="0.25">
      <c r="A554" s="36">
        <f t="shared" si="30"/>
        <v>553</v>
      </c>
      <c r="B554" s="34" t="s">
        <v>392</v>
      </c>
      <c r="C554" s="24">
        <v>3401</v>
      </c>
      <c r="D554" s="24" t="s">
        <v>549</v>
      </c>
      <c r="E554" s="36">
        <v>1057</v>
      </c>
      <c r="F554" s="24" t="s">
        <v>2</v>
      </c>
      <c r="G554" s="24"/>
      <c r="H554" s="38" t="str">
        <f t="shared" si="32"/>
        <v>3410701900100000</v>
      </c>
      <c r="I554" s="24" t="s">
        <v>549</v>
      </c>
      <c r="J554" s="24" t="s">
        <v>1583</v>
      </c>
      <c r="K554" s="24" t="s">
        <v>1566</v>
      </c>
      <c r="L554" s="97">
        <v>34107019</v>
      </c>
      <c r="M554" s="49">
        <v>901783</v>
      </c>
      <c r="N554" s="34" t="s">
        <v>549</v>
      </c>
      <c r="AF554" t="e">
        <f>+VLOOKUP(M554,AG:AH,2,FALSE)</f>
        <v>#N/A</v>
      </c>
    </row>
    <row r="555" spans="1:32" ht="30" x14ac:dyDescent="0.25">
      <c r="A555" s="36">
        <f t="shared" si="30"/>
        <v>554</v>
      </c>
      <c r="B555" s="34" t="s">
        <v>392</v>
      </c>
      <c r="C555" s="24">
        <v>3401</v>
      </c>
      <c r="D555" s="24" t="s">
        <v>550</v>
      </c>
      <c r="E555" s="36">
        <v>1058</v>
      </c>
      <c r="F555" s="24" t="s">
        <v>2</v>
      </c>
      <c r="G555" s="24"/>
      <c r="H555" s="38" t="str">
        <f t="shared" si="32"/>
        <v>3410702000100000</v>
      </c>
      <c r="I555" s="24" t="s">
        <v>550</v>
      </c>
      <c r="J555" s="24" t="s">
        <v>1583</v>
      </c>
      <c r="K555" s="24" t="s">
        <v>1566</v>
      </c>
      <c r="L555" s="97">
        <v>34107020</v>
      </c>
      <c r="M555" s="49">
        <v>901784</v>
      </c>
      <c r="N555" s="34" t="s">
        <v>550</v>
      </c>
      <c r="AF555" t="e">
        <f>+VLOOKUP(M555,AG:AH,2,FALSE)</f>
        <v>#N/A</v>
      </c>
    </row>
    <row r="556" spans="1:32" ht="30" x14ac:dyDescent="0.25">
      <c r="A556" s="36">
        <f t="shared" si="30"/>
        <v>555</v>
      </c>
      <c r="B556" s="34" t="s">
        <v>392</v>
      </c>
      <c r="C556" s="24">
        <v>3401</v>
      </c>
      <c r="D556" s="24" t="s">
        <v>551</v>
      </c>
      <c r="E556" s="36">
        <v>1059</v>
      </c>
      <c r="F556" s="24" t="s">
        <v>2</v>
      </c>
      <c r="G556" s="24"/>
      <c r="H556" s="38" t="str">
        <f t="shared" si="32"/>
        <v>3410702100100000</v>
      </c>
      <c r="I556" s="24" t="s">
        <v>551</v>
      </c>
      <c r="J556" s="24" t="s">
        <v>1583</v>
      </c>
      <c r="K556" s="24" t="s">
        <v>1566</v>
      </c>
      <c r="L556" s="97">
        <v>34107021</v>
      </c>
      <c r="M556" s="49">
        <v>901785</v>
      </c>
      <c r="N556" s="34" t="s">
        <v>551</v>
      </c>
      <c r="AF556" t="e">
        <f>+VLOOKUP(M556,AG:AH,2,FALSE)</f>
        <v>#N/A</v>
      </c>
    </row>
    <row r="557" spans="1:32" ht="30" x14ac:dyDescent="0.25">
      <c r="A557" s="36">
        <f t="shared" si="30"/>
        <v>556</v>
      </c>
      <c r="B557" s="34" t="s">
        <v>392</v>
      </c>
      <c r="C557" s="24">
        <v>3401</v>
      </c>
      <c r="D557" s="24" t="s">
        <v>552</v>
      </c>
      <c r="E557" s="36">
        <v>1060</v>
      </c>
      <c r="F557" s="24" t="s">
        <v>2</v>
      </c>
      <c r="G557" s="24"/>
      <c r="H557" s="38" t="str">
        <f t="shared" si="32"/>
        <v>3410702200100000</v>
      </c>
      <c r="I557" s="24" t="s">
        <v>552</v>
      </c>
      <c r="J557" s="24" t="s">
        <v>1583</v>
      </c>
      <c r="K557" s="24" t="s">
        <v>1566</v>
      </c>
      <c r="L557" s="97">
        <v>34107022</v>
      </c>
      <c r="M557" s="49">
        <v>901788</v>
      </c>
      <c r="N557" s="34" t="s">
        <v>552</v>
      </c>
      <c r="AF557" t="e">
        <f>+VLOOKUP(M557,AG:AH,2,FALSE)</f>
        <v>#N/A</v>
      </c>
    </row>
    <row r="558" spans="1:32" ht="30" x14ac:dyDescent="0.25">
      <c r="A558" s="36">
        <f t="shared" si="30"/>
        <v>557</v>
      </c>
      <c r="B558" s="34" t="s">
        <v>392</v>
      </c>
      <c r="C558" s="24">
        <v>3401</v>
      </c>
      <c r="D558" s="24" t="s">
        <v>553</v>
      </c>
      <c r="E558" s="36">
        <v>1061</v>
      </c>
      <c r="F558" s="24" t="s">
        <v>2</v>
      </c>
      <c r="G558" s="24"/>
      <c r="H558" s="38" t="str">
        <f t="shared" si="32"/>
        <v>3410702300100000</v>
      </c>
      <c r="I558" s="24" t="s">
        <v>553</v>
      </c>
      <c r="J558" s="24" t="s">
        <v>1583</v>
      </c>
      <c r="K558" s="24" t="s">
        <v>1566</v>
      </c>
      <c r="L558" s="97">
        <v>34107023</v>
      </c>
      <c r="M558" s="49">
        <v>901789</v>
      </c>
      <c r="N558" s="34" t="s">
        <v>553</v>
      </c>
      <c r="AF558" t="e">
        <f>+VLOOKUP(M558,AG:AH,2,FALSE)</f>
        <v>#N/A</v>
      </c>
    </row>
    <row r="559" spans="1:32" ht="30" x14ac:dyDescent="0.25">
      <c r="A559" s="36">
        <f t="shared" si="30"/>
        <v>558</v>
      </c>
      <c r="B559" s="34" t="s">
        <v>392</v>
      </c>
      <c r="C559" s="24">
        <v>3401</v>
      </c>
      <c r="D559" s="24" t="s">
        <v>554</v>
      </c>
      <c r="E559" s="36">
        <v>1062</v>
      </c>
      <c r="F559" s="24" t="s">
        <v>2</v>
      </c>
      <c r="G559" s="24"/>
      <c r="H559" s="38" t="str">
        <f t="shared" si="32"/>
        <v>3410702400100000</v>
      </c>
      <c r="I559" s="24" t="s">
        <v>554</v>
      </c>
      <c r="J559" s="24" t="s">
        <v>1583</v>
      </c>
      <c r="K559" s="24" t="s">
        <v>1566</v>
      </c>
      <c r="L559" s="97">
        <v>34107024</v>
      </c>
      <c r="M559" s="49">
        <v>901790</v>
      </c>
      <c r="N559" s="34" t="s">
        <v>554</v>
      </c>
      <c r="AF559" t="e">
        <f>+VLOOKUP(M559,AG:AH,2,FALSE)</f>
        <v>#N/A</v>
      </c>
    </row>
    <row r="560" spans="1:32" ht="30" x14ac:dyDescent="0.25">
      <c r="A560" s="36">
        <f t="shared" si="30"/>
        <v>559</v>
      </c>
      <c r="B560" s="34" t="s">
        <v>392</v>
      </c>
      <c r="C560" s="24">
        <v>3401</v>
      </c>
      <c r="D560" s="24" t="s">
        <v>555</v>
      </c>
      <c r="E560" s="36">
        <v>1063</v>
      </c>
      <c r="F560" s="24" t="s">
        <v>2</v>
      </c>
      <c r="G560" s="24"/>
      <c r="H560" s="38" t="str">
        <f t="shared" si="32"/>
        <v>3410702500100000</v>
      </c>
      <c r="I560" s="24" t="s">
        <v>555</v>
      </c>
      <c r="J560" s="24" t="s">
        <v>1583</v>
      </c>
      <c r="K560" s="24" t="s">
        <v>1566</v>
      </c>
      <c r="L560" s="97">
        <v>34107025</v>
      </c>
      <c r="M560" s="49">
        <v>901791</v>
      </c>
      <c r="N560" s="34" t="s">
        <v>1390</v>
      </c>
      <c r="AF560" t="e">
        <f>+VLOOKUP(M560,AG:AH,2,FALSE)</f>
        <v>#N/A</v>
      </c>
    </row>
    <row r="561" spans="1:32" ht="30" x14ac:dyDescent="0.25">
      <c r="A561" s="36">
        <f t="shared" si="30"/>
        <v>560</v>
      </c>
      <c r="B561" s="34" t="s">
        <v>392</v>
      </c>
      <c r="C561" s="24">
        <v>3401</v>
      </c>
      <c r="D561" s="24" t="s">
        <v>556</v>
      </c>
      <c r="E561" s="36">
        <v>1064</v>
      </c>
      <c r="F561" s="24" t="s">
        <v>2</v>
      </c>
      <c r="G561" s="24"/>
      <c r="H561" s="38" t="str">
        <f t="shared" si="32"/>
        <v>3410800100100000</v>
      </c>
      <c r="I561" s="24" t="s">
        <v>556</v>
      </c>
      <c r="J561" s="24" t="s">
        <v>1583</v>
      </c>
      <c r="K561" s="24" t="s">
        <v>1566</v>
      </c>
      <c r="L561" s="97">
        <v>34108001</v>
      </c>
      <c r="M561" s="49">
        <v>900421</v>
      </c>
      <c r="N561" s="34" t="s">
        <v>1391</v>
      </c>
      <c r="AF561" t="e">
        <f>+VLOOKUP(M561,AG:AH,2,FALSE)</f>
        <v>#N/A</v>
      </c>
    </row>
    <row r="562" spans="1:32" ht="30" x14ac:dyDescent="0.25">
      <c r="A562" s="36">
        <f t="shared" si="30"/>
        <v>561</v>
      </c>
      <c r="B562" s="34" t="s">
        <v>392</v>
      </c>
      <c r="C562" s="24">
        <v>3401</v>
      </c>
      <c r="D562" s="24" t="s">
        <v>557</v>
      </c>
      <c r="E562" s="36">
        <v>1065</v>
      </c>
      <c r="F562" s="24" t="s">
        <v>2</v>
      </c>
      <c r="G562" s="24"/>
      <c r="H562" s="38" t="str">
        <f t="shared" si="32"/>
        <v>3410800200100000</v>
      </c>
      <c r="I562" s="24" t="s">
        <v>557</v>
      </c>
      <c r="J562" s="24" t="s">
        <v>1583</v>
      </c>
      <c r="K562" s="24" t="s">
        <v>1566</v>
      </c>
      <c r="L562" s="97">
        <v>34108002</v>
      </c>
      <c r="M562" s="49">
        <v>901090</v>
      </c>
      <c r="N562" s="34" t="s">
        <v>1392</v>
      </c>
      <c r="AF562" t="e">
        <f>+VLOOKUP(M562,AG:AH,2,FALSE)</f>
        <v>#N/A</v>
      </c>
    </row>
    <row r="563" spans="1:32" ht="30" x14ac:dyDescent="0.25">
      <c r="A563" s="36">
        <f t="shared" si="30"/>
        <v>562</v>
      </c>
      <c r="B563" s="34" t="s">
        <v>392</v>
      </c>
      <c r="C563" s="24">
        <v>3401</v>
      </c>
      <c r="D563" s="24" t="s">
        <v>558</v>
      </c>
      <c r="E563" s="36">
        <v>1066</v>
      </c>
      <c r="F563" s="24" t="s">
        <v>2</v>
      </c>
      <c r="G563" s="24"/>
      <c r="H563" s="38" t="str">
        <f t="shared" si="32"/>
        <v>3410800300100000</v>
      </c>
      <c r="I563" s="24" t="s">
        <v>558</v>
      </c>
      <c r="J563" s="24" t="s">
        <v>1583</v>
      </c>
      <c r="K563" s="24" t="s">
        <v>1566</v>
      </c>
      <c r="L563" s="97">
        <v>34108003</v>
      </c>
      <c r="M563" s="49">
        <v>901812</v>
      </c>
      <c r="N563" s="34" t="s">
        <v>558</v>
      </c>
      <c r="AF563" t="e">
        <f>+VLOOKUP(M563,AG:AH,2,FALSE)</f>
        <v>#N/A</v>
      </c>
    </row>
    <row r="564" spans="1:32" ht="30" x14ac:dyDescent="0.25">
      <c r="A564" s="36">
        <f t="shared" si="30"/>
        <v>563</v>
      </c>
      <c r="B564" s="34" t="s">
        <v>392</v>
      </c>
      <c r="C564" s="24">
        <v>3401</v>
      </c>
      <c r="D564" s="24" t="s">
        <v>559</v>
      </c>
      <c r="E564" s="36">
        <v>1068</v>
      </c>
      <c r="F564" s="24" t="s">
        <v>2</v>
      </c>
      <c r="G564" s="24"/>
      <c r="H564" s="38" t="str">
        <f t="shared" si="32"/>
        <v>3410900100100000</v>
      </c>
      <c r="I564" s="24" t="s">
        <v>559</v>
      </c>
      <c r="J564" s="24" t="s">
        <v>1583</v>
      </c>
      <c r="K564" s="24" t="s">
        <v>1566</v>
      </c>
      <c r="L564" s="97">
        <v>34109001</v>
      </c>
      <c r="M564" s="49">
        <v>901411</v>
      </c>
      <c r="N564" s="34" t="s">
        <v>559</v>
      </c>
      <c r="AF564" t="e">
        <f>+VLOOKUP(M564,AG:AH,2,FALSE)</f>
        <v>#N/A</v>
      </c>
    </row>
    <row r="565" spans="1:32" ht="30" x14ac:dyDescent="0.25">
      <c r="A565" s="36">
        <f t="shared" si="30"/>
        <v>564</v>
      </c>
      <c r="B565" s="34" t="s">
        <v>392</v>
      </c>
      <c r="C565" s="24">
        <v>3401</v>
      </c>
      <c r="D565" s="24" t="s">
        <v>560</v>
      </c>
      <c r="E565" s="36">
        <v>1069</v>
      </c>
      <c r="F565" s="24" t="s">
        <v>2</v>
      </c>
      <c r="G565" s="24"/>
      <c r="H565" s="38" t="str">
        <f t="shared" si="32"/>
        <v>3410900200100000</v>
      </c>
      <c r="I565" s="24" t="s">
        <v>560</v>
      </c>
      <c r="J565" s="24" t="s">
        <v>1583</v>
      </c>
      <c r="K565" s="24" t="s">
        <v>1566</v>
      </c>
      <c r="L565" s="97">
        <v>34109002</v>
      </c>
      <c r="M565" s="49">
        <v>901727</v>
      </c>
      <c r="N565" s="34" t="s">
        <v>560</v>
      </c>
      <c r="AF565" t="e">
        <f>+VLOOKUP(M565,AG:AH,2,FALSE)</f>
        <v>#N/A</v>
      </c>
    </row>
    <row r="566" spans="1:32" ht="30" x14ac:dyDescent="0.25">
      <c r="A566" s="36">
        <f t="shared" si="30"/>
        <v>565</v>
      </c>
      <c r="B566" s="34" t="s">
        <v>392</v>
      </c>
      <c r="C566" s="24">
        <v>3401</v>
      </c>
      <c r="D566" s="24" t="s">
        <v>561</v>
      </c>
      <c r="E566" s="36">
        <v>1070</v>
      </c>
      <c r="F566" s="24" t="s">
        <v>2</v>
      </c>
      <c r="G566" s="24"/>
      <c r="H566" s="38" t="str">
        <f t="shared" si="32"/>
        <v>3410900300100000</v>
      </c>
      <c r="I566" s="24" t="s">
        <v>561</v>
      </c>
      <c r="J566" s="24" t="s">
        <v>1583</v>
      </c>
      <c r="K566" s="24" t="s">
        <v>1566</v>
      </c>
      <c r="L566" s="97">
        <v>34109003</v>
      </c>
      <c r="M566" s="49">
        <v>901866</v>
      </c>
      <c r="N566" s="34" t="s">
        <v>561</v>
      </c>
      <c r="AF566" t="e">
        <f>+VLOOKUP(M566,AG:AH,2,FALSE)</f>
        <v>#N/A</v>
      </c>
    </row>
    <row r="567" spans="1:32" ht="30" x14ac:dyDescent="0.25">
      <c r="A567" s="36">
        <f t="shared" si="30"/>
        <v>566</v>
      </c>
      <c r="B567" s="34" t="s">
        <v>392</v>
      </c>
      <c r="C567" s="24">
        <v>3401</v>
      </c>
      <c r="D567" s="24" t="s">
        <v>562</v>
      </c>
      <c r="E567" s="36">
        <v>1071</v>
      </c>
      <c r="F567" s="24" t="s">
        <v>2</v>
      </c>
      <c r="G567" s="24"/>
      <c r="H567" s="38" t="str">
        <f>+CONCATENATE(L567,"001","00001")</f>
        <v>3411000100100001</v>
      </c>
      <c r="I567" s="24" t="s">
        <v>562</v>
      </c>
      <c r="J567" s="24" t="s">
        <v>1565</v>
      </c>
      <c r="K567" s="24" t="s">
        <v>1566</v>
      </c>
      <c r="L567" s="97">
        <v>34110001</v>
      </c>
      <c r="M567" s="49">
        <v>901955</v>
      </c>
      <c r="N567" s="34" t="s">
        <v>562</v>
      </c>
      <c r="AF567" t="e">
        <f>+VLOOKUP(M567,AG:AH,2,FALSE)</f>
        <v>#N/A</v>
      </c>
    </row>
    <row r="568" spans="1:32" ht="30" x14ac:dyDescent="0.25">
      <c r="A568" s="36">
        <f t="shared" si="30"/>
        <v>567</v>
      </c>
      <c r="B568" s="34" t="s">
        <v>392</v>
      </c>
      <c r="C568" s="24">
        <v>3401</v>
      </c>
      <c r="D568" s="24" t="s">
        <v>563</v>
      </c>
      <c r="E568" s="36">
        <v>1072</v>
      </c>
      <c r="F568" s="24" t="s">
        <v>2</v>
      </c>
      <c r="G568" s="24"/>
      <c r="H568" s="38" t="str">
        <f t="shared" ref="H568:H573" si="33">+CONCATENATE(L568,"001","00000")</f>
        <v>3411100100100000</v>
      </c>
      <c r="I568" s="24" t="s">
        <v>563</v>
      </c>
      <c r="J568" s="24" t="s">
        <v>1583</v>
      </c>
      <c r="K568" s="24" t="s">
        <v>1566</v>
      </c>
      <c r="L568" s="97">
        <v>34111001</v>
      </c>
      <c r="M568" s="49">
        <v>902253</v>
      </c>
      <c r="N568" s="34" t="s">
        <v>563</v>
      </c>
      <c r="AF568" t="e">
        <f>+VLOOKUP(M568,AG:AH,2,FALSE)</f>
        <v>#N/A</v>
      </c>
    </row>
    <row r="569" spans="1:32" ht="30" x14ac:dyDescent="0.25">
      <c r="A569" s="36">
        <f t="shared" si="30"/>
        <v>568</v>
      </c>
      <c r="B569" s="34" t="s">
        <v>209</v>
      </c>
      <c r="C569" s="24">
        <v>4101</v>
      </c>
      <c r="D569" s="24" t="s">
        <v>225</v>
      </c>
      <c r="E569" s="36">
        <v>1001</v>
      </c>
      <c r="F569" s="24" t="s">
        <v>2</v>
      </c>
      <c r="G569" s="24"/>
      <c r="H569" s="38" t="str">
        <f t="shared" si="33"/>
        <v>4110100100100000</v>
      </c>
      <c r="I569" s="24" t="s">
        <v>225</v>
      </c>
      <c r="J569" s="24" t="s">
        <v>1583</v>
      </c>
      <c r="K569" s="24" t="s">
        <v>1566</v>
      </c>
      <c r="L569" s="97">
        <v>41101001</v>
      </c>
      <c r="M569" s="49">
        <v>901752</v>
      </c>
      <c r="N569" s="34" t="s">
        <v>1393</v>
      </c>
      <c r="AF569" t="e">
        <f>+VLOOKUP(M569,AG:AH,2,FALSE)</f>
        <v>#N/A</v>
      </c>
    </row>
    <row r="570" spans="1:32" ht="45" x14ac:dyDescent="0.25">
      <c r="A570" s="36">
        <f t="shared" si="30"/>
        <v>569</v>
      </c>
      <c r="B570" s="34" t="s">
        <v>210</v>
      </c>
      <c r="C570" s="24">
        <v>4102</v>
      </c>
      <c r="D570" s="24" t="s">
        <v>226</v>
      </c>
      <c r="E570" s="36">
        <v>1001</v>
      </c>
      <c r="F570" s="24" t="s">
        <v>2</v>
      </c>
      <c r="G570" s="24"/>
      <c r="H570" s="38" t="str">
        <f t="shared" si="33"/>
        <v>4110200100100000</v>
      </c>
      <c r="I570" s="24" t="s">
        <v>1831</v>
      </c>
      <c r="J570" s="24" t="s">
        <v>1583</v>
      </c>
      <c r="K570" s="24" t="s">
        <v>1566</v>
      </c>
      <c r="L570" s="97">
        <v>41102001</v>
      </c>
      <c r="M570" s="49">
        <v>902179</v>
      </c>
      <c r="N570" s="34" t="s">
        <v>1394</v>
      </c>
      <c r="AF570" t="e">
        <f>+VLOOKUP(M570,AG:AH,2,FALSE)</f>
        <v>#N/A</v>
      </c>
    </row>
    <row r="571" spans="1:32" ht="45" x14ac:dyDescent="0.25">
      <c r="A571" s="36">
        <f t="shared" si="30"/>
        <v>570</v>
      </c>
      <c r="B571" s="34" t="s">
        <v>210</v>
      </c>
      <c r="C571" s="24">
        <v>4102</v>
      </c>
      <c r="D571" s="24" t="s">
        <v>227</v>
      </c>
      <c r="E571" s="36">
        <v>1002</v>
      </c>
      <c r="F571" s="24" t="s">
        <v>2</v>
      </c>
      <c r="G571" s="24"/>
      <c r="H571" s="38" t="str">
        <f t="shared" si="33"/>
        <v>4110200200100000</v>
      </c>
      <c r="I571" s="24" t="s">
        <v>1832</v>
      </c>
      <c r="J571" s="24" t="s">
        <v>1583</v>
      </c>
      <c r="K571" s="24" t="s">
        <v>1566</v>
      </c>
      <c r="L571" s="97">
        <v>41102002</v>
      </c>
      <c r="M571" s="49">
        <v>901593</v>
      </c>
      <c r="N571" s="34" t="s">
        <v>1395</v>
      </c>
      <c r="AF571" t="e">
        <f>+VLOOKUP(M571,AG:AH,2,FALSE)</f>
        <v>#N/A</v>
      </c>
    </row>
    <row r="572" spans="1:32" ht="45" x14ac:dyDescent="0.25">
      <c r="A572" s="36">
        <f t="shared" si="30"/>
        <v>571</v>
      </c>
      <c r="B572" s="34" t="s">
        <v>210</v>
      </c>
      <c r="C572" s="24">
        <v>4102</v>
      </c>
      <c r="D572" s="24" t="s">
        <v>228</v>
      </c>
      <c r="E572" s="36">
        <v>1003</v>
      </c>
      <c r="F572" s="24" t="s">
        <v>2</v>
      </c>
      <c r="G572" s="24"/>
      <c r="H572" s="38" t="str">
        <f t="shared" si="33"/>
        <v>4110200300100000</v>
      </c>
      <c r="I572" s="24" t="s">
        <v>1833</v>
      </c>
      <c r="J572" s="24" t="s">
        <v>1583</v>
      </c>
      <c r="K572" s="24" t="s">
        <v>1566</v>
      </c>
      <c r="L572" s="97">
        <v>41102003</v>
      </c>
      <c r="M572" s="49">
        <v>901698</v>
      </c>
      <c r="N572" s="34" t="s">
        <v>1396</v>
      </c>
      <c r="AF572" t="e">
        <f>+VLOOKUP(M572,AG:AH,2,FALSE)</f>
        <v>#N/A</v>
      </c>
    </row>
    <row r="573" spans="1:32" ht="45" x14ac:dyDescent="0.25">
      <c r="A573" s="36">
        <f t="shared" si="30"/>
        <v>572</v>
      </c>
      <c r="B573" s="34" t="s">
        <v>210</v>
      </c>
      <c r="C573" s="24">
        <v>4102</v>
      </c>
      <c r="D573" s="24" t="s">
        <v>229</v>
      </c>
      <c r="E573" s="36">
        <v>1004</v>
      </c>
      <c r="F573" s="24" t="s">
        <v>2</v>
      </c>
      <c r="G573" s="24"/>
      <c r="H573" s="38" t="str">
        <f t="shared" si="33"/>
        <v>4110200400100000</v>
      </c>
      <c r="I573" s="24" t="s">
        <v>1834</v>
      </c>
      <c r="J573" s="24" t="s">
        <v>1583</v>
      </c>
      <c r="K573" s="24" t="s">
        <v>1566</v>
      </c>
      <c r="L573" s="97">
        <v>41102004</v>
      </c>
      <c r="M573" s="49">
        <v>901700</v>
      </c>
      <c r="N573" s="34" t="s">
        <v>1397</v>
      </c>
      <c r="AF573" t="e">
        <f>+VLOOKUP(M573,AG:AH,2,FALSE)</f>
        <v>#N/A</v>
      </c>
    </row>
    <row r="574" spans="1:32" ht="45" x14ac:dyDescent="0.25">
      <c r="A574" s="36">
        <f t="shared" si="30"/>
        <v>573</v>
      </c>
      <c r="B574" s="34" t="s">
        <v>210</v>
      </c>
      <c r="C574" s="24">
        <v>4102</v>
      </c>
      <c r="D574" s="24" t="s">
        <v>813</v>
      </c>
      <c r="E574" s="36">
        <v>1005</v>
      </c>
      <c r="F574" s="24" t="s">
        <v>2</v>
      </c>
      <c r="G574" s="24"/>
      <c r="H574" s="38" t="str">
        <f t="shared" ref="H574:H598" si="34">+CONCATENATE(L574,"001","00000")</f>
        <v>4110200500100000</v>
      </c>
      <c r="I574" s="24" t="s">
        <v>813</v>
      </c>
      <c r="J574" s="24" t="s">
        <v>1583</v>
      </c>
      <c r="K574" s="24" t="s">
        <v>1566</v>
      </c>
      <c r="L574" s="97">
        <v>41102005</v>
      </c>
      <c r="M574" s="49">
        <v>901704</v>
      </c>
      <c r="N574" s="34" t="s">
        <v>1398</v>
      </c>
      <c r="AF574" t="e">
        <f>+VLOOKUP(M574,AG:AH,2,FALSE)</f>
        <v>#N/A</v>
      </c>
    </row>
    <row r="575" spans="1:32" ht="45" x14ac:dyDescent="0.25">
      <c r="A575" s="36">
        <f t="shared" si="30"/>
        <v>574</v>
      </c>
      <c r="B575" s="34" t="s">
        <v>210</v>
      </c>
      <c r="C575" s="24">
        <v>4102</v>
      </c>
      <c r="D575" s="24" t="s">
        <v>758</v>
      </c>
      <c r="E575" s="36">
        <v>1006</v>
      </c>
      <c r="F575" s="24" t="s">
        <v>2</v>
      </c>
      <c r="G575" s="24"/>
      <c r="H575" s="38" t="str">
        <f t="shared" si="34"/>
        <v>4110200600100000</v>
      </c>
      <c r="I575" s="24" t="s">
        <v>758</v>
      </c>
      <c r="J575" s="24" t="s">
        <v>1583</v>
      </c>
      <c r="K575" s="24" t="s">
        <v>1566</v>
      </c>
      <c r="L575" s="97">
        <v>41102006</v>
      </c>
      <c r="M575" s="49">
        <v>901551</v>
      </c>
      <c r="N575" s="34" t="s">
        <v>1399</v>
      </c>
      <c r="AF575" t="e">
        <f>+VLOOKUP(M575,AG:AH,2,FALSE)</f>
        <v>#N/A</v>
      </c>
    </row>
    <row r="576" spans="1:32" ht="45" x14ac:dyDescent="0.25">
      <c r="A576" s="36">
        <f t="shared" si="30"/>
        <v>575</v>
      </c>
      <c r="B576" s="34" t="s">
        <v>210</v>
      </c>
      <c r="C576" s="24">
        <v>4102</v>
      </c>
      <c r="D576" s="24" t="s">
        <v>230</v>
      </c>
      <c r="E576" s="36">
        <v>1007</v>
      </c>
      <c r="F576" s="24" t="s">
        <v>2</v>
      </c>
      <c r="G576" s="24"/>
      <c r="H576" s="38" t="str">
        <f t="shared" si="34"/>
        <v>4110200700100000</v>
      </c>
      <c r="I576" s="24" t="s">
        <v>1826</v>
      </c>
      <c r="J576" s="24" t="s">
        <v>1583</v>
      </c>
      <c r="K576" s="24" t="s">
        <v>1566</v>
      </c>
      <c r="L576" s="97">
        <v>41102007</v>
      </c>
      <c r="M576" s="49">
        <v>901555</v>
      </c>
      <c r="N576" s="34" t="s">
        <v>1400</v>
      </c>
      <c r="AF576" t="e">
        <f>+VLOOKUP(M576,AG:AH,2,FALSE)</f>
        <v>#N/A</v>
      </c>
    </row>
    <row r="577" spans="1:32" ht="45" x14ac:dyDescent="0.25">
      <c r="A577" s="36">
        <f t="shared" si="30"/>
        <v>576</v>
      </c>
      <c r="B577" s="34" t="s">
        <v>210</v>
      </c>
      <c r="C577" s="24">
        <v>4102</v>
      </c>
      <c r="D577" s="24" t="s">
        <v>231</v>
      </c>
      <c r="E577" s="36">
        <v>1008</v>
      </c>
      <c r="F577" s="24" t="s">
        <v>2</v>
      </c>
      <c r="G577" s="24"/>
      <c r="H577" s="38" t="str">
        <f t="shared" si="34"/>
        <v>4110200800100000</v>
      </c>
      <c r="I577" s="24" t="s">
        <v>1827</v>
      </c>
      <c r="J577" s="24" t="s">
        <v>1583</v>
      </c>
      <c r="K577" s="24" t="s">
        <v>1566</v>
      </c>
      <c r="L577" s="97">
        <v>41102008</v>
      </c>
      <c r="M577" s="49">
        <v>901556</v>
      </c>
      <c r="N577" s="34" t="s">
        <v>1401</v>
      </c>
      <c r="AF577" t="e">
        <f>+VLOOKUP(M577,AG:AH,2,FALSE)</f>
        <v>#N/A</v>
      </c>
    </row>
    <row r="578" spans="1:32" ht="45" x14ac:dyDescent="0.25">
      <c r="A578" s="36">
        <f t="shared" si="30"/>
        <v>577</v>
      </c>
      <c r="B578" s="34" t="s">
        <v>210</v>
      </c>
      <c r="C578" s="24">
        <v>4102</v>
      </c>
      <c r="D578" s="24" t="s">
        <v>851</v>
      </c>
      <c r="E578" s="36">
        <v>1009</v>
      </c>
      <c r="F578" s="24" t="s">
        <v>2</v>
      </c>
      <c r="G578" s="24"/>
      <c r="H578" s="38" t="str">
        <f t="shared" si="34"/>
        <v>4110200900100000</v>
      </c>
      <c r="I578" s="24" t="s">
        <v>1828</v>
      </c>
      <c r="J578" s="24" t="s">
        <v>1583</v>
      </c>
      <c r="K578" s="24" t="s">
        <v>1566</v>
      </c>
      <c r="L578" s="97">
        <v>41102009</v>
      </c>
      <c r="M578" s="49">
        <v>901825</v>
      </c>
      <c r="N578" s="34" t="s">
        <v>1402</v>
      </c>
      <c r="AF578" t="e">
        <f>+VLOOKUP(M578,AG:AH,2,FALSE)</f>
        <v>#N/A</v>
      </c>
    </row>
    <row r="579" spans="1:32" ht="45" x14ac:dyDescent="0.25">
      <c r="A579" s="36">
        <f t="shared" ref="A579:A603" si="35">+A578+1</f>
        <v>578</v>
      </c>
      <c r="B579" s="34" t="s">
        <v>210</v>
      </c>
      <c r="C579" s="24">
        <v>4102</v>
      </c>
      <c r="D579" s="24" t="s">
        <v>232</v>
      </c>
      <c r="E579" s="36">
        <v>1010</v>
      </c>
      <c r="F579" s="24" t="s">
        <v>2</v>
      </c>
      <c r="G579" s="24"/>
      <c r="H579" s="38" t="str">
        <f t="shared" si="34"/>
        <v>4110201000100000</v>
      </c>
      <c r="I579" s="24" t="s">
        <v>1829</v>
      </c>
      <c r="J579" s="24" t="s">
        <v>1583</v>
      </c>
      <c r="K579" s="24" t="s">
        <v>1566</v>
      </c>
      <c r="L579" s="97">
        <v>41102010</v>
      </c>
      <c r="M579" s="49">
        <v>901869</v>
      </c>
      <c r="N579" s="34" t="s">
        <v>1403</v>
      </c>
      <c r="AF579" t="e">
        <f>+VLOOKUP(M579,AG:AH,2,FALSE)</f>
        <v>#N/A</v>
      </c>
    </row>
    <row r="580" spans="1:32" ht="45" x14ac:dyDescent="0.25">
      <c r="A580" s="36">
        <f t="shared" si="35"/>
        <v>579</v>
      </c>
      <c r="B580" s="34" t="s">
        <v>210</v>
      </c>
      <c r="C580" s="24">
        <v>4102</v>
      </c>
      <c r="D580" s="24" t="s">
        <v>233</v>
      </c>
      <c r="E580" s="36">
        <v>1011</v>
      </c>
      <c r="F580" s="24" t="s">
        <v>2</v>
      </c>
      <c r="G580" s="24"/>
      <c r="H580" s="38" t="str">
        <f t="shared" si="34"/>
        <v>4110201100100000</v>
      </c>
      <c r="I580" s="24" t="s">
        <v>1830</v>
      </c>
      <c r="J580" s="24" t="s">
        <v>1583</v>
      </c>
      <c r="K580" s="24" t="s">
        <v>1566</v>
      </c>
      <c r="L580" s="97">
        <v>41102011</v>
      </c>
      <c r="M580" s="49">
        <v>900179</v>
      </c>
      <c r="N580" s="34" t="s">
        <v>1404</v>
      </c>
      <c r="AF580" t="e">
        <f>+VLOOKUP(M580,AG:AH,2,FALSE)</f>
        <v>#N/A</v>
      </c>
    </row>
    <row r="581" spans="1:32" ht="45" x14ac:dyDescent="0.25">
      <c r="A581" s="36">
        <f t="shared" si="35"/>
        <v>580</v>
      </c>
      <c r="B581" s="34" t="s">
        <v>210</v>
      </c>
      <c r="C581" s="24">
        <v>4102</v>
      </c>
      <c r="D581" s="24" t="s">
        <v>804</v>
      </c>
      <c r="E581" s="36">
        <v>1016</v>
      </c>
      <c r="F581" s="24" t="s">
        <v>2</v>
      </c>
      <c r="G581" s="24"/>
      <c r="H581" s="38" t="str">
        <f t="shared" si="34"/>
        <v>4110201600100000</v>
      </c>
      <c r="I581" s="24" t="s">
        <v>804</v>
      </c>
      <c r="J581" s="24" t="s">
        <v>1583</v>
      </c>
      <c r="K581" s="24" t="s">
        <v>1566</v>
      </c>
      <c r="L581" s="97">
        <v>41102016</v>
      </c>
      <c r="M581" s="49">
        <v>901163</v>
      </c>
      <c r="N581" s="34" t="s">
        <v>1405</v>
      </c>
      <c r="AF581" t="e">
        <f>+VLOOKUP(M581,AG:AH,2,FALSE)</f>
        <v>#N/A</v>
      </c>
    </row>
    <row r="582" spans="1:32" ht="45" x14ac:dyDescent="0.25">
      <c r="A582" s="36">
        <f t="shared" si="35"/>
        <v>581</v>
      </c>
      <c r="B582" s="34" t="s">
        <v>210</v>
      </c>
      <c r="C582" s="24">
        <v>4102</v>
      </c>
      <c r="D582" s="24" t="s">
        <v>805</v>
      </c>
      <c r="E582" s="36">
        <v>9001</v>
      </c>
      <c r="F582" s="24" t="s">
        <v>2</v>
      </c>
      <c r="G582" s="24"/>
      <c r="H582" s="38" t="str">
        <f t="shared" si="34"/>
        <v>4110290100100000</v>
      </c>
      <c r="I582" s="24" t="s">
        <v>805</v>
      </c>
      <c r="J582" s="24" t="s">
        <v>1583</v>
      </c>
      <c r="K582" s="24" t="s">
        <v>1566</v>
      </c>
      <c r="L582" s="97">
        <v>41102901</v>
      </c>
      <c r="M582" s="49">
        <v>901589</v>
      </c>
      <c r="N582" s="34" t="s">
        <v>1406</v>
      </c>
      <c r="AF582" t="e">
        <f>+VLOOKUP(M582,AG:AH,2,FALSE)</f>
        <v>#N/A</v>
      </c>
    </row>
    <row r="583" spans="1:32" ht="45" x14ac:dyDescent="0.25">
      <c r="A583" s="36">
        <f t="shared" si="35"/>
        <v>582</v>
      </c>
      <c r="B583" s="34" t="s">
        <v>210</v>
      </c>
      <c r="C583" s="24">
        <v>4102</v>
      </c>
      <c r="D583" s="24" t="s">
        <v>806</v>
      </c>
      <c r="E583" s="36">
        <v>9002</v>
      </c>
      <c r="F583" s="24" t="s">
        <v>2</v>
      </c>
      <c r="G583" s="24"/>
      <c r="H583" s="38" t="str">
        <f t="shared" si="34"/>
        <v>4110290200100000</v>
      </c>
      <c r="I583" s="24" t="s">
        <v>806</v>
      </c>
      <c r="J583" s="24" t="s">
        <v>1583</v>
      </c>
      <c r="K583" s="24" t="s">
        <v>1566</v>
      </c>
      <c r="L583" s="97">
        <v>41102902</v>
      </c>
      <c r="M583" s="49">
        <v>901586</v>
      </c>
      <c r="N583" s="34" t="s">
        <v>1407</v>
      </c>
      <c r="AF583" t="e">
        <f>+VLOOKUP(M583,AG:AH,2,FALSE)</f>
        <v>#N/A</v>
      </c>
    </row>
    <row r="584" spans="1:32" ht="45" x14ac:dyDescent="0.25">
      <c r="A584" s="36">
        <f t="shared" si="35"/>
        <v>583</v>
      </c>
      <c r="B584" s="34" t="s">
        <v>210</v>
      </c>
      <c r="C584" s="24">
        <v>4102</v>
      </c>
      <c r="D584" s="24" t="s">
        <v>807</v>
      </c>
      <c r="E584" s="36">
        <v>9003</v>
      </c>
      <c r="F584" s="24" t="s">
        <v>2</v>
      </c>
      <c r="G584" s="24"/>
      <c r="H584" s="38" t="str">
        <f t="shared" si="34"/>
        <v>4110290300100000</v>
      </c>
      <c r="I584" s="24" t="s">
        <v>807</v>
      </c>
      <c r="J584" s="24" t="s">
        <v>1583</v>
      </c>
      <c r="K584" s="24" t="s">
        <v>1566</v>
      </c>
      <c r="L584" s="97">
        <v>41102903</v>
      </c>
      <c r="M584" s="49">
        <v>901594</v>
      </c>
      <c r="N584" s="34" t="s">
        <v>1408</v>
      </c>
      <c r="AF584" t="e">
        <f>+VLOOKUP(M584,AG:AH,2,FALSE)</f>
        <v>#N/A</v>
      </c>
    </row>
    <row r="585" spans="1:32" ht="45" x14ac:dyDescent="0.25">
      <c r="A585" s="36">
        <f t="shared" si="35"/>
        <v>584</v>
      </c>
      <c r="B585" s="34" t="s">
        <v>210</v>
      </c>
      <c r="C585" s="24">
        <v>4102</v>
      </c>
      <c r="D585" s="24" t="s">
        <v>808</v>
      </c>
      <c r="E585" s="36">
        <v>9004</v>
      </c>
      <c r="F585" s="24" t="s">
        <v>2</v>
      </c>
      <c r="G585" s="24"/>
      <c r="H585" s="38" t="str">
        <f t="shared" si="34"/>
        <v>4110290400100000</v>
      </c>
      <c r="I585" s="24" t="s">
        <v>808</v>
      </c>
      <c r="J585" s="24" t="s">
        <v>1583</v>
      </c>
      <c r="K585" s="24" t="s">
        <v>1566</v>
      </c>
      <c r="L585" s="97">
        <v>41102904</v>
      </c>
      <c r="M585" s="49">
        <v>901600</v>
      </c>
      <c r="N585" s="34" t="s">
        <v>1409</v>
      </c>
      <c r="AF585" t="e">
        <f>+VLOOKUP(M585,AG:AH,2,FALSE)</f>
        <v>#N/A</v>
      </c>
    </row>
    <row r="586" spans="1:32" ht="45" x14ac:dyDescent="0.25">
      <c r="A586" s="36">
        <f t="shared" si="35"/>
        <v>585</v>
      </c>
      <c r="B586" s="34" t="s">
        <v>210</v>
      </c>
      <c r="C586" s="24">
        <v>4102</v>
      </c>
      <c r="D586" s="24" t="s">
        <v>809</v>
      </c>
      <c r="E586" s="36">
        <v>9005</v>
      </c>
      <c r="F586" s="24" t="s">
        <v>2</v>
      </c>
      <c r="G586" s="24"/>
      <c r="H586" s="38" t="str">
        <f t="shared" si="34"/>
        <v>4110290500100000</v>
      </c>
      <c r="I586" s="24" t="s">
        <v>809</v>
      </c>
      <c r="J586" s="24" t="s">
        <v>1583</v>
      </c>
      <c r="K586" s="24" t="s">
        <v>1566</v>
      </c>
      <c r="L586" s="97">
        <v>41102905</v>
      </c>
      <c r="M586" s="49">
        <v>901699</v>
      </c>
      <c r="N586" s="34" t="s">
        <v>1410</v>
      </c>
      <c r="AF586" t="e">
        <f>+VLOOKUP(M586,AG:AH,2,FALSE)</f>
        <v>#N/A</v>
      </c>
    </row>
    <row r="587" spans="1:32" ht="45" x14ac:dyDescent="0.25">
      <c r="A587" s="36">
        <f t="shared" si="35"/>
        <v>586</v>
      </c>
      <c r="B587" s="34" t="s">
        <v>210</v>
      </c>
      <c r="C587" s="24">
        <v>4102</v>
      </c>
      <c r="D587" s="24" t="s">
        <v>810</v>
      </c>
      <c r="E587" s="36">
        <v>9006</v>
      </c>
      <c r="F587" s="24" t="s">
        <v>2</v>
      </c>
      <c r="G587" s="24"/>
      <c r="H587" s="38" t="str">
        <f t="shared" si="34"/>
        <v>4110290600100000</v>
      </c>
      <c r="I587" s="24" t="s">
        <v>810</v>
      </c>
      <c r="J587" s="24" t="s">
        <v>1583</v>
      </c>
      <c r="K587" s="24" t="s">
        <v>1566</v>
      </c>
      <c r="L587" s="97">
        <v>41102906</v>
      </c>
      <c r="M587" s="49">
        <v>901701</v>
      </c>
      <c r="N587" s="34" t="s">
        <v>1411</v>
      </c>
      <c r="AF587" t="e">
        <f>+VLOOKUP(M587,AG:AH,2,FALSE)</f>
        <v>#N/A</v>
      </c>
    </row>
    <row r="588" spans="1:32" ht="45" x14ac:dyDescent="0.25">
      <c r="A588" s="36">
        <f t="shared" si="35"/>
        <v>587</v>
      </c>
      <c r="B588" s="34" t="s">
        <v>211</v>
      </c>
      <c r="C588" s="24">
        <v>4103</v>
      </c>
      <c r="D588" s="24" t="s">
        <v>234</v>
      </c>
      <c r="E588" s="36">
        <v>1001</v>
      </c>
      <c r="F588" s="24" t="s">
        <v>2</v>
      </c>
      <c r="G588" s="24"/>
      <c r="H588" s="38" t="str">
        <f t="shared" si="34"/>
        <v>4120100100100000</v>
      </c>
      <c r="I588" s="24" t="s">
        <v>234</v>
      </c>
      <c r="J588" s="24" t="s">
        <v>1583</v>
      </c>
      <c r="K588" s="24" t="s">
        <v>1566</v>
      </c>
      <c r="L588" s="97">
        <v>41201001</v>
      </c>
      <c r="M588" s="49">
        <v>901753</v>
      </c>
      <c r="N588" s="34" t="s">
        <v>1412</v>
      </c>
      <c r="AF588" t="e">
        <f>+VLOOKUP(M588,AG:AH,2,FALSE)</f>
        <v>#N/A</v>
      </c>
    </row>
    <row r="589" spans="1:32" ht="45" x14ac:dyDescent="0.25">
      <c r="A589" s="36">
        <f t="shared" si="35"/>
        <v>588</v>
      </c>
      <c r="B589" s="34" t="s">
        <v>211</v>
      </c>
      <c r="C589" s="24">
        <v>4103</v>
      </c>
      <c r="D589" s="24" t="s">
        <v>235</v>
      </c>
      <c r="E589" s="36">
        <v>1002</v>
      </c>
      <c r="F589" s="24" t="s">
        <v>2</v>
      </c>
      <c r="G589" s="24"/>
      <c r="H589" s="38" t="str">
        <f t="shared" si="34"/>
        <v>4120100200100000</v>
      </c>
      <c r="I589" s="24" t="s">
        <v>235</v>
      </c>
      <c r="J589" s="24" t="s">
        <v>1583</v>
      </c>
      <c r="K589" s="24" t="s">
        <v>1566</v>
      </c>
      <c r="L589" s="97">
        <v>41201002</v>
      </c>
      <c r="M589" s="49">
        <v>901758</v>
      </c>
      <c r="N589" s="34" t="s">
        <v>1413</v>
      </c>
      <c r="AF589" t="e">
        <f>+VLOOKUP(M589,AG:AH,2,FALSE)</f>
        <v>#N/A</v>
      </c>
    </row>
    <row r="590" spans="1:32" ht="45" x14ac:dyDescent="0.25">
      <c r="A590" s="36">
        <f t="shared" si="35"/>
        <v>589</v>
      </c>
      <c r="B590" s="34" t="s">
        <v>211</v>
      </c>
      <c r="C590" s="24">
        <v>4103</v>
      </c>
      <c r="D590" s="24" t="s">
        <v>236</v>
      </c>
      <c r="E590" s="36">
        <v>1004</v>
      </c>
      <c r="F590" s="24" t="s">
        <v>2</v>
      </c>
      <c r="G590" s="24"/>
      <c r="H590" s="38" t="str">
        <f t="shared" si="34"/>
        <v>4120100400100000</v>
      </c>
      <c r="I590" s="24" t="s">
        <v>236</v>
      </c>
      <c r="J590" s="24" t="s">
        <v>1583</v>
      </c>
      <c r="K590" s="24" t="s">
        <v>1566</v>
      </c>
      <c r="L590" s="97">
        <v>41201004</v>
      </c>
      <c r="M590" s="55">
        <v>901097</v>
      </c>
      <c r="N590" s="45" t="s">
        <v>1414</v>
      </c>
      <c r="AF590" t="e">
        <f>+VLOOKUP(M590,AG:AH,2,FALSE)</f>
        <v>#N/A</v>
      </c>
    </row>
    <row r="591" spans="1:32" ht="45" x14ac:dyDescent="0.25">
      <c r="A591" s="36">
        <f t="shared" si="35"/>
        <v>590</v>
      </c>
      <c r="B591" s="34" t="s">
        <v>211</v>
      </c>
      <c r="C591" s="24">
        <v>4103</v>
      </c>
      <c r="D591" s="24" t="s">
        <v>800</v>
      </c>
      <c r="E591" s="36">
        <v>1005</v>
      </c>
      <c r="F591" s="24" t="s">
        <v>2</v>
      </c>
      <c r="G591" s="24"/>
      <c r="H591" s="38" t="str">
        <f t="shared" si="34"/>
        <v>4120100500100000</v>
      </c>
      <c r="I591" s="24" t="s">
        <v>800</v>
      </c>
      <c r="J591" s="24" t="s">
        <v>1583</v>
      </c>
      <c r="K591" s="24" t="s">
        <v>1566</v>
      </c>
      <c r="L591" s="97">
        <v>41201005</v>
      </c>
      <c r="M591" s="49">
        <v>901172</v>
      </c>
      <c r="N591" s="34" t="s">
        <v>1415</v>
      </c>
      <c r="AF591" t="e">
        <f>+VLOOKUP(M591,AG:AH,2,FALSE)</f>
        <v>#N/A</v>
      </c>
    </row>
    <row r="592" spans="1:32" ht="45" x14ac:dyDescent="0.25">
      <c r="A592" s="36">
        <f t="shared" si="35"/>
        <v>591</v>
      </c>
      <c r="B592" s="34" t="s">
        <v>211</v>
      </c>
      <c r="C592" s="24">
        <v>4103</v>
      </c>
      <c r="D592" s="24" t="s">
        <v>801</v>
      </c>
      <c r="E592" s="36">
        <v>9001</v>
      </c>
      <c r="F592" s="24" t="s">
        <v>2</v>
      </c>
      <c r="G592" s="24"/>
      <c r="H592" s="38" t="str">
        <f t="shared" si="34"/>
        <v>4120290100100000</v>
      </c>
      <c r="I592" s="24" t="s">
        <v>801</v>
      </c>
      <c r="J592" s="24" t="s">
        <v>1583</v>
      </c>
      <c r="K592" s="24" t="s">
        <v>1566</v>
      </c>
      <c r="L592" s="97">
        <v>41202901</v>
      </c>
      <c r="M592" s="49">
        <v>901717</v>
      </c>
      <c r="N592" s="34" t="s">
        <v>1416</v>
      </c>
      <c r="AF592" t="e">
        <f>+VLOOKUP(M592,AG:AH,2,FALSE)</f>
        <v>#N/A</v>
      </c>
    </row>
    <row r="593" spans="1:32" ht="45" x14ac:dyDescent="0.25">
      <c r="A593" s="36">
        <f t="shared" si="35"/>
        <v>592</v>
      </c>
      <c r="B593" s="34" t="s">
        <v>211</v>
      </c>
      <c r="C593" s="24">
        <v>4103</v>
      </c>
      <c r="D593" s="24" t="s">
        <v>802</v>
      </c>
      <c r="E593" s="36">
        <v>9002</v>
      </c>
      <c r="F593" s="24" t="s">
        <v>2</v>
      </c>
      <c r="G593" s="24"/>
      <c r="H593" s="38" t="str">
        <f t="shared" si="34"/>
        <v>4120290200100000</v>
      </c>
      <c r="I593" s="24" t="s">
        <v>802</v>
      </c>
      <c r="J593" s="24" t="s">
        <v>1583</v>
      </c>
      <c r="K593" s="24" t="s">
        <v>1566</v>
      </c>
      <c r="L593" s="97">
        <v>41202902</v>
      </c>
      <c r="M593" s="49">
        <v>901191</v>
      </c>
      <c r="N593" s="34" t="s">
        <v>1417</v>
      </c>
      <c r="AF593" t="e">
        <f>+VLOOKUP(M593,AG:AH,2,FALSE)</f>
        <v>#N/A</v>
      </c>
    </row>
    <row r="594" spans="1:32" ht="45" x14ac:dyDescent="0.25">
      <c r="A594" s="36">
        <f t="shared" si="35"/>
        <v>593</v>
      </c>
      <c r="B594" s="34" t="s">
        <v>211</v>
      </c>
      <c r="C594" s="24">
        <v>4103</v>
      </c>
      <c r="D594" s="24" t="s">
        <v>803</v>
      </c>
      <c r="E594" s="36">
        <v>9003</v>
      </c>
      <c r="F594" s="24" t="s">
        <v>2</v>
      </c>
      <c r="G594" s="24"/>
      <c r="H594" s="38" t="str">
        <f t="shared" si="34"/>
        <v>4120290300100000</v>
      </c>
      <c r="I594" s="24" t="s">
        <v>803</v>
      </c>
      <c r="J594" s="24" t="s">
        <v>1583</v>
      </c>
      <c r="K594" s="24" t="s">
        <v>1566</v>
      </c>
      <c r="L594" s="97">
        <v>41202903</v>
      </c>
      <c r="M594" s="49">
        <v>901601</v>
      </c>
      <c r="N594" s="34" t="s">
        <v>1418</v>
      </c>
      <c r="AF594" t="e">
        <f>+VLOOKUP(M594,AG:AH,2,FALSE)</f>
        <v>#N/A</v>
      </c>
    </row>
    <row r="595" spans="1:32" ht="45" x14ac:dyDescent="0.25">
      <c r="A595" s="36">
        <f t="shared" si="35"/>
        <v>594</v>
      </c>
      <c r="B595" s="34" t="s">
        <v>211</v>
      </c>
      <c r="C595" s="24">
        <v>4103</v>
      </c>
      <c r="D595" s="24" t="s">
        <v>237</v>
      </c>
      <c r="E595" s="36">
        <v>1010</v>
      </c>
      <c r="F595" s="24" t="s">
        <v>2</v>
      </c>
      <c r="G595" s="24"/>
      <c r="H595" s="38" t="str">
        <f t="shared" si="34"/>
        <v>4120300100100000</v>
      </c>
      <c r="I595" s="24" t="s">
        <v>237</v>
      </c>
      <c r="J595" s="24" t="s">
        <v>1583</v>
      </c>
      <c r="K595" s="24" t="s">
        <v>1566</v>
      </c>
      <c r="L595" s="97">
        <v>41203001</v>
      </c>
      <c r="M595" s="49">
        <v>900187</v>
      </c>
      <c r="N595" s="34" t="s">
        <v>1419</v>
      </c>
      <c r="AF595" t="e">
        <f>+VLOOKUP(M595,AG:AH,2,FALSE)</f>
        <v>#N/A</v>
      </c>
    </row>
    <row r="596" spans="1:32" ht="45" x14ac:dyDescent="0.25">
      <c r="A596" s="36">
        <f t="shared" si="35"/>
        <v>595</v>
      </c>
      <c r="B596" s="34" t="s">
        <v>211</v>
      </c>
      <c r="C596" s="24">
        <v>4103</v>
      </c>
      <c r="D596" s="24" t="s">
        <v>238</v>
      </c>
      <c r="E596" s="36">
        <v>1011</v>
      </c>
      <c r="F596" s="24" t="s">
        <v>2</v>
      </c>
      <c r="G596" s="24"/>
      <c r="H596" s="38" t="str">
        <f t="shared" si="34"/>
        <v>4120300200100000</v>
      </c>
      <c r="I596" s="24" t="s">
        <v>238</v>
      </c>
      <c r="J596" s="24" t="s">
        <v>1583</v>
      </c>
      <c r="K596" s="24" t="s">
        <v>1566</v>
      </c>
      <c r="L596" s="97">
        <v>41203002</v>
      </c>
      <c r="M596" s="49">
        <v>901193</v>
      </c>
      <c r="N596" s="34" t="s">
        <v>1420</v>
      </c>
      <c r="AF596" t="e">
        <f>+VLOOKUP(M596,AG:AH,2,FALSE)</f>
        <v>#N/A</v>
      </c>
    </row>
    <row r="597" spans="1:32" ht="45" x14ac:dyDescent="0.25">
      <c r="A597" s="36">
        <f t="shared" si="35"/>
        <v>596</v>
      </c>
      <c r="B597" s="34" t="s">
        <v>211</v>
      </c>
      <c r="C597" s="24">
        <v>4103</v>
      </c>
      <c r="D597" s="24" t="s">
        <v>239</v>
      </c>
      <c r="E597" s="36">
        <v>1012</v>
      </c>
      <c r="F597" s="24" t="s">
        <v>2</v>
      </c>
      <c r="G597" s="24"/>
      <c r="H597" s="38" t="str">
        <f t="shared" si="34"/>
        <v>4120300300100000</v>
      </c>
      <c r="I597" s="24" t="s">
        <v>239</v>
      </c>
      <c r="J597" s="24" t="s">
        <v>1583</v>
      </c>
      <c r="K597" s="24" t="s">
        <v>1566</v>
      </c>
      <c r="L597" s="97">
        <v>41203003</v>
      </c>
      <c r="M597" s="49">
        <v>901833</v>
      </c>
      <c r="N597" s="34" t="s">
        <v>1421</v>
      </c>
      <c r="AF597" t="e">
        <f>+VLOOKUP(M597,AG:AH,2,FALSE)</f>
        <v>#N/A</v>
      </c>
    </row>
    <row r="598" spans="1:32" ht="45" x14ac:dyDescent="0.25">
      <c r="A598" s="36">
        <f t="shared" si="35"/>
        <v>597</v>
      </c>
      <c r="B598" s="34" t="s">
        <v>211</v>
      </c>
      <c r="C598" s="24">
        <v>4103</v>
      </c>
      <c r="D598" s="24" t="s">
        <v>240</v>
      </c>
      <c r="E598" s="36">
        <v>1013</v>
      </c>
      <c r="F598" s="24" t="s">
        <v>2</v>
      </c>
      <c r="G598" s="24"/>
      <c r="H598" s="38" t="str">
        <f t="shared" si="34"/>
        <v>4120300400100000</v>
      </c>
      <c r="I598" s="24" t="s">
        <v>240</v>
      </c>
      <c r="J598" s="24" t="s">
        <v>1583</v>
      </c>
      <c r="K598" s="24" t="s">
        <v>1566</v>
      </c>
      <c r="L598" s="97">
        <v>41203004</v>
      </c>
      <c r="M598" s="49">
        <v>901196</v>
      </c>
      <c r="N598" s="34" t="s">
        <v>1422</v>
      </c>
      <c r="AF598" t="e">
        <f>+VLOOKUP(M598,AG:AH,2,FALSE)</f>
        <v>#N/A</v>
      </c>
    </row>
    <row r="599" spans="1:32" ht="45" x14ac:dyDescent="0.25">
      <c r="A599" s="36">
        <f t="shared" si="35"/>
        <v>598</v>
      </c>
      <c r="B599" s="34" t="s">
        <v>211</v>
      </c>
      <c r="C599" s="24">
        <v>4103</v>
      </c>
      <c r="D599" s="24" t="s">
        <v>818</v>
      </c>
      <c r="E599" s="36">
        <v>9101</v>
      </c>
      <c r="F599" s="24" t="s">
        <v>2</v>
      </c>
      <c r="G599" s="24"/>
      <c r="H599" s="38" t="str">
        <f t="shared" ref="H599:H615" si="36">+CONCATENATE(L599,"001","00000")</f>
        <v>4120390100100000</v>
      </c>
      <c r="I599" s="24" t="s">
        <v>818</v>
      </c>
      <c r="J599" s="24" t="s">
        <v>1583</v>
      </c>
      <c r="K599" s="24" t="s">
        <v>1566</v>
      </c>
      <c r="L599" s="97">
        <v>41203901</v>
      </c>
      <c r="M599" s="49">
        <v>900831</v>
      </c>
      <c r="N599" s="34" t="s">
        <v>1423</v>
      </c>
      <c r="AF599" t="e">
        <f>+VLOOKUP(M599,AG:AH,2,FALSE)</f>
        <v>#N/A</v>
      </c>
    </row>
    <row r="600" spans="1:32" ht="45" x14ac:dyDescent="0.25">
      <c r="A600" s="36">
        <f t="shared" si="35"/>
        <v>599</v>
      </c>
      <c r="B600" s="34" t="s">
        <v>211</v>
      </c>
      <c r="C600" s="24">
        <v>4103</v>
      </c>
      <c r="D600" s="24" t="s">
        <v>819</v>
      </c>
      <c r="E600" s="36">
        <v>9102</v>
      </c>
      <c r="F600" s="24" t="s">
        <v>2</v>
      </c>
      <c r="G600" s="24"/>
      <c r="H600" s="38" t="str">
        <f t="shared" si="36"/>
        <v>4120390200100000</v>
      </c>
      <c r="I600" s="24" t="s">
        <v>819</v>
      </c>
      <c r="J600" s="24" t="s">
        <v>1583</v>
      </c>
      <c r="K600" s="24" t="s">
        <v>1566</v>
      </c>
      <c r="L600" s="97">
        <v>41203902</v>
      </c>
      <c r="M600" s="49">
        <v>901100</v>
      </c>
      <c r="N600" s="34" t="s">
        <v>1424</v>
      </c>
      <c r="AF600" t="e">
        <f>+VLOOKUP(M600,AG:AH,2,FALSE)</f>
        <v>#N/A</v>
      </c>
    </row>
    <row r="601" spans="1:32" ht="45" x14ac:dyDescent="0.25">
      <c r="A601" s="36">
        <f t="shared" si="35"/>
        <v>600</v>
      </c>
      <c r="B601" s="34" t="s">
        <v>211</v>
      </c>
      <c r="C601" s="24">
        <v>4103</v>
      </c>
      <c r="D601" s="24" t="s">
        <v>820</v>
      </c>
      <c r="E601" s="36">
        <v>9103</v>
      </c>
      <c r="F601" s="24" t="s">
        <v>2</v>
      </c>
      <c r="G601" s="24"/>
      <c r="H601" s="38" t="str">
        <f t="shared" si="36"/>
        <v>4120390300100000</v>
      </c>
      <c r="I601" s="24" t="s">
        <v>820</v>
      </c>
      <c r="J601" s="24" t="s">
        <v>1583</v>
      </c>
      <c r="K601" s="24" t="s">
        <v>1566</v>
      </c>
      <c r="L601" s="97">
        <v>41203903</v>
      </c>
      <c r="M601" s="49">
        <v>901197</v>
      </c>
      <c r="N601" s="34" t="s">
        <v>1425</v>
      </c>
      <c r="AF601" t="e">
        <f>+VLOOKUP(M601,AG:AH,2,FALSE)</f>
        <v>#N/A</v>
      </c>
    </row>
    <row r="602" spans="1:32" ht="45" x14ac:dyDescent="0.25">
      <c r="A602" s="36">
        <f t="shared" si="35"/>
        <v>601</v>
      </c>
      <c r="B602" s="34" t="s">
        <v>211</v>
      </c>
      <c r="C602" s="24">
        <v>4103</v>
      </c>
      <c r="D602" s="24" t="s">
        <v>821</v>
      </c>
      <c r="E602" s="36">
        <v>9104</v>
      </c>
      <c r="F602" s="24" t="s">
        <v>2</v>
      </c>
      <c r="G602" s="24"/>
      <c r="H602" s="38" t="str">
        <f t="shared" si="36"/>
        <v>4120390400100000</v>
      </c>
      <c r="I602" s="24" t="s">
        <v>821</v>
      </c>
      <c r="J602" s="24" t="s">
        <v>1583</v>
      </c>
      <c r="K602" s="24" t="s">
        <v>1566</v>
      </c>
      <c r="L602" s="97">
        <v>41203904</v>
      </c>
      <c r="M602" s="49">
        <v>901100</v>
      </c>
      <c r="N602" s="34" t="s">
        <v>1424</v>
      </c>
      <c r="AF602" t="e">
        <f>+VLOOKUP(M602,AG:AH,2,FALSE)</f>
        <v>#N/A</v>
      </c>
    </row>
    <row r="603" spans="1:32" ht="45" x14ac:dyDescent="0.25">
      <c r="A603" s="36">
        <f t="shared" si="35"/>
        <v>602</v>
      </c>
      <c r="B603" s="34" t="s">
        <v>211</v>
      </c>
      <c r="C603" s="24">
        <v>4103</v>
      </c>
      <c r="D603" s="24" t="s">
        <v>822</v>
      </c>
      <c r="E603" s="36">
        <v>9105</v>
      </c>
      <c r="F603" s="24" t="s">
        <v>2</v>
      </c>
      <c r="G603" s="24"/>
      <c r="H603" s="38" t="str">
        <f t="shared" si="36"/>
        <v>4120390500100000</v>
      </c>
      <c r="I603" s="24" t="s">
        <v>822</v>
      </c>
      <c r="J603" s="24" t="s">
        <v>1583</v>
      </c>
      <c r="K603" s="24" t="s">
        <v>1566</v>
      </c>
      <c r="L603" s="97">
        <v>41203905</v>
      </c>
      <c r="M603" s="49">
        <v>901100</v>
      </c>
      <c r="N603" s="34" t="s">
        <v>1424</v>
      </c>
      <c r="AF603" t="e">
        <f>+VLOOKUP(M603,AG:AH,2,FALSE)</f>
        <v>#N/A</v>
      </c>
    </row>
    <row r="604" spans="1:32" ht="45" x14ac:dyDescent="0.25">
      <c r="A604" s="36">
        <f t="shared" ref="A604:A639" si="37">+A603+1</f>
        <v>603</v>
      </c>
      <c r="B604" s="34" t="s">
        <v>211</v>
      </c>
      <c r="C604" s="24">
        <v>4103</v>
      </c>
      <c r="D604" s="24" t="s">
        <v>823</v>
      </c>
      <c r="E604" s="36">
        <v>9106</v>
      </c>
      <c r="F604" s="24" t="s">
        <v>2</v>
      </c>
      <c r="G604" s="24"/>
      <c r="H604" s="38" t="str">
        <f t="shared" si="36"/>
        <v>4120390600100000</v>
      </c>
      <c r="I604" s="24" t="s">
        <v>823</v>
      </c>
      <c r="J604" s="24" t="s">
        <v>1583</v>
      </c>
      <c r="K604" s="24" t="s">
        <v>1566</v>
      </c>
      <c r="L604" s="97">
        <v>41203906</v>
      </c>
      <c r="M604" s="49">
        <v>901100</v>
      </c>
      <c r="N604" s="34" t="s">
        <v>1424</v>
      </c>
      <c r="AF604" t="e">
        <f>+VLOOKUP(M604,AG:AH,2,FALSE)</f>
        <v>#N/A</v>
      </c>
    </row>
    <row r="605" spans="1:32" ht="45" x14ac:dyDescent="0.25">
      <c r="A605" s="36">
        <f t="shared" si="37"/>
        <v>604</v>
      </c>
      <c r="B605" s="34" t="s">
        <v>211</v>
      </c>
      <c r="C605" s="24">
        <v>4103</v>
      </c>
      <c r="D605" s="24" t="s">
        <v>824</v>
      </c>
      <c r="E605" s="36">
        <v>9107</v>
      </c>
      <c r="F605" s="24" t="s">
        <v>2</v>
      </c>
      <c r="G605" s="24"/>
      <c r="H605" s="38" t="str">
        <f t="shared" si="36"/>
        <v>4120390700100000</v>
      </c>
      <c r="I605" s="24" t="s">
        <v>824</v>
      </c>
      <c r="J605" s="24" t="s">
        <v>1583</v>
      </c>
      <c r="K605" s="24" t="s">
        <v>1566</v>
      </c>
      <c r="L605" s="97">
        <v>41203907</v>
      </c>
      <c r="M605" s="49">
        <v>901100</v>
      </c>
      <c r="N605" s="34" t="s">
        <v>1424</v>
      </c>
      <c r="AF605" t="e">
        <f>+VLOOKUP(M605,AG:AH,2,FALSE)</f>
        <v>#N/A</v>
      </c>
    </row>
    <row r="606" spans="1:32" ht="45" x14ac:dyDescent="0.25">
      <c r="A606" s="36">
        <f t="shared" si="37"/>
        <v>605</v>
      </c>
      <c r="B606" s="34" t="s">
        <v>211</v>
      </c>
      <c r="C606" s="24">
        <v>4103</v>
      </c>
      <c r="D606" s="24" t="s">
        <v>825</v>
      </c>
      <c r="E606" s="36">
        <v>9108</v>
      </c>
      <c r="F606" s="24" t="s">
        <v>2</v>
      </c>
      <c r="G606" s="24"/>
      <c r="H606" s="38" t="str">
        <f t="shared" si="36"/>
        <v>4120390800100000</v>
      </c>
      <c r="I606" s="24" t="s">
        <v>825</v>
      </c>
      <c r="J606" s="24" t="s">
        <v>1583</v>
      </c>
      <c r="K606" s="24" t="s">
        <v>1566</v>
      </c>
      <c r="L606" s="97">
        <v>41203908</v>
      </c>
      <c r="M606" s="49">
        <v>901100</v>
      </c>
      <c r="N606" s="34" t="s">
        <v>1424</v>
      </c>
      <c r="AF606" t="e">
        <f>+VLOOKUP(M606,AG:AH,2,FALSE)</f>
        <v>#N/A</v>
      </c>
    </row>
    <row r="607" spans="1:32" ht="45" x14ac:dyDescent="0.25">
      <c r="A607" s="36">
        <f t="shared" si="37"/>
        <v>606</v>
      </c>
      <c r="B607" s="34" t="s">
        <v>211</v>
      </c>
      <c r="C607" s="24">
        <v>4103</v>
      </c>
      <c r="D607" s="24" t="s">
        <v>242</v>
      </c>
      <c r="E607" s="36">
        <v>1015</v>
      </c>
      <c r="F607" s="24" t="s">
        <v>125</v>
      </c>
      <c r="G607" s="24"/>
      <c r="H607" s="38" t="str">
        <f t="shared" si="36"/>
        <v>4120400100100000</v>
      </c>
      <c r="I607" s="24" t="s">
        <v>242</v>
      </c>
      <c r="J607" s="24" t="s">
        <v>1583</v>
      </c>
      <c r="K607" s="24" t="s">
        <v>1566</v>
      </c>
      <c r="L607" s="97">
        <v>41204001</v>
      </c>
      <c r="M607" s="49">
        <v>900188</v>
      </c>
      <c r="N607" s="34" t="s">
        <v>1426</v>
      </c>
      <c r="AF607" t="e">
        <f>+VLOOKUP(M607,AG:AH,2,FALSE)</f>
        <v>#N/A</v>
      </c>
    </row>
    <row r="608" spans="1:32" ht="30" x14ac:dyDescent="0.25">
      <c r="A608" s="36">
        <f t="shared" si="37"/>
        <v>607</v>
      </c>
      <c r="B608" s="34" t="s">
        <v>988</v>
      </c>
      <c r="C608" s="24">
        <v>4108</v>
      </c>
      <c r="D608" s="24" t="s">
        <v>814</v>
      </c>
      <c r="E608" s="36">
        <v>1001</v>
      </c>
      <c r="F608" s="24" t="s">
        <v>2</v>
      </c>
      <c r="G608" s="24"/>
      <c r="H608" s="38" t="str">
        <f t="shared" si="36"/>
        <v>4120500100100000</v>
      </c>
      <c r="I608" s="24" t="s">
        <v>814</v>
      </c>
      <c r="J608" s="24" t="s">
        <v>1583</v>
      </c>
      <c r="K608" s="24" t="s">
        <v>1566</v>
      </c>
      <c r="L608" s="97">
        <v>41205001</v>
      </c>
      <c r="M608" s="49">
        <v>901096</v>
      </c>
      <c r="N608" s="34" t="s">
        <v>1427</v>
      </c>
      <c r="AF608" t="e">
        <f>+VLOOKUP(M608,AG:AH,2,FALSE)</f>
        <v>#N/A</v>
      </c>
    </row>
    <row r="609" spans="1:32" ht="30" x14ac:dyDescent="0.25">
      <c r="A609" s="36">
        <f t="shared" si="37"/>
        <v>608</v>
      </c>
      <c r="B609" s="34" t="s">
        <v>212</v>
      </c>
      <c r="C609" s="24">
        <v>4104</v>
      </c>
      <c r="D609" s="24" t="s">
        <v>243</v>
      </c>
      <c r="E609" s="36">
        <v>1001</v>
      </c>
      <c r="F609" s="24" t="s">
        <v>125</v>
      </c>
      <c r="G609" s="24"/>
      <c r="H609" s="38" t="str">
        <f t="shared" si="36"/>
        <v>4130100100100000</v>
      </c>
      <c r="I609" s="24" t="s">
        <v>243</v>
      </c>
      <c r="J609" s="24" t="s">
        <v>1583</v>
      </c>
      <c r="K609" s="24" t="s">
        <v>1566</v>
      </c>
      <c r="L609" s="97">
        <v>41301001</v>
      </c>
      <c r="M609" s="49">
        <v>902346</v>
      </c>
      <c r="N609" s="34" t="s">
        <v>1428</v>
      </c>
      <c r="AF609" t="e">
        <f>+VLOOKUP(M609,AG:AH,2,FALSE)</f>
        <v>#N/A</v>
      </c>
    </row>
    <row r="610" spans="1:32" ht="30" x14ac:dyDescent="0.25">
      <c r="A610" s="36">
        <f t="shared" si="37"/>
        <v>609</v>
      </c>
      <c r="B610" s="34" t="s">
        <v>212</v>
      </c>
      <c r="C610" s="24">
        <v>4104</v>
      </c>
      <c r="D610" s="24" t="s">
        <v>850</v>
      </c>
      <c r="E610" s="36">
        <v>1002</v>
      </c>
      <c r="F610" s="24" t="s">
        <v>125</v>
      </c>
      <c r="G610" s="24"/>
      <c r="H610" s="38" t="str">
        <f t="shared" si="36"/>
        <v>4130100200100000</v>
      </c>
      <c r="I610" s="24" t="s">
        <v>850</v>
      </c>
      <c r="J610" s="24" t="s">
        <v>1583</v>
      </c>
      <c r="K610" s="24" t="s">
        <v>1566</v>
      </c>
      <c r="L610" s="97">
        <v>41301002</v>
      </c>
      <c r="M610" s="49">
        <v>902192</v>
      </c>
      <c r="N610" s="34" t="s">
        <v>1429</v>
      </c>
      <c r="AF610" t="e">
        <f>+VLOOKUP(M610,AG:AH,2,FALSE)</f>
        <v>#N/A</v>
      </c>
    </row>
    <row r="611" spans="1:32" ht="30" x14ac:dyDescent="0.25">
      <c r="A611" s="36">
        <f t="shared" si="37"/>
        <v>610</v>
      </c>
      <c r="B611" s="34" t="s">
        <v>212</v>
      </c>
      <c r="C611" s="24">
        <v>4104</v>
      </c>
      <c r="D611" s="24" t="s">
        <v>849</v>
      </c>
      <c r="E611" s="36">
        <v>1003</v>
      </c>
      <c r="F611" s="24" t="s">
        <v>207</v>
      </c>
      <c r="G611" s="24"/>
      <c r="H611" s="38" t="str">
        <f t="shared" si="36"/>
        <v>4130100300100000</v>
      </c>
      <c r="I611" s="24" t="s">
        <v>849</v>
      </c>
      <c r="J611" s="24" t="s">
        <v>1583</v>
      </c>
      <c r="K611" s="24" t="s">
        <v>1566</v>
      </c>
      <c r="L611" s="97">
        <v>41301003</v>
      </c>
      <c r="M611" s="49">
        <v>902192</v>
      </c>
      <c r="N611" s="34" t="s">
        <v>1429</v>
      </c>
      <c r="AF611" t="e">
        <f>+VLOOKUP(M611,AG:AH,2,FALSE)</f>
        <v>#N/A</v>
      </c>
    </row>
    <row r="612" spans="1:32" ht="30" x14ac:dyDescent="0.25">
      <c r="A612" s="36">
        <f t="shared" si="37"/>
        <v>611</v>
      </c>
      <c r="B612" s="34" t="s">
        <v>212</v>
      </c>
      <c r="C612" s="24">
        <v>4104</v>
      </c>
      <c r="D612" s="24" t="s">
        <v>811</v>
      </c>
      <c r="E612" s="36">
        <v>1008</v>
      </c>
      <c r="F612" s="24" t="s">
        <v>2</v>
      </c>
      <c r="G612" s="24"/>
      <c r="H612" s="38" t="str">
        <f t="shared" si="36"/>
        <v>4130300100100000</v>
      </c>
      <c r="I612" s="24" t="s">
        <v>811</v>
      </c>
      <c r="J612" s="24" t="s">
        <v>1583</v>
      </c>
      <c r="K612" s="24" t="s">
        <v>1566</v>
      </c>
      <c r="L612" s="97">
        <v>41303001</v>
      </c>
      <c r="M612" s="49">
        <v>901711</v>
      </c>
      <c r="N612" s="34" t="s">
        <v>1432</v>
      </c>
      <c r="AF612" t="e">
        <f>+VLOOKUP(M612,AG:AH,2,FALSE)</f>
        <v>#N/A</v>
      </c>
    </row>
    <row r="613" spans="1:32" ht="30" x14ac:dyDescent="0.25">
      <c r="A613" s="36">
        <f t="shared" si="37"/>
        <v>612</v>
      </c>
      <c r="B613" s="34" t="s">
        <v>213</v>
      </c>
      <c r="C613" s="24">
        <v>4105</v>
      </c>
      <c r="D613" s="24" t="s">
        <v>244</v>
      </c>
      <c r="E613" s="36">
        <v>1001</v>
      </c>
      <c r="F613" s="24" t="s">
        <v>2</v>
      </c>
      <c r="G613" s="24"/>
      <c r="H613" s="38" t="str">
        <f t="shared" si="36"/>
        <v>4140100100100000</v>
      </c>
      <c r="I613" s="24" t="s">
        <v>244</v>
      </c>
      <c r="J613" s="24" t="s">
        <v>1583</v>
      </c>
      <c r="K613" s="24" t="s">
        <v>1566</v>
      </c>
      <c r="L613" s="97">
        <v>41401001</v>
      </c>
      <c r="M613" s="49">
        <v>901578</v>
      </c>
      <c r="N613" s="34" t="s">
        <v>1433</v>
      </c>
      <c r="AF613" t="e">
        <f>+VLOOKUP(M613,AG:AH,2,FALSE)</f>
        <v>#N/A</v>
      </c>
    </row>
    <row r="614" spans="1:32" ht="30" x14ac:dyDescent="0.25">
      <c r="A614" s="36">
        <f t="shared" si="37"/>
        <v>613</v>
      </c>
      <c r="B614" s="34" t="s">
        <v>213</v>
      </c>
      <c r="C614" s="24">
        <v>4105</v>
      </c>
      <c r="D614" s="24" t="s">
        <v>245</v>
      </c>
      <c r="E614" s="36">
        <v>1002</v>
      </c>
      <c r="F614" s="24" t="s">
        <v>2</v>
      </c>
      <c r="G614" s="24"/>
      <c r="H614" s="38" t="str">
        <f t="shared" si="36"/>
        <v>4140100200100000</v>
      </c>
      <c r="I614" s="24" t="s">
        <v>245</v>
      </c>
      <c r="J614" s="24" t="s">
        <v>1583</v>
      </c>
      <c r="K614" s="24" t="s">
        <v>1566</v>
      </c>
      <c r="L614" s="97">
        <v>41401002</v>
      </c>
      <c r="M614" s="49">
        <v>902227</v>
      </c>
      <c r="N614" s="34" t="s">
        <v>1434</v>
      </c>
      <c r="AF614" t="e">
        <f>+VLOOKUP(M614,AG:AH,2,FALSE)</f>
        <v>#N/A</v>
      </c>
    </row>
    <row r="615" spans="1:32" ht="30" x14ac:dyDescent="0.25">
      <c r="A615" s="36">
        <f t="shared" si="37"/>
        <v>614</v>
      </c>
      <c r="B615" s="34" t="s">
        <v>213</v>
      </c>
      <c r="C615" s="24">
        <v>4105</v>
      </c>
      <c r="D615" s="24" t="s">
        <v>246</v>
      </c>
      <c r="E615" s="36">
        <v>1003</v>
      </c>
      <c r="F615" s="24" t="s">
        <v>2</v>
      </c>
      <c r="G615" s="24"/>
      <c r="H615" s="38" t="str">
        <f t="shared" si="36"/>
        <v>4140100300100000</v>
      </c>
      <c r="I615" s="24" t="s">
        <v>246</v>
      </c>
      <c r="J615" s="24" t="s">
        <v>1583</v>
      </c>
      <c r="K615" s="24" t="s">
        <v>1566</v>
      </c>
      <c r="L615" s="97">
        <v>41401003</v>
      </c>
      <c r="M615" s="49">
        <v>902365</v>
      </c>
      <c r="N615" s="34" t="s">
        <v>1435</v>
      </c>
      <c r="AF615" t="e">
        <f>+VLOOKUP(M615,AG:AH,2,FALSE)</f>
        <v>#N/A</v>
      </c>
    </row>
    <row r="616" spans="1:32" ht="30" x14ac:dyDescent="0.25">
      <c r="A616" s="36">
        <f t="shared" si="37"/>
        <v>615</v>
      </c>
      <c r="B616" s="34" t="s">
        <v>215</v>
      </c>
      <c r="C616" s="24">
        <v>4107</v>
      </c>
      <c r="D616" s="24" t="s">
        <v>215</v>
      </c>
      <c r="E616" s="36">
        <v>1001</v>
      </c>
      <c r="F616" s="24" t="s">
        <v>2</v>
      </c>
      <c r="G616" s="24"/>
      <c r="H616" s="38" t="str">
        <f>+CONCATENATE(L616,"001","00000")</f>
        <v>4160100100100000</v>
      </c>
      <c r="I616" s="24" t="s">
        <v>215</v>
      </c>
      <c r="J616" s="24" t="s">
        <v>1583</v>
      </c>
      <c r="K616" s="24" t="s">
        <v>1566</v>
      </c>
      <c r="L616" s="97">
        <v>41601001</v>
      </c>
      <c r="M616" s="57">
        <v>900301</v>
      </c>
      <c r="N616" s="46" t="s">
        <v>1438</v>
      </c>
      <c r="AF616" t="e">
        <f>+VLOOKUP(M616,AG:AH,2,FALSE)</f>
        <v>#N/A</v>
      </c>
    </row>
    <row r="617" spans="1:32" ht="45" x14ac:dyDescent="0.25">
      <c r="A617" s="36">
        <f t="shared" si="37"/>
        <v>616</v>
      </c>
      <c r="B617" s="34" t="s">
        <v>216</v>
      </c>
      <c r="C617" s="24">
        <v>4201</v>
      </c>
      <c r="D617" s="24" t="s">
        <v>250</v>
      </c>
      <c r="E617" s="36">
        <v>1001</v>
      </c>
      <c r="F617" s="24" t="s">
        <v>2</v>
      </c>
      <c r="G617" s="24"/>
      <c r="H617" s="38" t="str">
        <f t="shared" ref="H617:H642" si="38">+CONCATENATE(L617,"001","00001")</f>
        <v>4210100100100001</v>
      </c>
      <c r="I617" s="24" t="s">
        <v>250</v>
      </c>
      <c r="J617" s="24" t="s">
        <v>1565</v>
      </c>
      <c r="K617" s="24" t="s">
        <v>1566</v>
      </c>
      <c r="L617" s="97">
        <v>42101001</v>
      </c>
      <c r="M617" s="49">
        <v>900193</v>
      </c>
      <c r="N617" s="34" t="s">
        <v>1439</v>
      </c>
      <c r="AF617" t="e">
        <f>+VLOOKUP(M617,AG:AH,2,FALSE)</f>
        <v>#N/A</v>
      </c>
    </row>
    <row r="618" spans="1:32" ht="45" x14ac:dyDescent="0.25">
      <c r="A618" s="36">
        <f t="shared" si="37"/>
        <v>617</v>
      </c>
      <c r="B618" s="34" t="s">
        <v>216</v>
      </c>
      <c r="C618" s="24">
        <v>4201</v>
      </c>
      <c r="D618" s="24" t="s">
        <v>251</v>
      </c>
      <c r="E618" s="36">
        <v>1002</v>
      </c>
      <c r="F618" s="24" t="s">
        <v>2</v>
      </c>
      <c r="G618" s="24"/>
      <c r="H618" s="38" t="str">
        <f t="shared" si="38"/>
        <v>4210100200100001</v>
      </c>
      <c r="I618" s="24" t="s">
        <v>251</v>
      </c>
      <c r="J618" s="24" t="s">
        <v>1565</v>
      </c>
      <c r="K618" s="24" t="s">
        <v>1566</v>
      </c>
      <c r="L618" s="97">
        <v>42101002</v>
      </c>
      <c r="M618" s="49">
        <v>900194</v>
      </c>
      <c r="N618" s="34" t="s">
        <v>1440</v>
      </c>
      <c r="AF618" t="e">
        <f>+VLOOKUP(M618,AG:AH,2,FALSE)</f>
        <v>#N/A</v>
      </c>
    </row>
    <row r="619" spans="1:32" ht="45" x14ac:dyDescent="0.25">
      <c r="A619" s="36">
        <f t="shared" si="37"/>
        <v>618</v>
      </c>
      <c r="B619" s="34" t="s">
        <v>216</v>
      </c>
      <c r="C619" s="24">
        <v>4201</v>
      </c>
      <c r="D619" s="24" t="s">
        <v>252</v>
      </c>
      <c r="E619" s="36">
        <v>1003</v>
      </c>
      <c r="F619" s="24" t="s">
        <v>2</v>
      </c>
      <c r="G619" s="24"/>
      <c r="H619" s="38" t="str">
        <f t="shared" si="38"/>
        <v>4210100300100001</v>
      </c>
      <c r="I619" s="24" t="s">
        <v>252</v>
      </c>
      <c r="J619" s="24" t="s">
        <v>1565</v>
      </c>
      <c r="K619" s="24" t="s">
        <v>1566</v>
      </c>
      <c r="L619" s="97">
        <v>42101003</v>
      </c>
      <c r="M619" s="49">
        <v>901878</v>
      </c>
      <c r="N619" s="34" t="s">
        <v>1441</v>
      </c>
      <c r="AF619" t="e">
        <f>+VLOOKUP(M619,AG:AH,2,FALSE)</f>
        <v>#N/A</v>
      </c>
    </row>
    <row r="620" spans="1:32" ht="45" x14ac:dyDescent="0.25">
      <c r="A620" s="36">
        <f t="shared" si="37"/>
        <v>619</v>
      </c>
      <c r="B620" s="34" t="s">
        <v>216</v>
      </c>
      <c r="C620" s="24">
        <v>4201</v>
      </c>
      <c r="D620" s="24" t="s">
        <v>253</v>
      </c>
      <c r="E620" s="36">
        <v>1004</v>
      </c>
      <c r="F620" s="24" t="s">
        <v>2</v>
      </c>
      <c r="G620" s="24"/>
      <c r="H620" s="38" t="str">
        <f t="shared" si="38"/>
        <v>4210200100100001</v>
      </c>
      <c r="I620" s="24" t="s">
        <v>253</v>
      </c>
      <c r="J620" s="24" t="s">
        <v>1565</v>
      </c>
      <c r="K620" s="24" t="s">
        <v>1566</v>
      </c>
      <c r="L620" s="97">
        <v>42102001</v>
      </c>
      <c r="M620" s="49">
        <v>900202</v>
      </c>
      <c r="N620" s="34" t="s">
        <v>1442</v>
      </c>
      <c r="AF620" t="e">
        <f>+VLOOKUP(M620,AG:AH,2,FALSE)</f>
        <v>#N/A</v>
      </c>
    </row>
    <row r="621" spans="1:32" ht="45" x14ac:dyDescent="0.25">
      <c r="A621" s="36">
        <f t="shared" si="37"/>
        <v>620</v>
      </c>
      <c r="B621" s="34" t="s">
        <v>216</v>
      </c>
      <c r="C621" s="24">
        <v>4201</v>
      </c>
      <c r="D621" s="24" t="s">
        <v>254</v>
      </c>
      <c r="E621" s="36">
        <v>1005</v>
      </c>
      <c r="F621" s="24" t="s">
        <v>2</v>
      </c>
      <c r="G621" s="24"/>
      <c r="H621" s="38" t="str">
        <f t="shared" si="38"/>
        <v>4210200200100001</v>
      </c>
      <c r="I621" s="24" t="s">
        <v>254</v>
      </c>
      <c r="J621" s="24" t="s">
        <v>1565</v>
      </c>
      <c r="K621" s="24" t="s">
        <v>1566</v>
      </c>
      <c r="L621" s="97">
        <v>42102002</v>
      </c>
      <c r="M621" s="49">
        <v>900203</v>
      </c>
      <c r="N621" s="34" t="s">
        <v>1443</v>
      </c>
      <c r="AF621" t="e">
        <f>+VLOOKUP(M621,AG:AH,2,FALSE)</f>
        <v>#N/A</v>
      </c>
    </row>
    <row r="622" spans="1:32" ht="45" x14ac:dyDescent="0.25">
      <c r="A622" s="36">
        <f t="shared" si="37"/>
        <v>621</v>
      </c>
      <c r="B622" s="34" t="s">
        <v>216</v>
      </c>
      <c r="C622" s="24">
        <v>4201</v>
      </c>
      <c r="D622" s="24" t="s">
        <v>255</v>
      </c>
      <c r="E622" s="36">
        <v>1006</v>
      </c>
      <c r="F622" s="24" t="s">
        <v>2</v>
      </c>
      <c r="G622" s="24"/>
      <c r="H622" s="38" t="str">
        <f t="shared" si="38"/>
        <v>4210200300100001</v>
      </c>
      <c r="I622" s="24" t="s">
        <v>255</v>
      </c>
      <c r="J622" s="24" t="s">
        <v>1565</v>
      </c>
      <c r="K622" s="24" t="s">
        <v>1566</v>
      </c>
      <c r="L622" s="97">
        <v>42102003</v>
      </c>
      <c r="M622" s="49">
        <v>900204</v>
      </c>
      <c r="N622" s="34" t="s">
        <v>1444</v>
      </c>
      <c r="AF622" t="e">
        <f>+VLOOKUP(M622,AG:AH,2,FALSE)</f>
        <v>#N/A</v>
      </c>
    </row>
    <row r="623" spans="1:32" ht="45" x14ac:dyDescent="0.25">
      <c r="A623" s="36">
        <f t="shared" si="37"/>
        <v>622</v>
      </c>
      <c r="B623" s="34" t="s">
        <v>216</v>
      </c>
      <c r="C623" s="24">
        <v>4201</v>
      </c>
      <c r="D623" s="24" t="s">
        <v>256</v>
      </c>
      <c r="E623" s="36">
        <v>1007</v>
      </c>
      <c r="F623" s="24" t="s">
        <v>2</v>
      </c>
      <c r="G623" s="24"/>
      <c r="H623" s="38" t="str">
        <f t="shared" si="38"/>
        <v>4210200400100001</v>
      </c>
      <c r="I623" s="24" t="s">
        <v>256</v>
      </c>
      <c r="J623" s="24" t="s">
        <v>1565</v>
      </c>
      <c r="K623" s="24" t="s">
        <v>1566</v>
      </c>
      <c r="L623" s="97">
        <v>42102004</v>
      </c>
      <c r="M623" s="49">
        <v>900205</v>
      </c>
      <c r="N623" s="34" t="s">
        <v>1445</v>
      </c>
      <c r="AF623" t="e">
        <f>+VLOOKUP(M623,AG:AH,2,FALSE)</f>
        <v>#N/A</v>
      </c>
    </row>
    <row r="624" spans="1:32" ht="45" x14ac:dyDescent="0.25">
      <c r="A624" s="36">
        <f t="shared" si="37"/>
        <v>623</v>
      </c>
      <c r="B624" s="34" t="s">
        <v>216</v>
      </c>
      <c r="C624" s="24">
        <v>4201</v>
      </c>
      <c r="D624" s="24" t="s">
        <v>257</v>
      </c>
      <c r="E624" s="36">
        <v>1008</v>
      </c>
      <c r="F624" s="24" t="s">
        <v>2</v>
      </c>
      <c r="G624" s="24"/>
      <c r="H624" s="38" t="str">
        <f t="shared" si="38"/>
        <v>4210200500100001</v>
      </c>
      <c r="I624" s="24" t="s">
        <v>257</v>
      </c>
      <c r="J624" s="24" t="s">
        <v>1565</v>
      </c>
      <c r="K624" s="24" t="s">
        <v>1566</v>
      </c>
      <c r="L624" s="97">
        <v>42102005</v>
      </c>
      <c r="M624" s="49">
        <v>900207</v>
      </c>
      <c r="N624" s="34" t="s">
        <v>1446</v>
      </c>
      <c r="AF624" t="e">
        <f>+VLOOKUP(M624,AG:AH,2,FALSE)</f>
        <v>#N/A</v>
      </c>
    </row>
    <row r="625" spans="1:32" ht="45" x14ac:dyDescent="0.25">
      <c r="A625" s="36">
        <f t="shared" si="37"/>
        <v>624</v>
      </c>
      <c r="B625" s="34" t="s">
        <v>216</v>
      </c>
      <c r="C625" s="24">
        <v>4201</v>
      </c>
      <c r="D625" s="24" t="s">
        <v>258</v>
      </c>
      <c r="E625" s="36">
        <v>1009</v>
      </c>
      <c r="F625" s="24" t="s">
        <v>2</v>
      </c>
      <c r="G625" s="24"/>
      <c r="H625" s="38" t="str">
        <f t="shared" si="38"/>
        <v>4210200600100001</v>
      </c>
      <c r="I625" s="24" t="s">
        <v>258</v>
      </c>
      <c r="J625" s="24" t="s">
        <v>1565</v>
      </c>
      <c r="K625" s="24" t="s">
        <v>1566</v>
      </c>
      <c r="L625" s="97">
        <v>42102006</v>
      </c>
      <c r="M625" s="49">
        <v>900213</v>
      </c>
      <c r="N625" s="34" t="s">
        <v>1447</v>
      </c>
      <c r="AF625" t="e">
        <f>+VLOOKUP(M625,AG:AH,2,FALSE)</f>
        <v>#N/A</v>
      </c>
    </row>
    <row r="626" spans="1:32" ht="45" x14ac:dyDescent="0.25">
      <c r="A626" s="36">
        <f t="shared" si="37"/>
        <v>625</v>
      </c>
      <c r="B626" s="34" t="s">
        <v>216</v>
      </c>
      <c r="C626" s="24">
        <v>4201</v>
      </c>
      <c r="D626" s="24" t="s">
        <v>259</v>
      </c>
      <c r="E626" s="36">
        <v>1010</v>
      </c>
      <c r="F626" s="24" t="s">
        <v>2</v>
      </c>
      <c r="G626" s="24"/>
      <c r="H626" s="38" t="str">
        <f t="shared" si="38"/>
        <v>4210200700100001</v>
      </c>
      <c r="I626" s="24" t="s">
        <v>259</v>
      </c>
      <c r="J626" s="24" t="s">
        <v>1565</v>
      </c>
      <c r="K626" s="24" t="s">
        <v>1566</v>
      </c>
      <c r="L626" s="97">
        <v>42102007</v>
      </c>
      <c r="M626" s="49">
        <v>901105</v>
      </c>
      <c r="N626" s="34" t="s">
        <v>1448</v>
      </c>
      <c r="AF626" t="e">
        <f>+VLOOKUP(M626,AG:AH,2,FALSE)</f>
        <v>#N/A</v>
      </c>
    </row>
    <row r="627" spans="1:32" ht="45" x14ac:dyDescent="0.25">
      <c r="A627" s="36">
        <f t="shared" si="37"/>
        <v>626</v>
      </c>
      <c r="B627" s="34" t="s">
        <v>216</v>
      </c>
      <c r="C627" s="24">
        <v>4201</v>
      </c>
      <c r="D627" s="24" t="s">
        <v>260</v>
      </c>
      <c r="E627" s="36">
        <v>1011</v>
      </c>
      <c r="F627" s="24" t="s">
        <v>2</v>
      </c>
      <c r="G627" s="24"/>
      <c r="H627" s="38" t="str">
        <f t="shared" si="38"/>
        <v>4210200800100001</v>
      </c>
      <c r="I627" s="24" t="s">
        <v>260</v>
      </c>
      <c r="J627" s="24" t="s">
        <v>1565</v>
      </c>
      <c r="K627" s="24" t="s">
        <v>1566</v>
      </c>
      <c r="L627" s="97">
        <v>42102008</v>
      </c>
      <c r="M627" s="49">
        <v>901107</v>
      </c>
      <c r="N627" s="34" t="s">
        <v>1449</v>
      </c>
      <c r="AF627" t="e">
        <f>+VLOOKUP(M627,AG:AH,2,FALSE)</f>
        <v>#N/A</v>
      </c>
    </row>
    <row r="628" spans="1:32" ht="45" x14ac:dyDescent="0.25">
      <c r="A628" s="36">
        <f t="shared" si="37"/>
        <v>627</v>
      </c>
      <c r="B628" s="34" t="s">
        <v>216</v>
      </c>
      <c r="C628" s="24">
        <v>4201</v>
      </c>
      <c r="D628" s="24" t="s">
        <v>261</v>
      </c>
      <c r="E628" s="36">
        <v>1012</v>
      </c>
      <c r="F628" s="24" t="s">
        <v>2</v>
      </c>
      <c r="G628" s="24"/>
      <c r="H628" s="38" t="str">
        <f t="shared" si="38"/>
        <v>4210200900100001</v>
      </c>
      <c r="I628" s="24" t="s">
        <v>261</v>
      </c>
      <c r="J628" s="24" t="s">
        <v>1565</v>
      </c>
      <c r="K628" s="24" t="s">
        <v>1566</v>
      </c>
      <c r="L628" s="97">
        <v>42102009</v>
      </c>
      <c r="M628" s="49">
        <v>901108</v>
      </c>
      <c r="N628" s="34" t="s">
        <v>1450</v>
      </c>
      <c r="AF628" t="e">
        <f>+VLOOKUP(M628,AG:AH,2,FALSE)</f>
        <v>#N/A</v>
      </c>
    </row>
    <row r="629" spans="1:32" ht="45" x14ac:dyDescent="0.25">
      <c r="A629" s="36">
        <f t="shared" si="37"/>
        <v>628</v>
      </c>
      <c r="B629" s="34" t="s">
        <v>216</v>
      </c>
      <c r="C629" s="24">
        <v>4201</v>
      </c>
      <c r="D629" s="24" t="s">
        <v>262</v>
      </c>
      <c r="E629" s="36">
        <v>1013</v>
      </c>
      <c r="F629" s="24" t="s">
        <v>2</v>
      </c>
      <c r="G629" s="24"/>
      <c r="H629" s="38" t="str">
        <f t="shared" si="38"/>
        <v>4210201000100001</v>
      </c>
      <c r="I629" s="24" t="s">
        <v>262</v>
      </c>
      <c r="J629" s="24" t="s">
        <v>1565</v>
      </c>
      <c r="K629" s="24" t="s">
        <v>1566</v>
      </c>
      <c r="L629" s="97">
        <v>42102010</v>
      </c>
      <c r="M629" s="49">
        <v>901302</v>
      </c>
      <c r="N629" s="34" t="s">
        <v>262</v>
      </c>
      <c r="AF629" t="e">
        <f>+VLOOKUP(M629,AG:AH,2,FALSE)</f>
        <v>#N/A</v>
      </c>
    </row>
    <row r="630" spans="1:32" ht="45" x14ac:dyDescent="0.25">
      <c r="A630" s="36">
        <f t="shared" si="37"/>
        <v>629</v>
      </c>
      <c r="B630" s="34" t="s">
        <v>216</v>
      </c>
      <c r="C630" s="24">
        <v>4201</v>
      </c>
      <c r="D630" s="24" t="s">
        <v>263</v>
      </c>
      <c r="E630" s="36">
        <v>1014</v>
      </c>
      <c r="F630" s="24" t="s">
        <v>2</v>
      </c>
      <c r="G630" s="24"/>
      <c r="H630" s="38" t="str">
        <f t="shared" si="38"/>
        <v>4210201100100001</v>
      </c>
      <c r="I630" s="24" t="s">
        <v>263</v>
      </c>
      <c r="J630" s="24" t="s">
        <v>1565</v>
      </c>
      <c r="K630" s="24" t="s">
        <v>1566</v>
      </c>
      <c r="L630" s="97">
        <v>42102011</v>
      </c>
      <c r="M630" s="49">
        <v>901453</v>
      </c>
      <c r="N630" s="34" t="s">
        <v>263</v>
      </c>
      <c r="AF630" t="e">
        <f>+VLOOKUP(M630,AG:AH,2,FALSE)</f>
        <v>#N/A</v>
      </c>
    </row>
    <row r="631" spans="1:32" ht="45" x14ac:dyDescent="0.25">
      <c r="A631" s="36">
        <f t="shared" si="37"/>
        <v>630</v>
      </c>
      <c r="B631" s="34" t="s">
        <v>216</v>
      </c>
      <c r="C631" s="24">
        <v>4201</v>
      </c>
      <c r="D631" s="24" t="s">
        <v>264</v>
      </c>
      <c r="E631" s="36">
        <v>1015</v>
      </c>
      <c r="F631" s="24" t="s">
        <v>2</v>
      </c>
      <c r="G631" s="24"/>
      <c r="H631" s="38" t="str">
        <f t="shared" si="38"/>
        <v>4210201200100001</v>
      </c>
      <c r="I631" s="24" t="s">
        <v>264</v>
      </c>
      <c r="J631" s="24" t="s">
        <v>1565</v>
      </c>
      <c r="K631" s="24" t="s">
        <v>1566</v>
      </c>
      <c r="L631" s="97">
        <v>42102012</v>
      </c>
      <c r="M631" s="49">
        <v>901104</v>
      </c>
      <c r="N631" s="34" t="s">
        <v>1451</v>
      </c>
      <c r="AF631" t="e">
        <f>+VLOOKUP(M631,AG:AH,2,FALSE)</f>
        <v>#N/A</v>
      </c>
    </row>
    <row r="632" spans="1:32" ht="45" x14ac:dyDescent="0.25">
      <c r="A632" s="36">
        <f t="shared" si="37"/>
        <v>631</v>
      </c>
      <c r="B632" s="34" t="s">
        <v>216</v>
      </c>
      <c r="C632" s="24">
        <v>4201</v>
      </c>
      <c r="D632" s="24" t="s">
        <v>265</v>
      </c>
      <c r="E632" s="36">
        <v>1016</v>
      </c>
      <c r="F632" s="24" t="s">
        <v>2</v>
      </c>
      <c r="G632" s="24"/>
      <c r="H632" s="38" t="str">
        <f t="shared" si="38"/>
        <v>4210201300100001</v>
      </c>
      <c r="I632" s="24" t="s">
        <v>265</v>
      </c>
      <c r="J632" s="24" t="s">
        <v>1565</v>
      </c>
      <c r="K632" s="24" t="s">
        <v>1566</v>
      </c>
      <c r="L632" s="97">
        <v>42102013</v>
      </c>
      <c r="M632" s="49">
        <v>901106</v>
      </c>
      <c r="N632" s="34" t="s">
        <v>1452</v>
      </c>
      <c r="AF632" t="e">
        <f>+VLOOKUP(M632,AG:AH,2,FALSE)</f>
        <v>#N/A</v>
      </c>
    </row>
    <row r="633" spans="1:32" ht="45" x14ac:dyDescent="0.25">
      <c r="A633" s="36">
        <f t="shared" si="37"/>
        <v>632</v>
      </c>
      <c r="B633" s="34" t="s">
        <v>216</v>
      </c>
      <c r="C633" s="24">
        <v>4201</v>
      </c>
      <c r="D633" s="24" t="s">
        <v>266</v>
      </c>
      <c r="E633" s="36">
        <v>1017</v>
      </c>
      <c r="F633" s="24" t="s">
        <v>2</v>
      </c>
      <c r="G633" s="24"/>
      <c r="H633" s="38" t="str">
        <f t="shared" si="38"/>
        <v>4210201400100001</v>
      </c>
      <c r="I633" s="24" t="s">
        <v>266</v>
      </c>
      <c r="J633" s="24" t="s">
        <v>1565</v>
      </c>
      <c r="K633" s="24" t="s">
        <v>1566</v>
      </c>
      <c r="L633" s="97">
        <v>42102014</v>
      </c>
      <c r="M633" s="49">
        <v>901144</v>
      </c>
      <c r="N633" s="34" t="s">
        <v>1453</v>
      </c>
      <c r="AF633" t="e">
        <f>+VLOOKUP(M633,AG:AH,2,FALSE)</f>
        <v>#N/A</v>
      </c>
    </row>
    <row r="634" spans="1:32" ht="45" x14ac:dyDescent="0.25">
      <c r="A634" s="36">
        <f t="shared" si="37"/>
        <v>633</v>
      </c>
      <c r="B634" s="34" t="s">
        <v>216</v>
      </c>
      <c r="C634" s="24">
        <v>4201</v>
      </c>
      <c r="D634" s="24" t="s">
        <v>267</v>
      </c>
      <c r="E634" s="36">
        <v>1018</v>
      </c>
      <c r="F634" s="24" t="s">
        <v>2</v>
      </c>
      <c r="G634" s="24"/>
      <c r="H634" s="38" t="str">
        <f t="shared" si="38"/>
        <v>4210300100100001</v>
      </c>
      <c r="I634" s="24" t="s">
        <v>267</v>
      </c>
      <c r="J634" s="24" t="s">
        <v>1565</v>
      </c>
      <c r="K634" s="24" t="s">
        <v>1566</v>
      </c>
      <c r="L634" s="97">
        <v>42103001</v>
      </c>
      <c r="M634" s="49">
        <v>900219</v>
      </c>
      <c r="N634" s="34" t="s">
        <v>1454</v>
      </c>
      <c r="AF634" t="e">
        <f>+VLOOKUP(M634,AG:AH,2,FALSE)</f>
        <v>#N/A</v>
      </c>
    </row>
    <row r="635" spans="1:32" ht="45" x14ac:dyDescent="0.25">
      <c r="A635" s="36">
        <f t="shared" si="37"/>
        <v>634</v>
      </c>
      <c r="B635" s="34" t="s">
        <v>216</v>
      </c>
      <c r="C635" s="24">
        <v>4201</v>
      </c>
      <c r="D635" s="24" t="s">
        <v>268</v>
      </c>
      <c r="E635" s="36">
        <v>1019</v>
      </c>
      <c r="F635" s="24" t="s">
        <v>2</v>
      </c>
      <c r="G635" s="24"/>
      <c r="H635" s="38" t="str">
        <f t="shared" si="38"/>
        <v>4210300200100001</v>
      </c>
      <c r="I635" s="24" t="s">
        <v>268</v>
      </c>
      <c r="J635" s="24" t="s">
        <v>1565</v>
      </c>
      <c r="K635" s="24" t="s">
        <v>1566</v>
      </c>
      <c r="L635" s="97">
        <v>42103002</v>
      </c>
      <c r="M635" s="49">
        <v>900220</v>
      </c>
      <c r="N635" s="34" t="s">
        <v>1455</v>
      </c>
      <c r="AF635" t="e">
        <f>+VLOOKUP(M635,AG:AH,2,FALSE)</f>
        <v>#N/A</v>
      </c>
    </row>
    <row r="636" spans="1:32" ht="45" x14ac:dyDescent="0.25">
      <c r="A636" s="36">
        <f t="shared" si="37"/>
        <v>635</v>
      </c>
      <c r="B636" s="34" t="s">
        <v>216</v>
      </c>
      <c r="C636" s="24">
        <v>4201</v>
      </c>
      <c r="D636" s="24" t="s">
        <v>269</v>
      </c>
      <c r="E636" s="36">
        <v>1020</v>
      </c>
      <c r="F636" s="24" t="s">
        <v>2</v>
      </c>
      <c r="G636" s="24"/>
      <c r="H636" s="38" t="str">
        <f t="shared" si="38"/>
        <v>4210400100100001</v>
      </c>
      <c r="I636" s="24" t="s">
        <v>269</v>
      </c>
      <c r="J636" s="24" t="s">
        <v>1565</v>
      </c>
      <c r="K636" s="24" t="s">
        <v>1566</v>
      </c>
      <c r="L636" s="97">
        <v>42104001</v>
      </c>
      <c r="M636" s="49">
        <v>901527</v>
      </c>
      <c r="N636" s="34" t="s">
        <v>269</v>
      </c>
      <c r="AF636" t="e">
        <f>+VLOOKUP(M636,AG:AH,2,FALSE)</f>
        <v>#N/A</v>
      </c>
    </row>
    <row r="637" spans="1:32" ht="45" x14ac:dyDescent="0.25">
      <c r="A637" s="36">
        <f t="shared" si="37"/>
        <v>636</v>
      </c>
      <c r="B637" s="34" t="s">
        <v>216</v>
      </c>
      <c r="C637" s="24">
        <v>4201</v>
      </c>
      <c r="D637" s="24" t="s">
        <v>270</v>
      </c>
      <c r="E637" s="36">
        <v>1021</v>
      </c>
      <c r="F637" s="24" t="s">
        <v>2</v>
      </c>
      <c r="G637" s="24"/>
      <c r="H637" s="38" t="str">
        <f t="shared" si="38"/>
        <v>4210500100100001</v>
      </c>
      <c r="I637" s="24" t="s">
        <v>270</v>
      </c>
      <c r="J637" s="24" t="s">
        <v>1565</v>
      </c>
      <c r="K637" s="24" t="s">
        <v>1566</v>
      </c>
      <c r="L637" s="97">
        <v>42105001</v>
      </c>
      <c r="M637" s="49">
        <v>900122</v>
      </c>
      <c r="N637" s="34" t="s">
        <v>1456</v>
      </c>
      <c r="AF637" t="e">
        <f>+VLOOKUP(M637,AG:AH,2,FALSE)</f>
        <v>#N/A</v>
      </c>
    </row>
    <row r="638" spans="1:32" ht="45" x14ac:dyDescent="0.25">
      <c r="A638" s="36">
        <f t="shared" si="37"/>
        <v>637</v>
      </c>
      <c r="B638" s="34" t="s">
        <v>216</v>
      </c>
      <c r="C638" s="24">
        <v>4201</v>
      </c>
      <c r="D638" s="24" t="s">
        <v>271</v>
      </c>
      <c r="E638" s="36">
        <v>1022</v>
      </c>
      <c r="F638" s="24" t="s">
        <v>2</v>
      </c>
      <c r="G638" s="24"/>
      <c r="H638" s="38" t="str">
        <f t="shared" si="38"/>
        <v>4210600100100001</v>
      </c>
      <c r="I638" s="24" t="s">
        <v>271</v>
      </c>
      <c r="J638" s="24" t="s">
        <v>1565</v>
      </c>
      <c r="K638" s="24" t="s">
        <v>1566</v>
      </c>
      <c r="L638" s="97">
        <v>42106001</v>
      </c>
      <c r="M638" s="49">
        <v>901103</v>
      </c>
      <c r="N638" s="34" t="s">
        <v>1457</v>
      </c>
      <c r="AF638" t="e">
        <f>+VLOOKUP(M638,AG:AH,2,FALSE)</f>
        <v>#N/A</v>
      </c>
    </row>
    <row r="639" spans="1:32" ht="45" x14ac:dyDescent="0.25">
      <c r="A639" s="36">
        <f t="shared" si="37"/>
        <v>638</v>
      </c>
      <c r="B639" s="34" t="s">
        <v>216</v>
      </c>
      <c r="C639" s="24">
        <v>4201</v>
      </c>
      <c r="D639" s="24" t="s">
        <v>272</v>
      </c>
      <c r="E639" s="36">
        <v>1023</v>
      </c>
      <c r="F639" s="24" t="s">
        <v>2</v>
      </c>
      <c r="G639" s="24"/>
      <c r="H639" s="38" t="str">
        <f t="shared" si="38"/>
        <v>4210700200100001</v>
      </c>
      <c r="I639" s="24" t="s">
        <v>272</v>
      </c>
      <c r="J639" s="24" t="s">
        <v>1565</v>
      </c>
      <c r="K639" s="24" t="s">
        <v>1566</v>
      </c>
      <c r="L639" s="97">
        <v>42107002</v>
      </c>
      <c r="M639" s="49">
        <v>900263</v>
      </c>
      <c r="N639" s="34" t="s">
        <v>1458</v>
      </c>
      <c r="AF639" t="e">
        <f>+VLOOKUP(M639,AG:AH,2,FALSE)</f>
        <v>#N/A</v>
      </c>
    </row>
    <row r="640" spans="1:32" ht="45" x14ac:dyDescent="0.25">
      <c r="A640" s="36">
        <f t="shared" ref="A640:A703" si="39">+A639+1</f>
        <v>639</v>
      </c>
      <c r="B640" s="34" t="s">
        <v>216</v>
      </c>
      <c r="C640" s="24">
        <v>4201</v>
      </c>
      <c r="D640" s="24" t="s">
        <v>273</v>
      </c>
      <c r="E640" s="36">
        <v>1024</v>
      </c>
      <c r="F640" s="24" t="s">
        <v>2</v>
      </c>
      <c r="G640" s="24"/>
      <c r="H640" s="38" t="str">
        <f t="shared" si="38"/>
        <v>4210700500100001</v>
      </c>
      <c r="I640" s="23" t="s">
        <v>273</v>
      </c>
      <c r="J640" s="24" t="s">
        <v>1565</v>
      </c>
      <c r="K640" s="24" t="s">
        <v>1566</v>
      </c>
      <c r="L640" s="97">
        <v>42107005</v>
      </c>
      <c r="M640" s="49">
        <v>901110</v>
      </c>
      <c r="N640" s="34" t="s">
        <v>1459</v>
      </c>
      <c r="AF640" t="e">
        <f>+VLOOKUP(M640,AG:AH,2,FALSE)</f>
        <v>#N/A</v>
      </c>
    </row>
    <row r="641" spans="1:32" ht="45" x14ac:dyDescent="0.25">
      <c r="A641" s="36">
        <f t="shared" si="39"/>
        <v>640</v>
      </c>
      <c r="B641" s="34" t="s">
        <v>216</v>
      </c>
      <c r="C641" s="24">
        <v>4201</v>
      </c>
      <c r="D641" s="24" t="s">
        <v>274</v>
      </c>
      <c r="E641" s="36">
        <v>1025</v>
      </c>
      <c r="F641" s="24" t="s">
        <v>2</v>
      </c>
      <c r="G641" s="24"/>
      <c r="H641" s="38" t="str">
        <f t="shared" si="38"/>
        <v>4210700600100001</v>
      </c>
      <c r="I641" s="24" t="s">
        <v>274</v>
      </c>
      <c r="J641" s="24" t="s">
        <v>1565</v>
      </c>
      <c r="K641" s="24" t="s">
        <v>1566</v>
      </c>
      <c r="L641" s="97">
        <v>42107006</v>
      </c>
      <c r="M641" s="49">
        <v>901109</v>
      </c>
      <c r="N641" s="34" t="s">
        <v>1460</v>
      </c>
      <c r="AF641" t="e">
        <f>+VLOOKUP(M641,AG:AH,2,FALSE)</f>
        <v>#N/A</v>
      </c>
    </row>
    <row r="642" spans="1:32" ht="45" x14ac:dyDescent="0.25">
      <c r="A642" s="36">
        <f t="shared" si="39"/>
        <v>641</v>
      </c>
      <c r="B642" s="34" t="s">
        <v>216</v>
      </c>
      <c r="C642" s="24">
        <v>4201</v>
      </c>
      <c r="D642" s="24" t="s">
        <v>275</v>
      </c>
      <c r="E642" s="36">
        <v>1026</v>
      </c>
      <c r="F642" s="24" t="s">
        <v>2</v>
      </c>
      <c r="G642" s="24"/>
      <c r="H642" s="38" t="str">
        <f t="shared" si="38"/>
        <v>4210800100100001</v>
      </c>
      <c r="I642" s="24" t="s">
        <v>275</v>
      </c>
      <c r="J642" s="24" t="s">
        <v>1565</v>
      </c>
      <c r="K642" s="24" t="s">
        <v>1566</v>
      </c>
      <c r="L642" s="97">
        <v>42108001</v>
      </c>
      <c r="M642" s="55">
        <v>901286</v>
      </c>
      <c r="N642" s="45" t="s">
        <v>275</v>
      </c>
      <c r="AF642" t="e">
        <f>+VLOOKUP(M642,AG:AH,2,FALSE)</f>
        <v>#N/A</v>
      </c>
    </row>
    <row r="643" spans="1:32" ht="45" x14ac:dyDescent="0.25">
      <c r="A643" s="36">
        <f t="shared" si="39"/>
        <v>642</v>
      </c>
      <c r="B643" s="34" t="s">
        <v>217</v>
      </c>
      <c r="C643" s="24">
        <v>4202</v>
      </c>
      <c r="D643" s="24" t="s">
        <v>276</v>
      </c>
      <c r="E643" s="36">
        <v>1001</v>
      </c>
      <c r="F643" s="24" t="s">
        <v>2</v>
      </c>
      <c r="G643" s="68"/>
      <c r="H643" s="24" t="str">
        <f>+CONCATENATE(L643,"101","00000")</f>
        <v>4220100110100000</v>
      </c>
      <c r="I643" s="47" t="s">
        <v>1818</v>
      </c>
      <c r="J643" s="34" t="s">
        <v>1583</v>
      </c>
      <c r="K643" s="24" t="s">
        <v>1566</v>
      </c>
      <c r="L643" s="106">
        <v>42201001</v>
      </c>
      <c r="M643" s="61" t="s">
        <v>1991</v>
      </c>
      <c r="N643" s="34" t="s">
        <v>1817</v>
      </c>
      <c r="AF643" t="e">
        <f>+VLOOKUP(M643,AG:AH,2,FALSE)</f>
        <v>#N/A</v>
      </c>
    </row>
    <row r="644" spans="1:32" ht="45" x14ac:dyDescent="0.25">
      <c r="A644" s="36">
        <f t="shared" si="39"/>
        <v>643</v>
      </c>
      <c r="B644" s="34" t="s">
        <v>217</v>
      </c>
      <c r="C644" s="24">
        <v>4202</v>
      </c>
      <c r="D644" s="24" t="s">
        <v>276</v>
      </c>
      <c r="E644" s="36">
        <v>1001</v>
      </c>
      <c r="F644" s="24" t="s">
        <v>2</v>
      </c>
      <c r="G644" s="24"/>
      <c r="H644" s="24" t="str">
        <f>+CONCATENATE(L644,"201","00000")</f>
        <v>4220100120100000</v>
      </c>
      <c r="I644" s="47" t="s">
        <v>1819</v>
      </c>
      <c r="J644" s="24" t="s">
        <v>1583</v>
      </c>
      <c r="K644" s="24" t="s">
        <v>1566</v>
      </c>
      <c r="L644" s="106">
        <v>42201001</v>
      </c>
      <c r="M644" s="61">
        <v>901733</v>
      </c>
      <c r="N644" s="34" t="s">
        <v>1820</v>
      </c>
      <c r="AF644" t="e">
        <f>+VLOOKUP(M644,AG:AH,2,FALSE)</f>
        <v>#N/A</v>
      </c>
    </row>
    <row r="645" spans="1:32" ht="45" x14ac:dyDescent="0.25">
      <c r="A645" s="36">
        <f t="shared" si="39"/>
        <v>644</v>
      </c>
      <c r="B645" s="34" t="s">
        <v>217</v>
      </c>
      <c r="C645" s="24">
        <v>4202</v>
      </c>
      <c r="D645" s="24" t="s">
        <v>276</v>
      </c>
      <c r="E645" s="36">
        <v>1001</v>
      </c>
      <c r="F645" s="24" t="s">
        <v>2</v>
      </c>
      <c r="G645" s="24"/>
      <c r="H645" s="24" t="str">
        <f>+CONCATENATE(L645,"301","00000")</f>
        <v>4220100130100000</v>
      </c>
      <c r="I645" s="47" t="s">
        <v>1821</v>
      </c>
      <c r="J645" s="24" t="s">
        <v>1583</v>
      </c>
      <c r="K645" s="24" t="s">
        <v>1566</v>
      </c>
      <c r="L645" s="106">
        <v>42201001</v>
      </c>
      <c r="M645" s="61">
        <v>901879</v>
      </c>
      <c r="N645" s="34" t="s">
        <v>1823</v>
      </c>
      <c r="AF645" t="e">
        <f>+VLOOKUP(M645,AG:AH,2,FALSE)</f>
        <v>#N/A</v>
      </c>
    </row>
    <row r="646" spans="1:32" ht="45" x14ac:dyDescent="0.25">
      <c r="A646" s="36">
        <f t="shared" si="39"/>
        <v>645</v>
      </c>
      <c r="B646" s="34" t="s">
        <v>217</v>
      </c>
      <c r="C646" s="24">
        <v>4202</v>
      </c>
      <c r="D646" s="24" t="s">
        <v>276</v>
      </c>
      <c r="E646" s="36">
        <v>1001</v>
      </c>
      <c r="F646" s="24" t="s">
        <v>2</v>
      </c>
      <c r="G646" s="24"/>
      <c r="H646" s="24" t="str">
        <f>+CONCATENATE(L646,"401","00000")</f>
        <v>4220100140100000</v>
      </c>
      <c r="I646" s="47" t="s">
        <v>1822</v>
      </c>
      <c r="J646" s="24" t="s">
        <v>1583</v>
      </c>
      <c r="K646" s="24" t="s">
        <v>1566</v>
      </c>
      <c r="L646" s="106">
        <v>42201001</v>
      </c>
      <c r="M646" s="61">
        <v>901130</v>
      </c>
      <c r="N646" s="34" t="s">
        <v>1854</v>
      </c>
      <c r="AF646" t="e">
        <f>+VLOOKUP(M646,AG:AH,2,FALSE)</f>
        <v>#N/A</v>
      </c>
    </row>
    <row r="647" spans="1:32" ht="45" x14ac:dyDescent="0.25">
      <c r="A647" s="36">
        <f t="shared" si="39"/>
        <v>646</v>
      </c>
      <c r="B647" s="34" t="s">
        <v>217</v>
      </c>
      <c r="C647" s="24">
        <v>4202</v>
      </c>
      <c r="D647" s="24" t="s">
        <v>276</v>
      </c>
      <c r="E647" s="36">
        <v>1001</v>
      </c>
      <c r="F647" s="24" t="s">
        <v>2</v>
      </c>
      <c r="G647" s="24"/>
      <c r="H647" s="24" t="str">
        <f>+CONCATENATE(L647,"501","00000")</f>
        <v>4220100150100000</v>
      </c>
      <c r="I647" s="47" t="s">
        <v>1824</v>
      </c>
      <c r="J647" s="24" t="s">
        <v>1583</v>
      </c>
      <c r="K647" s="24" t="s">
        <v>1566</v>
      </c>
      <c r="L647" s="106">
        <v>42201001</v>
      </c>
      <c r="M647" s="61">
        <v>901131</v>
      </c>
      <c r="N647" s="34" t="s">
        <v>1825</v>
      </c>
      <c r="AF647" t="e">
        <f>+VLOOKUP(M647,AG:AH,2,FALSE)</f>
        <v>#N/A</v>
      </c>
    </row>
    <row r="648" spans="1:32" s="29" customFormat="1" ht="45" x14ac:dyDescent="0.25">
      <c r="A648" s="36">
        <f t="shared" si="39"/>
        <v>647</v>
      </c>
      <c r="B648" s="50" t="s">
        <v>217</v>
      </c>
      <c r="C648" s="38">
        <v>4202</v>
      </c>
      <c r="D648" s="38" t="s">
        <v>1992</v>
      </c>
      <c r="E648" s="110">
        <v>1002</v>
      </c>
      <c r="F648" s="24" t="s">
        <v>2</v>
      </c>
      <c r="G648" s="69"/>
      <c r="H648" s="38" t="str">
        <f>+CONCATENATE(L648,"101","00000")</f>
        <v>4220100210100000</v>
      </c>
      <c r="I648" s="38" t="s">
        <v>1992</v>
      </c>
      <c r="J648" s="50" t="s">
        <v>1583</v>
      </c>
      <c r="K648" s="38" t="s">
        <v>1566</v>
      </c>
      <c r="L648" s="98">
        <v>42201002</v>
      </c>
      <c r="M648" s="70">
        <v>901477</v>
      </c>
      <c r="N648" s="71" t="s">
        <v>1993</v>
      </c>
      <c r="AF648" t="e">
        <f>+VLOOKUP(M648,AG:AH,2,FALSE)</f>
        <v>#N/A</v>
      </c>
    </row>
    <row r="649" spans="1:32" ht="45" x14ac:dyDescent="0.25">
      <c r="A649" s="36">
        <f t="shared" si="39"/>
        <v>648</v>
      </c>
      <c r="B649" s="34" t="s">
        <v>217</v>
      </c>
      <c r="C649" s="24">
        <v>4202</v>
      </c>
      <c r="D649" s="24" t="s">
        <v>277</v>
      </c>
      <c r="E649" s="36">
        <v>1003</v>
      </c>
      <c r="F649" s="24" t="s">
        <v>2</v>
      </c>
      <c r="G649" s="24"/>
      <c r="H649" s="38" t="str">
        <f>+CONCATENATE(L649,"001","00000")</f>
        <v>4220200100100000</v>
      </c>
      <c r="I649" s="24" t="s">
        <v>277</v>
      </c>
      <c r="J649" s="24" t="s">
        <v>1583</v>
      </c>
      <c r="K649" s="24" t="s">
        <v>1566</v>
      </c>
      <c r="L649" s="97">
        <v>42202001</v>
      </c>
      <c r="M649" s="49">
        <v>900284</v>
      </c>
      <c r="N649" s="34" t="s">
        <v>1461</v>
      </c>
      <c r="AF649" t="e">
        <f>+VLOOKUP(M649,AG:AH,2,FALSE)</f>
        <v>#N/A</v>
      </c>
    </row>
    <row r="650" spans="1:32" ht="45" x14ac:dyDescent="0.25">
      <c r="A650" s="36">
        <f t="shared" si="39"/>
        <v>649</v>
      </c>
      <c r="B650" s="34" t="s">
        <v>217</v>
      </c>
      <c r="C650" s="24">
        <v>4202</v>
      </c>
      <c r="D650" s="24" t="s">
        <v>278</v>
      </c>
      <c r="E650" s="36">
        <v>1004</v>
      </c>
      <c r="F650" s="24" t="s">
        <v>2</v>
      </c>
      <c r="G650" s="24"/>
      <c r="H650" s="38" t="str">
        <f>+CONCATENATE(L650,"001","00000")</f>
        <v>4220200200100000</v>
      </c>
      <c r="I650" s="24" t="s">
        <v>278</v>
      </c>
      <c r="J650" s="24" t="s">
        <v>1583</v>
      </c>
      <c r="K650" s="24" t="s">
        <v>1566</v>
      </c>
      <c r="L650" s="97">
        <v>42202002</v>
      </c>
      <c r="M650" s="49">
        <v>900285</v>
      </c>
      <c r="N650" s="34" t="s">
        <v>1462</v>
      </c>
      <c r="AF650" t="e">
        <f>+VLOOKUP(M650,AG:AH,2,FALSE)</f>
        <v>#N/A</v>
      </c>
    </row>
    <row r="651" spans="1:32" ht="45" x14ac:dyDescent="0.25">
      <c r="A651" s="36">
        <f t="shared" si="39"/>
        <v>650</v>
      </c>
      <c r="B651" s="34" t="s">
        <v>217</v>
      </c>
      <c r="C651" s="24">
        <v>4202</v>
      </c>
      <c r="D651" s="24" t="s">
        <v>279</v>
      </c>
      <c r="E651" s="36">
        <v>1005</v>
      </c>
      <c r="F651" s="24" t="s">
        <v>2</v>
      </c>
      <c r="G651" s="24"/>
      <c r="H651" s="38" t="str">
        <f>+CONCATENATE(L651,"001","00000")</f>
        <v>4220200300100000</v>
      </c>
      <c r="I651" s="24" t="s">
        <v>279</v>
      </c>
      <c r="J651" s="24" t="s">
        <v>1583</v>
      </c>
      <c r="K651" s="24" t="s">
        <v>1566</v>
      </c>
      <c r="L651" s="97">
        <v>42202003</v>
      </c>
      <c r="M651" s="49">
        <v>900975</v>
      </c>
      <c r="N651" s="34" t="s">
        <v>1463</v>
      </c>
      <c r="AF651" t="e">
        <f>+VLOOKUP(M651,AG:AH,2,FALSE)</f>
        <v>#N/A</v>
      </c>
    </row>
    <row r="652" spans="1:32" ht="45" x14ac:dyDescent="0.25">
      <c r="A652" s="36">
        <f t="shared" si="39"/>
        <v>651</v>
      </c>
      <c r="B652" s="34" t="s">
        <v>217</v>
      </c>
      <c r="C652" s="24">
        <v>4202</v>
      </c>
      <c r="D652" s="24" t="s">
        <v>280</v>
      </c>
      <c r="E652" s="36">
        <v>1006</v>
      </c>
      <c r="F652" s="24" t="s">
        <v>2</v>
      </c>
      <c r="G652" s="24"/>
      <c r="H652" s="38" t="str">
        <f>+CONCATENATE(L652,"001","00001")</f>
        <v>4220200400100001</v>
      </c>
      <c r="I652" s="24" t="s">
        <v>280</v>
      </c>
      <c r="J652" s="24" t="s">
        <v>1565</v>
      </c>
      <c r="K652" s="24" t="s">
        <v>1566</v>
      </c>
      <c r="L652" s="97">
        <v>42202004</v>
      </c>
      <c r="M652" s="49">
        <v>901111</v>
      </c>
      <c r="N652" s="34" t="s">
        <v>1464</v>
      </c>
      <c r="AF652" t="e">
        <f>+VLOOKUP(M652,AG:AH,2,FALSE)</f>
        <v>#N/A</v>
      </c>
    </row>
    <row r="653" spans="1:32" ht="45" x14ac:dyDescent="0.25">
      <c r="A653" s="36">
        <f t="shared" si="39"/>
        <v>652</v>
      </c>
      <c r="B653" s="50" t="s">
        <v>217</v>
      </c>
      <c r="C653" s="38">
        <v>4202</v>
      </c>
      <c r="D653" s="38" t="s">
        <v>1992</v>
      </c>
      <c r="E653" s="110">
        <v>1002</v>
      </c>
      <c r="F653" s="24" t="s">
        <v>2</v>
      </c>
      <c r="G653" s="69"/>
      <c r="H653" s="38" t="str">
        <f>+CONCATENATE(L653,"201","00000")</f>
        <v>4220100220100000</v>
      </c>
      <c r="I653" s="38" t="s">
        <v>2152</v>
      </c>
      <c r="J653" s="50" t="s">
        <v>1583</v>
      </c>
      <c r="K653" s="38" t="s">
        <v>1566</v>
      </c>
      <c r="L653" s="98">
        <v>42201002</v>
      </c>
      <c r="M653" s="70">
        <v>901734</v>
      </c>
      <c r="N653" s="71" t="s">
        <v>1994</v>
      </c>
      <c r="AF653" t="e">
        <f>+VLOOKUP(M653,AG:AH,2,FALSE)</f>
        <v>#N/A</v>
      </c>
    </row>
    <row r="654" spans="1:32" ht="45" x14ac:dyDescent="0.25">
      <c r="A654" s="36">
        <f t="shared" si="39"/>
        <v>653</v>
      </c>
      <c r="B654" s="50" t="s">
        <v>217</v>
      </c>
      <c r="C654" s="38">
        <v>4202</v>
      </c>
      <c r="D654" s="38" t="s">
        <v>1992</v>
      </c>
      <c r="E654" s="110">
        <v>1002</v>
      </c>
      <c r="F654" s="24" t="s">
        <v>2</v>
      </c>
      <c r="G654" s="69"/>
      <c r="H654" s="38" t="str">
        <f>+CONCATENATE(L654,"301","00000")</f>
        <v>4220100230100000</v>
      </c>
      <c r="I654" s="38" t="s">
        <v>2153</v>
      </c>
      <c r="J654" s="50" t="s">
        <v>1583</v>
      </c>
      <c r="K654" s="38" t="s">
        <v>1566</v>
      </c>
      <c r="L654" s="98">
        <v>42201002</v>
      </c>
      <c r="M654" s="70">
        <v>901880</v>
      </c>
      <c r="N654" s="71" t="s">
        <v>1995</v>
      </c>
      <c r="AF654" t="e">
        <f>+VLOOKUP(M654,AG:AH,2,FALSE)</f>
        <v>#N/A</v>
      </c>
    </row>
    <row r="655" spans="1:32" ht="45" x14ac:dyDescent="0.25">
      <c r="A655" s="36">
        <f t="shared" si="39"/>
        <v>654</v>
      </c>
      <c r="B655" s="34" t="s">
        <v>217</v>
      </c>
      <c r="C655" s="24">
        <v>4202</v>
      </c>
      <c r="D655" s="24" t="s">
        <v>281</v>
      </c>
      <c r="E655" s="36">
        <v>1008</v>
      </c>
      <c r="F655" s="24" t="s">
        <v>2</v>
      </c>
      <c r="G655" s="24"/>
      <c r="H655" s="38" t="str">
        <f>+CONCATENATE(L655,"001","00000")</f>
        <v>4220300100100000</v>
      </c>
      <c r="I655" s="24" t="s">
        <v>281</v>
      </c>
      <c r="J655" s="24" t="s">
        <v>1583</v>
      </c>
      <c r="K655" s="24" t="s">
        <v>1566</v>
      </c>
      <c r="L655" s="97">
        <v>42203001</v>
      </c>
      <c r="M655" s="49">
        <v>900289</v>
      </c>
      <c r="N655" s="34" t="s">
        <v>1465</v>
      </c>
      <c r="AF655" t="e">
        <f>+VLOOKUP(M655,AG:AH,2,FALSE)</f>
        <v>#N/A</v>
      </c>
    </row>
    <row r="656" spans="1:32" ht="45" x14ac:dyDescent="0.25">
      <c r="A656" s="36">
        <f t="shared" si="39"/>
        <v>655</v>
      </c>
      <c r="B656" s="34" t="s">
        <v>217</v>
      </c>
      <c r="C656" s="24">
        <v>4202</v>
      </c>
      <c r="D656" s="24" t="s">
        <v>282</v>
      </c>
      <c r="E656" s="36">
        <v>1009</v>
      </c>
      <c r="F656" s="24" t="s">
        <v>2</v>
      </c>
      <c r="G656" s="24"/>
      <c r="H656" s="38" t="str">
        <f>+CONCATENATE(L656,"001","00000")</f>
        <v>4220300200100000</v>
      </c>
      <c r="I656" s="24" t="s">
        <v>282</v>
      </c>
      <c r="J656" s="24" t="s">
        <v>1583</v>
      </c>
      <c r="K656" s="24" t="s">
        <v>1566</v>
      </c>
      <c r="L656" s="97">
        <v>42203002</v>
      </c>
      <c r="M656" s="49">
        <v>900290</v>
      </c>
      <c r="N656" s="34" t="s">
        <v>1466</v>
      </c>
      <c r="AF656" t="e">
        <f>+VLOOKUP(M656,AG:AH,2,FALSE)</f>
        <v>#N/A</v>
      </c>
    </row>
    <row r="657" spans="1:32" ht="45" x14ac:dyDescent="0.25">
      <c r="A657" s="36">
        <f t="shared" si="39"/>
        <v>656</v>
      </c>
      <c r="B657" s="34" t="s">
        <v>217</v>
      </c>
      <c r="C657" s="24">
        <v>4202</v>
      </c>
      <c r="D657" s="24" t="s">
        <v>283</v>
      </c>
      <c r="E657" s="36">
        <v>1010</v>
      </c>
      <c r="F657" s="24" t="s">
        <v>2</v>
      </c>
      <c r="G657" s="68"/>
      <c r="H657" s="38" t="str">
        <f>+CONCATENATE(L657,"001","00001")</f>
        <v>4220300300100001</v>
      </c>
      <c r="I657" s="24" t="s">
        <v>283</v>
      </c>
      <c r="J657" s="34" t="s">
        <v>1565</v>
      </c>
      <c r="K657" s="24" t="s">
        <v>1566</v>
      </c>
      <c r="L657" s="97">
        <v>42203003</v>
      </c>
      <c r="M657" s="49">
        <v>900291</v>
      </c>
      <c r="N657" s="34" t="s">
        <v>1467</v>
      </c>
      <c r="AF657" t="e">
        <f>+VLOOKUP(M657,AG:AH,2,FALSE)</f>
        <v>#N/A</v>
      </c>
    </row>
    <row r="658" spans="1:32" s="37" customFormat="1" ht="45" x14ac:dyDescent="0.25">
      <c r="A658" s="36">
        <f t="shared" si="39"/>
        <v>657</v>
      </c>
      <c r="B658" s="50" t="s">
        <v>217</v>
      </c>
      <c r="C658" s="38">
        <v>4202</v>
      </c>
      <c r="D658" s="38" t="s">
        <v>284</v>
      </c>
      <c r="E658" s="110">
        <v>1012</v>
      </c>
      <c r="F658" s="24" t="s">
        <v>2</v>
      </c>
      <c r="G658" s="69"/>
      <c r="H658" s="38" t="str">
        <f>+CONCATENATE(L658,"401","00000")</f>
        <v>4220300540100000</v>
      </c>
      <c r="I658" s="50" t="s">
        <v>2173</v>
      </c>
      <c r="J658" s="50" t="s">
        <v>1583</v>
      </c>
      <c r="K658" s="38" t="s">
        <v>1566</v>
      </c>
      <c r="L658" s="98">
        <v>42203005</v>
      </c>
      <c r="M658" s="87">
        <v>901113</v>
      </c>
      <c r="N658" s="50" t="s">
        <v>2176</v>
      </c>
      <c r="AF658" t="e">
        <f>+VLOOKUP(M658,AG:AH,2,FALSE)</f>
        <v>#N/A</v>
      </c>
    </row>
    <row r="659" spans="1:32" s="37" customFormat="1" ht="45" x14ac:dyDescent="0.25">
      <c r="A659" s="36">
        <f t="shared" si="39"/>
        <v>658</v>
      </c>
      <c r="B659" s="50" t="s">
        <v>217</v>
      </c>
      <c r="C659" s="38">
        <v>4202</v>
      </c>
      <c r="D659" s="38" t="s">
        <v>284</v>
      </c>
      <c r="E659" s="110">
        <v>1012</v>
      </c>
      <c r="F659" s="24" t="s">
        <v>2</v>
      </c>
      <c r="G659" s="69"/>
      <c r="H659" s="38" t="str">
        <f>+CONCATENATE(L659,"201","00000")</f>
        <v>4220300520100000</v>
      </c>
      <c r="I659" s="50" t="s">
        <v>2174</v>
      </c>
      <c r="J659" s="50" t="s">
        <v>1583</v>
      </c>
      <c r="K659" s="38" t="s">
        <v>1566</v>
      </c>
      <c r="L659" s="98">
        <v>42203005</v>
      </c>
      <c r="M659" s="87">
        <v>901884</v>
      </c>
      <c r="N659" s="50" t="s">
        <v>2177</v>
      </c>
      <c r="AF659" t="e">
        <f>+VLOOKUP(M659,AG:AH,2,FALSE)</f>
        <v>#N/A</v>
      </c>
    </row>
    <row r="660" spans="1:32" s="37" customFormat="1" ht="45" x14ac:dyDescent="0.25">
      <c r="A660" s="36">
        <f t="shared" si="39"/>
        <v>659</v>
      </c>
      <c r="B660" s="50" t="s">
        <v>217</v>
      </c>
      <c r="C660" s="38">
        <v>4202</v>
      </c>
      <c r="D660" s="38" t="s">
        <v>284</v>
      </c>
      <c r="E660" s="110">
        <v>1012</v>
      </c>
      <c r="F660" s="24" t="s">
        <v>2</v>
      </c>
      <c r="G660" s="69"/>
      <c r="H660" s="38" t="str">
        <f>+CONCATENATE(L660,"301","00000")</f>
        <v>4220300530100000</v>
      </c>
      <c r="I660" s="50" t="s">
        <v>2175</v>
      </c>
      <c r="J660" s="50" t="s">
        <v>1583</v>
      </c>
      <c r="K660" s="38" t="s">
        <v>1566</v>
      </c>
      <c r="L660" s="98">
        <v>42203005</v>
      </c>
      <c r="M660" s="87">
        <v>901739</v>
      </c>
      <c r="N660" s="50" t="s">
        <v>2178</v>
      </c>
      <c r="AF660" t="e">
        <f>+VLOOKUP(M660,AG:AH,2,FALSE)</f>
        <v>#N/A</v>
      </c>
    </row>
    <row r="661" spans="1:32" ht="45" x14ac:dyDescent="0.25">
      <c r="A661" s="36">
        <f t="shared" si="39"/>
        <v>660</v>
      </c>
      <c r="B661" s="34" t="s">
        <v>217</v>
      </c>
      <c r="C661" s="24">
        <v>4202</v>
      </c>
      <c r="D661" s="24" t="s">
        <v>285</v>
      </c>
      <c r="E661" s="36">
        <v>1013</v>
      </c>
      <c r="F661" s="24" t="s">
        <v>2</v>
      </c>
      <c r="G661" s="24"/>
      <c r="H661" s="38" t="str">
        <f>+CONCATENATE(L661,"001","00001")</f>
        <v>4220300600100001</v>
      </c>
      <c r="I661" s="24" t="s">
        <v>285</v>
      </c>
      <c r="J661" s="24" t="s">
        <v>1565</v>
      </c>
      <c r="K661" s="24" t="s">
        <v>1566</v>
      </c>
      <c r="L661" s="97">
        <v>42203006</v>
      </c>
      <c r="M661" s="49">
        <v>901114</v>
      </c>
      <c r="N661" s="34" t="s">
        <v>1468</v>
      </c>
      <c r="AF661" t="e">
        <f>+VLOOKUP(M661,AG:AH,2,FALSE)</f>
        <v>#N/A</v>
      </c>
    </row>
    <row r="662" spans="1:32" ht="45" x14ac:dyDescent="0.25">
      <c r="A662" s="36">
        <f t="shared" si="39"/>
        <v>661</v>
      </c>
      <c r="B662" s="34" t="s">
        <v>217</v>
      </c>
      <c r="C662" s="24">
        <v>4202</v>
      </c>
      <c r="D662" s="24" t="s">
        <v>286</v>
      </c>
      <c r="E662" s="36">
        <v>1014</v>
      </c>
      <c r="F662" s="24" t="s">
        <v>2</v>
      </c>
      <c r="G662" s="24"/>
      <c r="H662" s="38" t="str">
        <f>+CONCATENATE(L662,"001","00001")</f>
        <v>4220300700100001</v>
      </c>
      <c r="I662" s="24" t="s">
        <v>286</v>
      </c>
      <c r="J662" s="24" t="s">
        <v>1565</v>
      </c>
      <c r="K662" s="24" t="s">
        <v>1566</v>
      </c>
      <c r="L662" s="97">
        <v>42203007</v>
      </c>
      <c r="M662" s="49">
        <v>901396</v>
      </c>
      <c r="N662" s="34" t="s">
        <v>1469</v>
      </c>
      <c r="AF662" t="e">
        <f>+VLOOKUP(M662,AG:AH,2,FALSE)</f>
        <v>#N/A</v>
      </c>
    </row>
    <row r="663" spans="1:32" ht="45" x14ac:dyDescent="0.25">
      <c r="A663" s="36">
        <f t="shared" si="39"/>
        <v>662</v>
      </c>
      <c r="B663" s="34" t="s">
        <v>217</v>
      </c>
      <c r="C663" s="24">
        <v>4202</v>
      </c>
      <c r="D663" s="24" t="s">
        <v>287</v>
      </c>
      <c r="E663" s="36">
        <v>1015</v>
      </c>
      <c r="F663" s="24" t="s">
        <v>2</v>
      </c>
      <c r="G663" s="24"/>
      <c r="H663" s="38" t="str">
        <f>+CONCATENATE(L663,"001","00001")</f>
        <v>4220300800100001</v>
      </c>
      <c r="I663" s="24" t="s">
        <v>287</v>
      </c>
      <c r="J663" s="24" t="s">
        <v>1565</v>
      </c>
      <c r="K663" s="24" t="s">
        <v>1566</v>
      </c>
      <c r="L663" s="97">
        <v>42203008</v>
      </c>
      <c r="M663" s="49">
        <v>900241</v>
      </c>
      <c r="N663" s="34" t="s">
        <v>1470</v>
      </c>
      <c r="AF663" t="e">
        <f>+VLOOKUP(M663,AG:AH,2,FALSE)</f>
        <v>#N/A</v>
      </c>
    </row>
    <row r="664" spans="1:32" ht="45" x14ac:dyDescent="0.25">
      <c r="A664" s="36">
        <f t="shared" si="39"/>
        <v>663</v>
      </c>
      <c r="B664" s="34" t="s">
        <v>217</v>
      </c>
      <c r="C664" s="24">
        <v>4202</v>
      </c>
      <c r="D664" s="24" t="s">
        <v>288</v>
      </c>
      <c r="E664" s="36">
        <v>1016</v>
      </c>
      <c r="F664" s="24" t="s">
        <v>2</v>
      </c>
      <c r="G664" s="24"/>
      <c r="H664" s="38" t="str">
        <f>+CONCATENATE(L664,"001","00001")</f>
        <v>4220300900100001</v>
      </c>
      <c r="I664" s="24" t="s">
        <v>288</v>
      </c>
      <c r="J664" s="24" t="s">
        <v>1565</v>
      </c>
      <c r="K664" s="24" t="s">
        <v>1566</v>
      </c>
      <c r="L664" s="97">
        <v>42203009</v>
      </c>
      <c r="M664" s="49">
        <v>901968</v>
      </c>
      <c r="N664" s="34" t="s">
        <v>1471</v>
      </c>
      <c r="AF664" t="e">
        <f>+VLOOKUP(M664,AG:AH,2,FALSE)</f>
        <v>#N/A</v>
      </c>
    </row>
    <row r="665" spans="1:32" s="37" customFormat="1" ht="45" x14ac:dyDescent="0.25">
      <c r="A665" s="36">
        <f t="shared" si="39"/>
        <v>664</v>
      </c>
      <c r="B665" s="50" t="s">
        <v>217</v>
      </c>
      <c r="C665" s="38">
        <v>4202</v>
      </c>
      <c r="D665" s="38" t="s">
        <v>289</v>
      </c>
      <c r="E665" s="110">
        <v>1018</v>
      </c>
      <c r="F665" s="24" t="s">
        <v>2</v>
      </c>
      <c r="G665" s="69"/>
      <c r="H665" s="38" t="str">
        <f t="shared" ref="H665" si="40">+CONCATENATE(L665,"101","00000")</f>
        <v>4220400110100000</v>
      </c>
      <c r="I665" s="51" t="s">
        <v>2117</v>
      </c>
      <c r="J665" s="50" t="s">
        <v>1583</v>
      </c>
      <c r="K665" s="38" t="s">
        <v>1566</v>
      </c>
      <c r="L665" s="102">
        <v>42204001</v>
      </c>
      <c r="M665" s="62">
        <v>900326</v>
      </c>
      <c r="N665" s="50" t="s">
        <v>2118</v>
      </c>
      <c r="AF665" t="e">
        <f>+VLOOKUP(M665,AG:AH,2,FALSE)</f>
        <v>#N/A</v>
      </c>
    </row>
    <row r="666" spans="1:32" s="37" customFormat="1" ht="45" x14ac:dyDescent="0.25">
      <c r="A666" s="36">
        <f t="shared" si="39"/>
        <v>665</v>
      </c>
      <c r="B666" s="50" t="s">
        <v>217</v>
      </c>
      <c r="C666" s="38">
        <v>4202</v>
      </c>
      <c r="D666" s="38" t="s">
        <v>289</v>
      </c>
      <c r="E666" s="110">
        <v>1018</v>
      </c>
      <c r="F666" s="24" t="s">
        <v>2</v>
      </c>
      <c r="G666" s="69"/>
      <c r="H666" s="38" t="str">
        <f>+CONCATENATE(L666,"501","00000")</f>
        <v>4220400150100000</v>
      </c>
      <c r="I666" s="51" t="s">
        <v>2119</v>
      </c>
      <c r="J666" s="50" t="s">
        <v>1583</v>
      </c>
      <c r="K666" s="38" t="s">
        <v>1566</v>
      </c>
      <c r="L666" s="102">
        <v>42204001</v>
      </c>
      <c r="M666" s="62">
        <v>901115</v>
      </c>
      <c r="N666" s="50" t="s">
        <v>2120</v>
      </c>
      <c r="AF666" t="e">
        <f>+VLOOKUP(M666,AG:AH,2,FALSE)</f>
        <v>#N/A</v>
      </c>
    </row>
    <row r="667" spans="1:32" s="37" customFormat="1" ht="45" x14ac:dyDescent="0.25">
      <c r="A667" s="36">
        <f t="shared" si="39"/>
        <v>666</v>
      </c>
      <c r="B667" s="50" t="s">
        <v>217</v>
      </c>
      <c r="C667" s="38">
        <v>4202</v>
      </c>
      <c r="D667" s="38" t="s">
        <v>289</v>
      </c>
      <c r="E667" s="110">
        <v>1018</v>
      </c>
      <c r="F667" s="24" t="s">
        <v>2</v>
      </c>
      <c r="G667" s="69"/>
      <c r="H667" s="38" t="str">
        <f>+CONCATENATE(L667,"301","00000")</f>
        <v>4220400130100000</v>
      </c>
      <c r="I667" s="51" t="s">
        <v>2154</v>
      </c>
      <c r="J667" s="50" t="s">
        <v>1583</v>
      </c>
      <c r="K667" s="38" t="s">
        <v>1566</v>
      </c>
      <c r="L667" s="102">
        <v>42204001</v>
      </c>
      <c r="M667" s="62">
        <v>901882</v>
      </c>
      <c r="N667" s="50" t="s">
        <v>2121</v>
      </c>
      <c r="AF667" t="e">
        <f>+VLOOKUP(M667,AG:AH,2,FALSE)</f>
        <v>#N/A</v>
      </c>
    </row>
    <row r="668" spans="1:32" s="37" customFormat="1" ht="45" x14ac:dyDescent="0.25">
      <c r="A668" s="36">
        <f t="shared" si="39"/>
        <v>667</v>
      </c>
      <c r="B668" s="50" t="s">
        <v>217</v>
      </c>
      <c r="C668" s="38">
        <v>4202</v>
      </c>
      <c r="D668" s="38" t="s">
        <v>289</v>
      </c>
      <c r="E668" s="110">
        <v>1018</v>
      </c>
      <c r="F668" s="69" t="s">
        <v>2</v>
      </c>
      <c r="G668" s="69"/>
      <c r="H668" s="38" t="str">
        <f>+CONCATENATE(L668,"201","00000")</f>
        <v>4220400120100000</v>
      </c>
      <c r="I668" s="51" t="s">
        <v>2155</v>
      </c>
      <c r="J668" s="50" t="s">
        <v>1583</v>
      </c>
      <c r="K668" s="38" t="s">
        <v>1566</v>
      </c>
      <c r="L668" s="102">
        <v>42204001</v>
      </c>
      <c r="M668" s="62">
        <v>901736</v>
      </c>
      <c r="N668" s="50" t="s">
        <v>2122</v>
      </c>
      <c r="AF668" t="e">
        <f>+VLOOKUP(M668,AG:AH,2,FALSE)</f>
        <v>#N/A</v>
      </c>
    </row>
    <row r="669" spans="1:32" ht="45" x14ac:dyDescent="0.25">
      <c r="A669" s="36">
        <f t="shared" si="39"/>
        <v>668</v>
      </c>
      <c r="B669" s="34" t="s">
        <v>217</v>
      </c>
      <c r="C669" s="24">
        <v>4202</v>
      </c>
      <c r="D669" s="24" t="s">
        <v>290</v>
      </c>
      <c r="E669" s="36">
        <v>1019</v>
      </c>
      <c r="F669" s="69" t="s">
        <v>2</v>
      </c>
      <c r="G669" s="24"/>
      <c r="H669" s="24" t="str">
        <f>+CONCATENATE(L669,"101","00000")</f>
        <v>4220400210100000</v>
      </c>
      <c r="I669" s="24" t="s">
        <v>290</v>
      </c>
      <c r="J669" s="24" t="s">
        <v>1583</v>
      </c>
      <c r="K669" s="24" t="s">
        <v>1566</v>
      </c>
      <c r="L669" s="97">
        <v>42204002</v>
      </c>
      <c r="M669" s="49">
        <v>900327</v>
      </c>
      <c r="N669" s="34" t="s">
        <v>1472</v>
      </c>
      <c r="AF669" t="e">
        <f>+VLOOKUP(M669,AG:AH,2,FALSE)</f>
        <v>#N/A</v>
      </c>
    </row>
    <row r="670" spans="1:32" s="37" customFormat="1" ht="45" x14ac:dyDescent="0.25">
      <c r="A670" s="36">
        <f t="shared" si="39"/>
        <v>669</v>
      </c>
      <c r="B670" s="50" t="s">
        <v>217</v>
      </c>
      <c r="C670" s="38">
        <v>4202</v>
      </c>
      <c r="D670" s="38" t="s">
        <v>291</v>
      </c>
      <c r="E670" s="110">
        <v>1020</v>
      </c>
      <c r="F670" s="69" t="s">
        <v>2</v>
      </c>
      <c r="G670" s="69"/>
      <c r="H670" s="38" t="str">
        <f t="shared" ref="H670" si="41">+CONCATENATE(L670,"101","00000")</f>
        <v>4220400310100000</v>
      </c>
      <c r="I670" s="50" t="s">
        <v>2025</v>
      </c>
      <c r="J670" s="50" t="s">
        <v>1583</v>
      </c>
      <c r="K670" s="38" t="s">
        <v>1566</v>
      </c>
      <c r="L670" s="98">
        <v>42204003</v>
      </c>
      <c r="M670" s="54">
        <v>900286</v>
      </c>
      <c r="N670" s="50" t="s">
        <v>2027</v>
      </c>
      <c r="AF670" t="e">
        <f>+VLOOKUP(M670,AG:AH,2,FALSE)</f>
        <v>#N/A</v>
      </c>
    </row>
    <row r="671" spans="1:32" s="37" customFormat="1" ht="45" x14ac:dyDescent="0.25">
      <c r="A671" s="36">
        <f t="shared" si="39"/>
        <v>670</v>
      </c>
      <c r="B671" s="50" t="s">
        <v>217</v>
      </c>
      <c r="C671" s="38">
        <v>4202</v>
      </c>
      <c r="D671" s="38" t="s">
        <v>291</v>
      </c>
      <c r="E671" s="110">
        <v>1020</v>
      </c>
      <c r="F671" s="69" t="s">
        <v>2</v>
      </c>
      <c r="G671" s="69"/>
      <c r="H671" s="38" t="str">
        <f>+CONCATENATE(L671,"501","00000")</f>
        <v>4220400350100000</v>
      </c>
      <c r="I671" s="38" t="s">
        <v>2026</v>
      </c>
      <c r="J671" s="50" t="s">
        <v>1583</v>
      </c>
      <c r="K671" s="38" t="s">
        <v>1566</v>
      </c>
      <c r="L671" s="98">
        <v>42204003</v>
      </c>
      <c r="M671" s="54">
        <v>900287</v>
      </c>
      <c r="N671" s="50" t="s">
        <v>2026</v>
      </c>
      <c r="AF671" t="e">
        <f>+VLOOKUP(M671,AG:AH,2,FALSE)</f>
        <v>#N/A</v>
      </c>
    </row>
    <row r="672" spans="1:32" ht="45" x14ac:dyDescent="0.25">
      <c r="A672" s="36">
        <f t="shared" si="39"/>
        <v>671</v>
      </c>
      <c r="B672" s="34" t="s">
        <v>217</v>
      </c>
      <c r="C672" s="24">
        <v>4202</v>
      </c>
      <c r="D672" s="24" t="s">
        <v>292</v>
      </c>
      <c r="E672" s="36">
        <v>1022</v>
      </c>
      <c r="F672" s="69" t="s">
        <v>2</v>
      </c>
      <c r="G672" s="24"/>
      <c r="H672" s="38" t="str">
        <f>+CONCATENATE(L672,"001","00001")</f>
        <v>4220400500100001</v>
      </c>
      <c r="I672" s="24" t="s">
        <v>292</v>
      </c>
      <c r="J672" s="24" t="s">
        <v>1565</v>
      </c>
      <c r="K672" s="24" t="s">
        <v>1566</v>
      </c>
      <c r="L672" s="97">
        <v>42204005</v>
      </c>
      <c r="M672" s="49">
        <v>900240</v>
      </c>
      <c r="N672" s="34" t="s">
        <v>1473</v>
      </c>
      <c r="AF672" t="e">
        <f>+VLOOKUP(M672,AG:AH,2,FALSE)</f>
        <v>#N/A</v>
      </c>
    </row>
    <row r="673" spans="1:32" ht="45" x14ac:dyDescent="0.25">
      <c r="A673" s="36">
        <f t="shared" si="39"/>
        <v>672</v>
      </c>
      <c r="B673" s="34" t="s">
        <v>217</v>
      </c>
      <c r="C673" s="24">
        <v>4202</v>
      </c>
      <c r="D673" s="24" t="s">
        <v>293</v>
      </c>
      <c r="E673" s="36">
        <v>1023</v>
      </c>
      <c r="F673" s="69" t="s">
        <v>2</v>
      </c>
      <c r="G673" s="24"/>
      <c r="H673" s="38" t="str">
        <f>+CONCATENATE(L673,"001","00001")</f>
        <v>4220400600100001</v>
      </c>
      <c r="I673" s="24" t="s">
        <v>293</v>
      </c>
      <c r="J673" s="24" t="s">
        <v>1565</v>
      </c>
      <c r="K673" s="38" t="s">
        <v>1566</v>
      </c>
      <c r="L673" s="97">
        <v>42204006</v>
      </c>
      <c r="M673" s="49">
        <v>900243</v>
      </c>
      <c r="N673" s="34" t="s">
        <v>1474</v>
      </c>
      <c r="AF673" t="e">
        <f>+VLOOKUP(M673,AG:AH,2,FALSE)</f>
        <v>#N/A</v>
      </c>
    </row>
    <row r="674" spans="1:32" ht="45" x14ac:dyDescent="0.25">
      <c r="A674" s="36">
        <f t="shared" si="39"/>
        <v>673</v>
      </c>
      <c r="B674" s="34" t="s">
        <v>217</v>
      </c>
      <c r="C674" s="24">
        <v>4202</v>
      </c>
      <c r="D674" s="24" t="s">
        <v>2161</v>
      </c>
      <c r="E674" s="36">
        <v>1024</v>
      </c>
      <c r="F674" s="69" t="s">
        <v>2</v>
      </c>
      <c r="G674" s="24"/>
      <c r="H674" s="38" t="str">
        <f>+CONCATENATE(L674,"001","00001")</f>
        <v>4220500100100001</v>
      </c>
      <c r="I674" s="24" t="s">
        <v>2161</v>
      </c>
      <c r="J674" s="24" t="s">
        <v>1565</v>
      </c>
      <c r="K674" s="24" t="s">
        <v>1566</v>
      </c>
      <c r="L674" s="97">
        <v>42205001</v>
      </c>
      <c r="M674" s="49">
        <v>901469</v>
      </c>
      <c r="N674" s="34" t="s">
        <v>1475</v>
      </c>
      <c r="AF674" t="e">
        <f>+VLOOKUP(M674,AG:AH,2,FALSE)</f>
        <v>#N/A</v>
      </c>
    </row>
    <row r="675" spans="1:32" s="37" customFormat="1" ht="45" x14ac:dyDescent="0.25">
      <c r="A675" s="36">
        <f t="shared" si="39"/>
        <v>674</v>
      </c>
      <c r="B675" s="50" t="s">
        <v>218</v>
      </c>
      <c r="C675" s="38">
        <v>4203</v>
      </c>
      <c r="D675" s="38" t="s">
        <v>294</v>
      </c>
      <c r="E675" s="110">
        <v>1001</v>
      </c>
      <c r="F675" s="69" t="s">
        <v>2</v>
      </c>
      <c r="G675" s="69"/>
      <c r="H675" s="38" t="str">
        <f t="shared" ref="H675" si="42">+CONCATENATE(L675,"101","00000")</f>
        <v>4230100110100000</v>
      </c>
      <c r="I675" s="38" t="s">
        <v>2136</v>
      </c>
      <c r="J675" s="50" t="s">
        <v>1583</v>
      </c>
      <c r="K675" s="38" t="s">
        <v>1566</v>
      </c>
      <c r="L675" s="98">
        <v>42301001</v>
      </c>
      <c r="M675" s="54">
        <v>900850</v>
      </c>
      <c r="N675" s="50" t="s">
        <v>2137</v>
      </c>
      <c r="AF675" t="e">
        <f>+VLOOKUP(M675,AG:AH,2,FALSE)</f>
        <v>#N/A</v>
      </c>
    </row>
    <row r="676" spans="1:32" s="37" customFormat="1" ht="45" x14ac:dyDescent="0.25">
      <c r="A676" s="36">
        <f t="shared" si="39"/>
        <v>675</v>
      </c>
      <c r="B676" s="50" t="s">
        <v>218</v>
      </c>
      <c r="C676" s="38">
        <v>4203</v>
      </c>
      <c r="D676" s="38" t="s">
        <v>294</v>
      </c>
      <c r="E676" s="110">
        <v>1001</v>
      </c>
      <c r="F676" s="69" t="s">
        <v>2</v>
      </c>
      <c r="G676" s="69"/>
      <c r="H676" s="38" t="str">
        <f>+CONCATENATE(L676,"301","00000")</f>
        <v>4230100130100000</v>
      </c>
      <c r="I676" s="38" t="s">
        <v>2139</v>
      </c>
      <c r="J676" s="50" t="s">
        <v>1583</v>
      </c>
      <c r="K676" s="38" t="s">
        <v>1566</v>
      </c>
      <c r="L676" s="98">
        <v>42301001</v>
      </c>
      <c r="M676" s="54">
        <v>901881</v>
      </c>
      <c r="N676" s="50" t="s">
        <v>2138</v>
      </c>
      <c r="AF676" t="e">
        <f>+VLOOKUP(M676,AG:AH,2,FALSE)</f>
        <v>#N/A</v>
      </c>
    </row>
    <row r="677" spans="1:32" s="37" customFormat="1" ht="45" x14ac:dyDescent="0.25">
      <c r="A677" s="36">
        <f t="shared" si="39"/>
        <v>676</v>
      </c>
      <c r="B677" s="50" t="s">
        <v>218</v>
      </c>
      <c r="C677" s="38">
        <v>4203</v>
      </c>
      <c r="D677" s="38" t="s">
        <v>294</v>
      </c>
      <c r="E677" s="110">
        <v>1001</v>
      </c>
      <c r="F677" s="69" t="s">
        <v>2</v>
      </c>
      <c r="G677" s="69"/>
      <c r="H677" s="38" t="str">
        <f>+CONCATENATE(L677,"201","00000")</f>
        <v>4230100120100000</v>
      </c>
      <c r="I677" s="38" t="s">
        <v>2140</v>
      </c>
      <c r="J677" s="50" t="s">
        <v>1583</v>
      </c>
      <c r="K677" s="38" t="s">
        <v>1566</v>
      </c>
      <c r="L677" s="98">
        <v>42301001</v>
      </c>
      <c r="M677" s="54">
        <v>901735</v>
      </c>
      <c r="N677" s="50" t="s">
        <v>2141</v>
      </c>
      <c r="AF677" t="e">
        <f>+VLOOKUP(M677,AG:AH,2,FALSE)</f>
        <v>#N/A</v>
      </c>
    </row>
    <row r="678" spans="1:32" ht="45" x14ac:dyDescent="0.25">
      <c r="A678" s="36">
        <f t="shared" si="39"/>
        <v>677</v>
      </c>
      <c r="B678" s="34" t="s">
        <v>218</v>
      </c>
      <c r="C678" s="24">
        <v>4203</v>
      </c>
      <c r="D678" s="24" t="s">
        <v>295</v>
      </c>
      <c r="E678" s="36">
        <v>1005</v>
      </c>
      <c r="F678" s="69" t="s">
        <v>2</v>
      </c>
      <c r="G678" s="24"/>
      <c r="H678" s="24" t="str">
        <f>+CONCATENATE(L678,"101","00000")</f>
        <v>4230200210100000</v>
      </c>
      <c r="I678" s="24" t="s">
        <v>295</v>
      </c>
      <c r="J678" s="24" t="s">
        <v>1583</v>
      </c>
      <c r="K678" s="24" t="s">
        <v>1566</v>
      </c>
      <c r="L678" s="97">
        <v>42302002</v>
      </c>
      <c r="M678" s="49">
        <v>900848</v>
      </c>
      <c r="N678" s="34" t="s">
        <v>1476</v>
      </c>
      <c r="AF678" t="e">
        <f>+VLOOKUP(M678,AG:AH,2,FALSE)</f>
        <v>#N/A</v>
      </c>
    </row>
    <row r="679" spans="1:32" ht="45" x14ac:dyDescent="0.25">
      <c r="A679" s="36">
        <f t="shared" si="39"/>
        <v>678</v>
      </c>
      <c r="B679" s="34" t="s">
        <v>218</v>
      </c>
      <c r="C679" s="24">
        <v>4203</v>
      </c>
      <c r="D679" s="24" t="s">
        <v>296</v>
      </c>
      <c r="E679" s="36">
        <v>1006</v>
      </c>
      <c r="F679" s="69" t="s">
        <v>2</v>
      </c>
      <c r="G679" s="24"/>
      <c r="H679" s="38" t="str">
        <f>+CONCATENATE(L679,"001","00001")</f>
        <v>4230300100100001</v>
      </c>
      <c r="I679" s="24" t="s">
        <v>296</v>
      </c>
      <c r="J679" s="24" t="s">
        <v>1565</v>
      </c>
      <c r="K679" s="24" t="s">
        <v>1566</v>
      </c>
      <c r="L679" s="97">
        <v>42303001</v>
      </c>
      <c r="M679" s="49">
        <v>900862</v>
      </c>
      <c r="N679" s="34" t="s">
        <v>1477</v>
      </c>
      <c r="AF679" t="e">
        <f>+VLOOKUP(M679,AG:AH,2,FALSE)</f>
        <v>#N/A</v>
      </c>
    </row>
    <row r="680" spans="1:32" ht="45" x14ac:dyDescent="0.25">
      <c r="A680" s="36">
        <f t="shared" si="39"/>
        <v>679</v>
      </c>
      <c r="B680" s="34" t="s">
        <v>218</v>
      </c>
      <c r="C680" s="24">
        <v>4203</v>
      </c>
      <c r="D680" s="24" t="s">
        <v>297</v>
      </c>
      <c r="E680" s="36">
        <v>1008</v>
      </c>
      <c r="F680" s="69" t="s">
        <v>2</v>
      </c>
      <c r="G680" s="24"/>
      <c r="H680" s="24" t="str">
        <f>+CONCATENATE(L680,"101","00000")</f>
        <v>4230320110100000</v>
      </c>
      <c r="I680" s="24" t="s">
        <v>297</v>
      </c>
      <c r="J680" s="24" t="s">
        <v>1583</v>
      </c>
      <c r="K680" s="24" t="s">
        <v>1566</v>
      </c>
      <c r="L680" s="97">
        <v>42303201</v>
      </c>
      <c r="M680" s="49">
        <v>900976</v>
      </c>
      <c r="N680" s="34" t="s">
        <v>1478</v>
      </c>
      <c r="AF680" t="e">
        <f>+VLOOKUP(M680,AG:AH,2,FALSE)</f>
        <v>#N/A</v>
      </c>
    </row>
    <row r="681" spans="1:32" ht="45" x14ac:dyDescent="0.25">
      <c r="A681" s="36">
        <f t="shared" si="39"/>
        <v>680</v>
      </c>
      <c r="B681" s="34" t="s">
        <v>218</v>
      </c>
      <c r="C681" s="24">
        <v>4203</v>
      </c>
      <c r="D681" s="24" t="s">
        <v>298</v>
      </c>
      <c r="E681" s="36">
        <v>1009</v>
      </c>
      <c r="F681" s="69" t="s">
        <v>2</v>
      </c>
      <c r="G681" s="24"/>
      <c r="H681" s="24" t="str">
        <f>+CONCATENATE(L681,"101","00000")</f>
        <v>4230330110100000</v>
      </c>
      <c r="I681" s="24" t="s">
        <v>298</v>
      </c>
      <c r="J681" s="24" t="s">
        <v>1583</v>
      </c>
      <c r="K681" s="24" t="s">
        <v>1566</v>
      </c>
      <c r="L681" s="97">
        <v>42303301</v>
      </c>
      <c r="M681" s="49">
        <v>900977</v>
      </c>
      <c r="N681" s="34" t="s">
        <v>1479</v>
      </c>
      <c r="AF681" t="e">
        <f>+VLOOKUP(M681,AG:AH,2,FALSE)</f>
        <v>#N/A</v>
      </c>
    </row>
    <row r="682" spans="1:32" ht="45" x14ac:dyDescent="0.25">
      <c r="A682" s="36">
        <f t="shared" si="39"/>
        <v>681</v>
      </c>
      <c r="B682" s="34" t="s">
        <v>218</v>
      </c>
      <c r="C682" s="24">
        <v>4203</v>
      </c>
      <c r="D682" s="24" t="s">
        <v>299</v>
      </c>
      <c r="E682" s="36">
        <v>1010</v>
      </c>
      <c r="F682" s="69" t="s">
        <v>2</v>
      </c>
      <c r="G682" s="24"/>
      <c r="H682" s="38" t="str">
        <f t="shared" ref="H682:H687" si="43">+CONCATENATE(L682,"001","00001")</f>
        <v>4230400100100001</v>
      </c>
      <c r="I682" s="34" t="s">
        <v>939</v>
      </c>
      <c r="J682" s="24" t="s">
        <v>1565</v>
      </c>
      <c r="K682" s="24" t="s">
        <v>1566</v>
      </c>
      <c r="L682" s="97">
        <v>42304001</v>
      </c>
      <c r="M682" s="49">
        <v>901970</v>
      </c>
      <c r="N682" s="34" t="s">
        <v>1480</v>
      </c>
      <c r="AF682" t="e">
        <f>+VLOOKUP(M682,AG:AH,2,FALSE)</f>
        <v>#N/A</v>
      </c>
    </row>
    <row r="683" spans="1:32" ht="45" x14ac:dyDescent="0.25">
      <c r="A683" s="36">
        <f t="shared" si="39"/>
        <v>682</v>
      </c>
      <c r="B683" s="34" t="s">
        <v>218</v>
      </c>
      <c r="C683" s="24">
        <v>4203</v>
      </c>
      <c r="D683" s="24" t="s">
        <v>300</v>
      </c>
      <c r="E683" s="36">
        <v>1011</v>
      </c>
      <c r="F683" s="69" t="s">
        <v>2</v>
      </c>
      <c r="G683" s="24"/>
      <c r="H683" s="38" t="str">
        <f t="shared" si="43"/>
        <v>4230400200100001</v>
      </c>
      <c r="I683" s="34" t="s">
        <v>940</v>
      </c>
      <c r="J683" s="24" t="s">
        <v>1565</v>
      </c>
      <c r="K683" s="24" t="s">
        <v>1566</v>
      </c>
      <c r="L683" s="97">
        <v>42304002</v>
      </c>
      <c r="M683" s="49">
        <v>901576</v>
      </c>
      <c r="N683" s="34" t="s">
        <v>1481</v>
      </c>
      <c r="AF683" t="e">
        <f>+VLOOKUP(M683,AG:AH,2,FALSE)</f>
        <v>#N/A</v>
      </c>
    </row>
    <row r="684" spans="1:32" ht="45" x14ac:dyDescent="0.25">
      <c r="A684" s="36">
        <f t="shared" si="39"/>
        <v>683</v>
      </c>
      <c r="B684" s="34" t="s">
        <v>218</v>
      </c>
      <c r="C684" s="24">
        <v>4203</v>
      </c>
      <c r="D684" s="24" t="s">
        <v>301</v>
      </c>
      <c r="E684" s="36">
        <v>1012</v>
      </c>
      <c r="F684" s="69" t="s">
        <v>2</v>
      </c>
      <c r="G684" s="24"/>
      <c r="H684" s="38" t="str">
        <f t="shared" si="43"/>
        <v>4230400300100001</v>
      </c>
      <c r="I684" s="34" t="s">
        <v>941</v>
      </c>
      <c r="J684" s="24" t="s">
        <v>1565</v>
      </c>
      <c r="K684" s="24" t="s">
        <v>1566</v>
      </c>
      <c r="L684" s="97">
        <v>42304003</v>
      </c>
      <c r="M684" s="49">
        <v>901341</v>
      </c>
      <c r="N684" s="34" t="s">
        <v>1482</v>
      </c>
      <c r="AF684" t="e">
        <f>+VLOOKUP(M684,AG:AH,2,FALSE)</f>
        <v>#N/A</v>
      </c>
    </row>
    <row r="685" spans="1:32" ht="45" x14ac:dyDescent="0.25">
      <c r="A685" s="36">
        <f t="shared" si="39"/>
        <v>684</v>
      </c>
      <c r="B685" s="34" t="s">
        <v>218</v>
      </c>
      <c r="C685" s="24">
        <v>4203</v>
      </c>
      <c r="D685" s="24" t="s">
        <v>302</v>
      </c>
      <c r="E685" s="36">
        <v>1013</v>
      </c>
      <c r="F685" s="69" t="s">
        <v>2</v>
      </c>
      <c r="G685" s="24"/>
      <c r="H685" s="38" t="str">
        <f t="shared" si="43"/>
        <v>4230400400100001</v>
      </c>
      <c r="I685" s="34" t="s">
        <v>942</v>
      </c>
      <c r="J685" s="24" t="s">
        <v>1565</v>
      </c>
      <c r="K685" s="24" t="s">
        <v>1566</v>
      </c>
      <c r="L685" s="97">
        <v>42304004</v>
      </c>
      <c r="M685" s="49">
        <v>901969</v>
      </c>
      <c r="N685" s="34" t="s">
        <v>1483</v>
      </c>
      <c r="AF685" t="e">
        <f>+VLOOKUP(M685,AG:AH,2,FALSE)</f>
        <v>#N/A</v>
      </c>
    </row>
    <row r="686" spans="1:32" ht="45" x14ac:dyDescent="0.25">
      <c r="A686" s="36">
        <f t="shared" si="39"/>
        <v>685</v>
      </c>
      <c r="B686" s="34" t="s">
        <v>218</v>
      </c>
      <c r="C686" s="24">
        <v>4203</v>
      </c>
      <c r="D686" s="24" t="s">
        <v>303</v>
      </c>
      <c r="E686" s="36">
        <v>1014</v>
      </c>
      <c r="F686" s="69" t="s">
        <v>2</v>
      </c>
      <c r="G686" s="24"/>
      <c r="H686" s="38" t="str">
        <f t="shared" si="43"/>
        <v>4230400500100001</v>
      </c>
      <c r="I686" s="34" t="s">
        <v>303</v>
      </c>
      <c r="J686" s="24" t="s">
        <v>1565</v>
      </c>
      <c r="K686" s="24" t="s">
        <v>1566</v>
      </c>
      <c r="L686" s="97">
        <v>42304005</v>
      </c>
      <c r="M686" s="49">
        <v>901342</v>
      </c>
      <c r="N686" s="34" t="s">
        <v>1484</v>
      </c>
      <c r="AF686" t="e">
        <f>+VLOOKUP(M686,AG:AH,2,FALSE)</f>
        <v>#N/A</v>
      </c>
    </row>
    <row r="687" spans="1:32" ht="45" x14ac:dyDescent="0.25">
      <c r="A687" s="36">
        <f t="shared" si="39"/>
        <v>686</v>
      </c>
      <c r="B687" s="34" t="s">
        <v>218</v>
      </c>
      <c r="C687" s="24">
        <v>4203</v>
      </c>
      <c r="D687" s="24" t="s">
        <v>304</v>
      </c>
      <c r="E687" s="36">
        <v>1015</v>
      </c>
      <c r="F687" s="69" t="s">
        <v>2</v>
      </c>
      <c r="G687" s="24"/>
      <c r="H687" s="38" t="str">
        <f t="shared" si="43"/>
        <v>4230400600100001</v>
      </c>
      <c r="I687" s="34" t="s">
        <v>304</v>
      </c>
      <c r="J687" s="24" t="s">
        <v>1565</v>
      </c>
      <c r="K687" s="24" t="s">
        <v>1566</v>
      </c>
      <c r="L687" s="97">
        <v>42304006</v>
      </c>
      <c r="M687" s="49">
        <v>901583</v>
      </c>
      <c r="N687" s="34" t="s">
        <v>1485</v>
      </c>
      <c r="AF687" t="e">
        <f>+VLOOKUP(M687,AG:AH,2,FALSE)</f>
        <v>#N/A</v>
      </c>
    </row>
    <row r="688" spans="1:32" ht="45" x14ac:dyDescent="0.25">
      <c r="A688" s="36">
        <f t="shared" si="39"/>
        <v>687</v>
      </c>
      <c r="B688" s="34" t="s">
        <v>218</v>
      </c>
      <c r="C688" s="24">
        <v>4203</v>
      </c>
      <c r="D688" s="24" t="s">
        <v>305</v>
      </c>
      <c r="E688" s="36">
        <v>1016</v>
      </c>
      <c r="F688" s="69" t="s">
        <v>2</v>
      </c>
      <c r="G688" s="24"/>
      <c r="H688" s="24" t="str">
        <f>+CONCATENATE(L688,"101","00000")</f>
        <v>4230500110100000</v>
      </c>
      <c r="I688" s="24" t="s">
        <v>305</v>
      </c>
      <c r="J688" s="24" t="s">
        <v>1583</v>
      </c>
      <c r="K688" s="24" t="s">
        <v>1566</v>
      </c>
      <c r="L688" s="97">
        <v>42305001</v>
      </c>
      <c r="M688" s="49">
        <v>900238</v>
      </c>
      <c r="N688" s="34" t="s">
        <v>1486</v>
      </c>
      <c r="AF688" t="e">
        <f>+VLOOKUP(M688,AG:AH,2,FALSE)</f>
        <v>#N/A</v>
      </c>
    </row>
    <row r="689" spans="1:32" ht="45" x14ac:dyDescent="0.25">
      <c r="A689" s="36">
        <f t="shared" si="39"/>
        <v>688</v>
      </c>
      <c r="B689" s="34" t="s">
        <v>218</v>
      </c>
      <c r="C689" s="24">
        <v>4203</v>
      </c>
      <c r="D689" s="24" t="s">
        <v>306</v>
      </c>
      <c r="E689" s="36">
        <v>1017</v>
      </c>
      <c r="F689" s="69" t="s">
        <v>2</v>
      </c>
      <c r="G689" s="24"/>
      <c r="H689" s="24" t="str">
        <f>+CONCATENATE(L689,"101","00000")</f>
        <v>4230600110100000</v>
      </c>
      <c r="I689" s="24" t="s">
        <v>306</v>
      </c>
      <c r="J689" s="24" t="s">
        <v>1583</v>
      </c>
      <c r="K689" s="24" t="s">
        <v>1566</v>
      </c>
      <c r="L689" s="97">
        <v>42306001</v>
      </c>
      <c r="M689" s="49">
        <v>900256</v>
      </c>
      <c r="N689" s="34" t="s">
        <v>1487</v>
      </c>
      <c r="AF689" t="e">
        <f>+VLOOKUP(M689,AG:AH,2,FALSE)</f>
        <v>#N/A</v>
      </c>
    </row>
    <row r="690" spans="1:32" ht="45" x14ac:dyDescent="0.25">
      <c r="A690" s="36">
        <f t="shared" si="39"/>
        <v>689</v>
      </c>
      <c r="B690" s="34" t="s">
        <v>218</v>
      </c>
      <c r="C690" s="24">
        <v>4203</v>
      </c>
      <c r="D690" s="24" t="s">
        <v>307</v>
      </c>
      <c r="E690" s="36">
        <v>1018</v>
      </c>
      <c r="F690" s="69" t="s">
        <v>2</v>
      </c>
      <c r="G690" s="68"/>
      <c r="H690" s="38" t="str">
        <f>+CONCATENATE(L690,"001","00002")</f>
        <v>4230700100100002</v>
      </c>
      <c r="I690" s="24" t="s">
        <v>307</v>
      </c>
      <c r="J690" s="34" t="s">
        <v>1577</v>
      </c>
      <c r="K690" s="24" t="s">
        <v>1566</v>
      </c>
      <c r="L690" s="97">
        <v>42307001</v>
      </c>
      <c r="M690" s="49">
        <v>901123</v>
      </c>
      <c r="N690" s="34" t="s">
        <v>1488</v>
      </c>
      <c r="AF690" t="e">
        <f>+VLOOKUP(M690,AG:AH,2,FALSE)</f>
        <v>#N/A</v>
      </c>
    </row>
    <row r="691" spans="1:32" ht="45" x14ac:dyDescent="0.25">
      <c r="A691" s="36">
        <f t="shared" si="39"/>
        <v>690</v>
      </c>
      <c r="B691" s="34" t="s">
        <v>218</v>
      </c>
      <c r="C691" s="24">
        <v>4203</v>
      </c>
      <c r="D691" s="24" t="s">
        <v>308</v>
      </c>
      <c r="E691" s="36">
        <v>1019</v>
      </c>
      <c r="F691" s="69" t="s">
        <v>2</v>
      </c>
      <c r="G691" s="24"/>
      <c r="H691" s="38" t="str">
        <f>+CONCATENATE(L691,"001","00001")</f>
        <v>4230800100100001</v>
      </c>
      <c r="I691" s="24" t="s">
        <v>308</v>
      </c>
      <c r="J691" s="24" t="s">
        <v>1565</v>
      </c>
      <c r="K691" s="24" t="s">
        <v>1566</v>
      </c>
      <c r="L691" s="97">
        <v>42308001</v>
      </c>
      <c r="M691" s="49">
        <v>900248</v>
      </c>
      <c r="N691" s="34" t="s">
        <v>1489</v>
      </c>
      <c r="AF691" t="e">
        <f>+VLOOKUP(M691,AG:AH,2,FALSE)</f>
        <v>#N/A</v>
      </c>
    </row>
    <row r="692" spans="1:32" ht="45" x14ac:dyDescent="0.25">
      <c r="A692" s="36">
        <f t="shared" si="39"/>
        <v>691</v>
      </c>
      <c r="B692" s="34" t="s">
        <v>218</v>
      </c>
      <c r="C692" s="24">
        <v>4203</v>
      </c>
      <c r="D692" s="24" t="s">
        <v>309</v>
      </c>
      <c r="E692" s="36">
        <v>1020</v>
      </c>
      <c r="F692" s="69" t="s">
        <v>2</v>
      </c>
      <c r="G692" s="24"/>
      <c r="H692" s="38" t="str">
        <f>+CONCATENATE(L692,"001","00001")</f>
        <v>4230800200100001</v>
      </c>
      <c r="I692" s="24" t="s">
        <v>309</v>
      </c>
      <c r="J692" s="24" t="s">
        <v>1565</v>
      </c>
      <c r="K692" s="24" t="s">
        <v>1566</v>
      </c>
      <c r="L692" s="97">
        <v>42308002</v>
      </c>
      <c r="M692" s="49">
        <v>900249</v>
      </c>
      <c r="N692" s="34" t="s">
        <v>1490</v>
      </c>
      <c r="AF692" t="e">
        <f>+VLOOKUP(M692,AG:AH,2,FALSE)</f>
        <v>#N/A</v>
      </c>
    </row>
    <row r="693" spans="1:32" ht="45" x14ac:dyDescent="0.25">
      <c r="A693" s="36">
        <f t="shared" si="39"/>
        <v>692</v>
      </c>
      <c r="B693" s="34" t="s">
        <v>218</v>
      </c>
      <c r="C693" s="24">
        <v>4203</v>
      </c>
      <c r="D693" s="24" t="s">
        <v>310</v>
      </c>
      <c r="E693" s="36">
        <v>1021</v>
      </c>
      <c r="F693" s="69" t="s">
        <v>2</v>
      </c>
      <c r="G693" s="24"/>
      <c r="H693" s="24" t="str">
        <f>+CONCATENATE(L693,"101","00000")</f>
        <v>4230800310100000</v>
      </c>
      <c r="I693" s="24" t="s">
        <v>310</v>
      </c>
      <c r="J693" s="24" t="s">
        <v>1583</v>
      </c>
      <c r="K693" s="24" t="s">
        <v>1566</v>
      </c>
      <c r="L693" s="97">
        <v>42308003</v>
      </c>
      <c r="M693" s="49">
        <v>900258</v>
      </c>
      <c r="N693" s="34" t="s">
        <v>1491</v>
      </c>
      <c r="AF693" t="e">
        <f>+VLOOKUP(M693,AG:AH,2,FALSE)</f>
        <v>#N/A</v>
      </c>
    </row>
    <row r="694" spans="1:32" ht="45" x14ac:dyDescent="0.25">
      <c r="A694" s="36">
        <f t="shared" si="39"/>
        <v>693</v>
      </c>
      <c r="B694" s="34" t="s">
        <v>218</v>
      </c>
      <c r="C694" s="24">
        <v>4203</v>
      </c>
      <c r="D694" s="24" t="s">
        <v>311</v>
      </c>
      <c r="E694" s="36">
        <v>1022</v>
      </c>
      <c r="F694" s="69" t="s">
        <v>2</v>
      </c>
      <c r="G694" s="24"/>
      <c r="H694" s="24" t="str">
        <f>+CONCATENATE(L694,"101","00000")</f>
        <v>4230800410100000</v>
      </c>
      <c r="I694" s="24" t="s">
        <v>311</v>
      </c>
      <c r="J694" s="24" t="s">
        <v>1583</v>
      </c>
      <c r="K694" s="24" t="s">
        <v>1566</v>
      </c>
      <c r="L694" s="97">
        <v>42308004</v>
      </c>
      <c r="M694" s="49">
        <v>900860</v>
      </c>
      <c r="N694" s="34" t="s">
        <v>311</v>
      </c>
      <c r="AF694" t="e">
        <f>+VLOOKUP(M694,AG:AH,2,FALSE)</f>
        <v>#N/A</v>
      </c>
    </row>
    <row r="695" spans="1:32" ht="45" x14ac:dyDescent="0.25">
      <c r="A695" s="36">
        <f t="shared" si="39"/>
        <v>694</v>
      </c>
      <c r="B695" s="50" t="s">
        <v>218</v>
      </c>
      <c r="C695" s="24">
        <v>4203</v>
      </c>
      <c r="D695" s="24" t="s">
        <v>312</v>
      </c>
      <c r="E695" s="36">
        <v>1023</v>
      </c>
      <c r="F695" s="69" t="s">
        <v>2</v>
      </c>
      <c r="G695" s="24"/>
      <c r="H695" s="38" t="str">
        <f>+CONCATENATE(L695,"001","00106")</f>
        <v>4230900100100106</v>
      </c>
      <c r="I695" s="38" t="s">
        <v>312</v>
      </c>
      <c r="J695" s="38" t="s">
        <v>1929</v>
      </c>
      <c r="K695" s="38" t="s">
        <v>1566</v>
      </c>
      <c r="L695" s="98">
        <v>42309001</v>
      </c>
      <c r="M695" s="54">
        <v>900255</v>
      </c>
      <c r="N695" s="50" t="s">
        <v>1492</v>
      </c>
      <c r="AF695" t="e">
        <f>+VLOOKUP(M695,AG:AH,2,FALSE)</f>
        <v>#N/A</v>
      </c>
    </row>
    <row r="696" spans="1:32" ht="45" x14ac:dyDescent="0.25">
      <c r="A696" s="36">
        <f t="shared" si="39"/>
        <v>695</v>
      </c>
      <c r="B696" s="34" t="s">
        <v>218</v>
      </c>
      <c r="C696" s="24">
        <v>4203</v>
      </c>
      <c r="D696" s="24" t="s">
        <v>313</v>
      </c>
      <c r="E696" s="36">
        <v>1024</v>
      </c>
      <c r="F696" s="69" t="s">
        <v>2</v>
      </c>
      <c r="G696" s="24"/>
      <c r="H696" s="24" t="str">
        <f>+CONCATENATE(L696,"101","00000")</f>
        <v>4230900210100000</v>
      </c>
      <c r="I696" s="24" t="s">
        <v>313</v>
      </c>
      <c r="J696" s="24" t="s">
        <v>1583</v>
      </c>
      <c r="K696" s="24" t="s">
        <v>1566</v>
      </c>
      <c r="L696" s="97">
        <v>42309002</v>
      </c>
      <c r="M696" s="49">
        <v>901720</v>
      </c>
      <c r="N696" s="34" t="s">
        <v>1493</v>
      </c>
      <c r="AF696" t="e">
        <f>+VLOOKUP(M696,AG:AH,2,FALSE)</f>
        <v>#N/A</v>
      </c>
    </row>
    <row r="697" spans="1:32" ht="45" x14ac:dyDescent="0.25">
      <c r="A697" s="36">
        <f t="shared" si="39"/>
        <v>696</v>
      </c>
      <c r="B697" s="34" t="s">
        <v>218</v>
      </c>
      <c r="C697" s="24">
        <v>4203</v>
      </c>
      <c r="D697" s="24" t="s">
        <v>314</v>
      </c>
      <c r="E697" s="36">
        <v>1026</v>
      </c>
      <c r="F697" s="69" t="s">
        <v>2</v>
      </c>
      <c r="G697" s="24"/>
      <c r="H697" s="38" t="str">
        <f t="shared" ref="H697:H705" si="44">+CONCATENATE(L697,"001","00001")</f>
        <v>4231000100100001</v>
      </c>
      <c r="I697" s="24" t="s">
        <v>314</v>
      </c>
      <c r="J697" s="24" t="s">
        <v>1565</v>
      </c>
      <c r="K697" s="24" t="s">
        <v>1566</v>
      </c>
      <c r="L697" s="97">
        <v>42310001</v>
      </c>
      <c r="M697" s="49">
        <v>901120</v>
      </c>
      <c r="N697" s="34" t="s">
        <v>1494</v>
      </c>
      <c r="AF697" t="e">
        <f>+VLOOKUP(M697,AG:AH,2,FALSE)</f>
        <v>#N/A</v>
      </c>
    </row>
    <row r="698" spans="1:32" ht="45" x14ac:dyDescent="0.25">
      <c r="A698" s="36">
        <f t="shared" si="39"/>
        <v>697</v>
      </c>
      <c r="B698" s="34" t="s">
        <v>218</v>
      </c>
      <c r="C698" s="24">
        <v>4203</v>
      </c>
      <c r="D698" s="24" t="s">
        <v>315</v>
      </c>
      <c r="E698" s="36">
        <v>1027</v>
      </c>
      <c r="F698" s="69" t="s">
        <v>2</v>
      </c>
      <c r="G698" s="24"/>
      <c r="H698" s="38" t="str">
        <f t="shared" si="44"/>
        <v>4231000200100001</v>
      </c>
      <c r="I698" s="24" t="s">
        <v>315</v>
      </c>
      <c r="J698" s="24" t="s">
        <v>1565</v>
      </c>
      <c r="K698" s="24" t="s">
        <v>1566</v>
      </c>
      <c r="L698" s="97">
        <v>42310002</v>
      </c>
      <c r="M698" s="49">
        <v>901121</v>
      </c>
      <c r="N698" s="34" t="s">
        <v>1495</v>
      </c>
      <c r="AF698" t="e">
        <f>+VLOOKUP(M698,AG:AH,2,FALSE)</f>
        <v>#N/A</v>
      </c>
    </row>
    <row r="699" spans="1:32" ht="45" x14ac:dyDescent="0.25">
      <c r="A699" s="36">
        <f t="shared" si="39"/>
        <v>698</v>
      </c>
      <c r="B699" s="34" t="s">
        <v>218</v>
      </c>
      <c r="C699" s="24">
        <v>4203</v>
      </c>
      <c r="D699" s="24" t="s">
        <v>316</v>
      </c>
      <c r="E699" s="36">
        <v>1028</v>
      </c>
      <c r="F699" s="69" t="s">
        <v>2</v>
      </c>
      <c r="G699" s="24"/>
      <c r="H699" s="38" t="str">
        <f t="shared" si="44"/>
        <v>4231000300100001</v>
      </c>
      <c r="I699" s="24" t="s">
        <v>316</v>
      </c>
      <c r="J699" s="24" t="s">
        <v>1565</v>
      </c>
      <c r="K699" s="24" t="s">
        <v>1566</v>
      </c>
      <c r="L699" s="97">
        <v>42310003</v>
      </c>
      <c r="M699" s="49">
        <v>901464</v>
      </c>
      <c r="N699" s="34" t="s">
        <v>1496</v>
      </c>
      <c r="AF699" t="e">
        <f>+VLOOKUP(M699,AG:AH,2,FALSE)</f>
        <v>#N/A</v>
      </c>
    </row>
    <row r="700" spans="1:32" ht="45" x14ac:dyDescent="0.25">
      <c r="A700" s="36">
        <f t="shared" si="39"/>
        <v>699</v>
      </c>
      <c r="B700" s="34" t="s">
        <v>218</v>
      </c>
      <c r="C700" s="24">
        <v>4203</v>
      </c>
      <c r="D700" s="24" t="s">
        <v>317</v>
      </c>
      <c r="E700" s="36">
        <v>1029</v>
      </c>
      <c r="F700" s="69" t="s">
        <v>2</v>
      </c>
      <c r="G700" s="24"/>
      <c r="H700" s="38" t="str">
        <f t="shared" si="44"/>
        <v>4231000400100001</v>
      </c>
      <c r="I700" s="24" t="s">
        <v>317</v>
      </c>
      <c r="J700" s="24" t="s">
        <v>1565</v>
      </c>
      <c r="K700" s="24" t="s">
        <v>1566</v>
      </c>
      <c r="L700" s="97">
        <v>42310004</v>
      </c>
      <c r="M700" s="49">
        <v>901138</v>
      </c>
      <c r="N700" s="34" t="s">
        <v>1497</v>
      </c>
      <c r="AF700" t="e">
        <f>+VLOOKUP(M700,AG:AH,2,FALSE)</f>
        <v>#N/A</v>
      </c>
    </row>
    <row r="701" spans="1:32" ht="45" x14ac:dyDescent="0.25">
      <c r="A701" s="36">
        <f t="shared" si="39"/>
        <v>700</v>
      </c>
      <c r="B701" s="34" t="s">
        <v>218</v>
      </c>
      <c r="C701" s="24">
        <v>4203</v>
      </c>
      <c r="D701" s="24" t="s">
        <v>318</v>
      </c>
      <c r="E701" s="36">
        <v>1030</v>
      </c>
      <c r="F701" s="69" t="s">
        <v>2</v>
      </c>
      <c r="G701" s="24"/>
      <c r="H701" s="38" t="str">
        <f t="shared" si="44"/>
        <v>4231000500100001</v>
      </c>
      <c r="I701" s="24" t="s">
        <v>318</v>
      </c>
      <c r="J701" s="24" t="s">
        <v>1565</v>
      </c>
      <c r="K701" s="24" t="s">
        <v>1566</v>
      </c>
      <c r="L701" s="97">
        <v>42310005</v>
      </c>
      <c r="M701" s="49">
        <v>901180</v>
      </c>
      <c r="N701" s="34" t="s">
        <v>1498</v>
      </c>
      <c r="AF701" t="e">
        <f>+VLOOKUP(M701,AG:AH,2,FALSE)</f>
        <v>#N/A</v>
      </c>
    </row>
    <row r="702" spans="1:32" ht="45" x14ac:dyDescent="0.25">
      <c r="A702" s="36">
        <f t="shared" si="39"/>
        <v>701</v>
      </c>
      <c r="B702" s="34" t="s">
        <v>218</v>
      </c>
      <c r="C702" s="24">
        <v>4203</v>
      </c>
      <c r="D702" s="24" t="s">
        <v>319</v>
      </c>
      <c r="E702" s="36">
        <v>1031</v>
      </c>
      <c r="F702" s="69" t="s">
        <v>2</v>
      </c>
      <c r="G702" s="24"/>
      <c r="H702" s="38" t="str">
        <f t="shared" si="44"/>
        <v>4231000600100001</v>
      </c>
      <c r="I702" s="24" t="s">
        <v>319</v>
      </c>
      <c r="J702" s="24" t="s">
        <v>1565</v>
      </c>
      <c r="K702" s="24" t="s">
        <v>1566</v>
      </c>
      <c r="L702" s="97">
        <v>42310006</v>
      </c>
      <c r="M702" s="49">
        <v>901387</v>
      </c>
      <c r="N702" s="34" t="s">
        <v>1499</v>
      </c>
      <c r="AF702" t="e">
        <f>+VLOOKUP(M702,AG:AH,2,FALSE)</f>
        <v>#N/A</v>
      </c>
    </row>
    <row r="703" spans="1:32" ht="45" x14ac:dyDescent="0.25">
      <c r="A703" s="36">
        <f t="shared" si="39"/>
        <v>702</v>
      </c>
      <c r="B703" s="34" t="s">
        <v>218</v>
      </c>
      <c r="C703" s="24">
        <v>4203</v>
      </c>
      <c r="D703" s="24" t="s">
        <v>320</v>
      </c>
      <c r="E703" s="36">
        <v>1032</v>
      </c>
      <c r="F703" s="69" t="s">
        <v>2</v>
      </c>
      <c r="G703" s="24"/>
      <c r="H703" s="38" t="str">
        <f t="shared" si="44"/>
        <v>4231100100100001</v>
      </c>
      <c r="I703" s="24" t="s">
        <v>320</v>
      </c>
      <c r="J703" s="24" t="s">
        <v>1565</v>
      </c>
      <c r="K703" s="24" t="s">
        <v>1566</v>
      </c>
      <c r="L703" s="97">
        <v>42311001</v>
      </c>
      <c r="M703" s="49">
        <v>901264</v>
      </c>
      <c r="N703" s="34" t="s">
        <v>1500</v>
      </c>
      <c r="AF703" t="e">
        <f>+VLOOKUP(M703,AG:AH,2,FALSE)</f>
        <v>#N/A</v>
      </c>
    </row>
    <row r="704" spans="1:32" ht="45" x14ac:dyDescent="0.25">
      <c r="A704" s="36">
        <f t="shared" ref="A704:A767" si="45">+A703+1</f>
        <v>703</v>
      </c>
      <c r="B704" s="34" t="s">
        <v>218</v>
      </c>
      <c r="C704" s="24">
        <v>4203</v>
      </c>
      <c r="D704" s="24" t="s">
        <v>321</v>
      </c>
      <c r="E704" s="36">
        <v>1033</v>
      </c>
      <c r="F704" s="69" t="s">
        <v>2</v>
      </c>
      <c r="G704" s="24"/>
      <c r="H704" s="38" t="str">
        <f t="shared" si="44"/>
        <v>4231200100100001</v>
      </c>
      <c r="I704" s="24" t="s">
        <v>321</v>
      </c>
      <c r="J704" s="24" t="s">
        <v>1565</v>
      </c>
      <c r="K704" s="24" t="s">
        <v>1566</v>
      </c>
      <c r="L704" s="97">
        <v>42312001</v>
      </c>
      <c r="M704" s="49">
        <v>901126</v>
      </c>
      <c r="N704" s="34" t="s">
        <v>1501</v>
      </c>
      <c r="AF704" t="e">
        <f>+VLOOKUP(M704,AG:AH,2,FALSE)</f>
        <v>#N/A</v>
      </c>
    </row>
    <row r="705" spans="1:32" ht="45" x14ac:dyDescent="0.25">
      <c r="A705" s="36">
        <f t="shared" si="45"/>
        <v>704</v>
      </c>
      <c r="B705" s="34" t="s">
        <v>218</v>
      </c>
      <c r="C705" s="24">
        <v>4203</v>
      </c>
      <c r="D705" s="24" t="s">
        <v>322</v>
      </c>
      <c r="E705" s="36">
        <v>1034</v>
      </c>
      <c r="F705" s="69" t="s">
        <v>2</v>
      </c>
      <c r="G705" s="24"/>
      <c r="H705" s="38" t="str">
        <f t="shared" si="44"/>
        <v>4231300100100001</v>
      </c>
      <c r="I705" s="24" t="s">
        <v>322</v>
      </c>
      <c r="J705" s="24" t="s">
        <v>1565</v>
      </c>
      <c r="K705" s="24" t="s">
        <v>1566</v>
      </c>
      <c r="L705" s="97">
        <v>42313001</v>
      </c>
      <c r="M705" s="49">
        <v>900260</v>
      </c>
      <c r="N705" s="34" t="s">
        <v>1502</v>
      </c>
      <c r="AF705" t="e">
        <f>+VLOOKUP(M705,AG:AH,2,FALSE)</f>
        <v>#N/A</v>
      </c>
    </row>
    <row r="706" spans="1:32" ht="45" x14ac:dyDescent="0.25">
      <c r="A706" s="36">
        <f t="shared" si="45"/>
        <v>705</v>
      </c>
      <c r="B706" s="34" t="s">
        <v>218</v>
      </c>
      <c r="C706" s="24">
        <v>4203</v>
      </c>
      <c r="D706" s="24" t="s">
        <v>323</v>
      </c>
      <c r="E706" s="36">
        <v>1036</v>
      </c>
      <c r="F706" s="69" t="s">
        <v>2</v>
      </c>
      <c r="G706" s="68"/>
      <c r="H706" s="24" t="str">
        <f>+CONCATENATE(L706,"101","00106")</f>
        <v>4231400110100106</v>
      </c>
      <c r="I706" s="24" t="s">
        <v>323</v>
      </c>
      <c r="J706" s="34" t="s">
        <v>1929</v>
      </c>
      <c r="K706" s="24" t="s">
        <v>1566</v>
      </c>
      <c r="L706" s="97">
        <v>42314001</v>
      </c>
      <c r="M706" s="49">
        <v>901168</v>
      </c>
      <c r="N706" s="34" t="s">
        <v>1503</v>
      </c>
      <c r="AF706" t="e">
        <f>+VLOOKUP(M706,AG:AH,2,FALSE)</f>
        <v>#N/A</v>
      </c>
    </row>
    <row r="707" spans="1:32" ht="45" x14ac:dyDescent="0.25">
      <c r="A707" s="36">
        <f t="shared" si="45"/>
        <v>706</v>
      </c>
      <c r="B707" s="34" t="s">
        <v>218</v>
      </c>
      <c r="C707" s="24">
        <v>4203</v>
      </c>
      <c r="D707" s="24" t="s">
        <v>324</v>
      </c>
      <c r="E707" s="36">
        <v>1037</v>
      </c>
      <c r="F707" s="69" t="s">
        <v>2</v>
      </c>
      <c r="G707" s="24"/>
      <c r="H707" s="38" t="str">
        <f t="shared" ref="H707:H714" si="46">+CONCATENATE(L707,"001","00001")</f>
        <v>4231500100100001</v>
      </c>
      <c r="I707" s="24" t="s">
        <v>324</v>
      </c>
      <c r="J707" s="24" t="s">
        <v>1565</v>
      </c>
      <c r="K707" s="24" t="s">
        <v>1566</v>
      </c>
      <c r="L707" s="97">
        <v>42315001</v>
      </c>
      <c r="M707" s="49">
        <v>901179</v>
      </c>
      <c r="N707" s="34" t="s">
        <v>1504</v>
      </c>
      <c r="AF707" t="e">
        <f>+VLOOKUP(M707,AG:AH,2,FALSE)</f>
        <v>#N/A</v>
      </c>
    </row>
    <row r="708" spans="1:32" ht="45" x14ac:dyDescent="0.25">
      <c r="A708" s="36">
        <f t="shared" si="45"/>
        <v>707</v>
      </c>
      <c r="B708" s="34" t="s">
        <v>218</v>
      </c>
      <c r="C708" s="24">
        <v>4203</v>
      </c>
      <c r="D708" s="24" t="s">
        <v>325</v>
      </c>
      <c r="E708" s="36">
        <v>1038</v>
      </c>
      <c r="F708" s="69" t="s">
        <v>2</v>
      </c>
      <c r="G708" s="24"/>
      <c r="H708" s="38" t="str">
        <f t="shared" si="46"/>
        <v>4231600100100001</v>
      </c>
      <c r="I708" s="24" t="s">
        <v>325</v>
      </c>
      <c r="J708" s="24" t="s">
        <v>1565</v>
      </c>
      <c r="K708" s="24" t="s">
        <v>1566</v>
      </c>
      <c r="L708" s="97">
        <v>42316001</v>
      </c>
      <c r="M708" s="49">
        <v>900352</v>
      </c>
      <c r="N708" s="34" t="s">
        <v>1505</v>
      </c>
      <c r="AF708" t="e">
        <f>+VLOOKUP(M708,AG:AH,2,FALSE)</f>
        <v>#N/A</v>
      </c>
    </row>
    <row r="709" spans="1:32" ht="45" x14ac:dyDescent="0.25">
      <c r="A709" s="36">
        <f t="shared" si="45"/>
        <v>708</v>
      </c>
      <c r="B709" s="34" t="s">
        <v>218</v>
      </c>
      <c r="C709" s="24">
        <v>4203</v>
      </c>
      <c r="D709" s="24" t="s">
        <v>326</v>
      </c>
      <c r="E709" s="36">
        <v>1039</v>
      </c>
      <c r="F709" s="69" t="s">
        <v>2</v>
      </c>
      <c r="G709" s="24"/>
      <c r="H709" s="38" t="str">
        <f t="shared" si="46"/>
        <v>4231600200100001</v>
      </c>
      <c r="I709" s="24" t="s">
        <v>326</v>
      </c>
      <c r="J709" s="24" t="s">
        <v>1565</v>
      </c>
      <c r="K709" s="24" t="s">
        <v>1566</v>
      </c>
      <c r="L709" s="97">
        <v>42316002</v>
      </c>
      <c r="M709" s="49">
        <v>900422</v>
      </c>
      <c r="N709" s="34" t="s">
        <v>1506</v>
      </c>
      <c r="AF709" t="e">
        <f>+VLOOKUP(M709,AG:AH,2,FALSE)</f>
        <v>#N/A</v>
      </c>
    </row>
    <row r="710" spans="1:32" ht="45" x14ac:dyDescent="0.25">
      <c r="A710" s="36">
        <f t="shared" si="45"/>
        <v>709</v>
      </c>
      <c r="B710" s="34" t="s">
        <v>218</v>
      </c>
      <c r="C710" s="24">
        <v>4203</v>
      </c>
      <c r="D710" s="24" t="s">
        <v>327</v>
      </c>
      <c r="E710" s="36">
        <v>1040</v>
      </c>
      <c r="F710" s="69" t="s">
        <v>2</v>
      </c>
      <c r="G710" s="24"/>
      <c r="H710" s="38" t="str">
        <f t="shared" si="46"/>
        <v>4231600300100001</v>
      </c>
      <c r="I710" s="24" t="s">
        <v>327</v>
      </c>
      <c r="J710" s="24" t="s">
        <v>1565</v>
      </c>
      <c r="K710" s="24" t="s">
        <v>1566</v>
      </c>
      <c r="L710" s="97">
        <v>42316003</v>
      </c>
      <c r="M710" s="49">
        <v>900870</v>
      </c>
      <c r="N710" s="34" t="s">
        <v>1507</v>
      </c>
      <c r="AF710" t="e">
        <f>+VLOOKUP(M710,AG:AH,2,FALSE)</f>
        <v>#N/A</v>
      </c>
    </row>
    <row r="711" spans="1:32" ht="45" x14ac:dyDescent="0.25">
      <c r="A711" s="36">
        <f t="shared" si="45"/>
        <v>710</v>
      </c>
      <c r="B711" s="34" t="s">
        <v>218</v>
      </c>
      <c r="C711" s="24">
        <v>4203</v>
      </c>
      <c r="D711" s="24" t="s">
        <v>328</v>
      </c>
      <c r="E711" s="36">
        <v>1041</v>
      </c>
      <c r="F711" s="69" t="s">
        <v>2</v>
      </c>
      <c r="G711" s="24"/>
      <c r="H711" s="38" t="str">
        <f t="shared" si="46"/>
        <v>4231700100100001</v>
      </c>
      <c r="I711" s="24" t="s">
        <v>328</v>
      </c>
      <c r="J711" s="24" t="s">
        <v>1565</v>
      </c>
      <c r="K711" s="24" t="s">
        <v>1566</v>
      </c>
      <c r="L711" s="97">
        <v>42317001</v>
      </c>
      <c r="M711" s="49">
        <v>900261</v>
      </c>
      <c r="N711" s="34" t="s">
        <v>1508</v>
      </c>
      <c r="AF711" t="e">
        <f>+VLOOKUP(M711,AG:AH,2,FALSE)</f>
        <v>#N/A</v>
      </c>
    </row>
    <row r="712" spans="1:32" ht="45" x14ac:dyDescent="0.25">
      <c r="A712" s="36">
        <f t="shared" si="45"/>
        <v>711</v>
      </c>
      <c r="B712" s="34" t="s">
        <v>218</v>
      </c>
      <c r="C712" s="24">
        <v>4203</v>
      </c>
      <c r="D712" s="24" t="s">
        <v>329</v>
      </c>
      <c r="E712" s="36">
        <v>1042</v>
      </c>
      <c r="F712" s="69" t="s">
        <v>2</v>
      </c>
      <c r="G712" s="24"/>
      <c r="H712" s="38" t="str">
        <f t="shared" si="46"/>
        <v>4231700200100001</v>
      </c>
      <c r="I712" s="24" t="s">
        <v>329</v>
      </c>
      <c r="J712" s="24" t="s">
        <v>1565</v>
      </c>
      <c r="K712" s="24" t="s">
        <v>1566</v>
      </c>
      <c r="L712" s="97">
        <v>42317002</v>
      </c>
      <c r="M712" s="49">
        <v>901546</v>
      </c>
      <c r="N712" s="34" t="s">
        <v>329</v>
      </c>
      <c r="AF712" t="e">
        <f>+VLOOKUP(M712,AG:AH,2,FALSE)</f>
        <v>#N/A</v>
      </c>
    </row>
    <row r="713" spans="1:32" ht="45" x14ac:dyDescent="0.25">
      <c r="A713" s="36">
        <f t="shared" si="45"/>
        <v>712</v>
      </c>
      <c r="B713" s="34" t="s">
        <v>218</v>
      </c>
      <c r="C713" s="24">
        <v>4203</v>
      </c>
      <c r="D713" s="24" t="s">
        <v>330</v>
      </c>
      <c r="E713" s="36">
        <v>1043</v>
      </c>
      <c r="F713" s="69" t="s">
        <v>2</v>
      </c>
      <c r="G713" s="24"/>
      <c r="H713" s="38" t="str">
        <f t="shared" si="46"/>
        <v>4231700300100001</v>
      </c>
      <c r="I713" s="24" t="s">
        <v>330</v>
      </c>
      <c r="J713" s="24" t="s">
        <v>1565</v>
      </c>
      <c r="K713" s="24" t="s">
        <v>1566</v>
      </c>
      <c r="L713" s="97">
        <v>42317003</v>
      </c>
      <c r="M713" s="49">
        <v>901118</v>
      </c>
      <c r="N713" s="34" t="s">
        <v>1509</v>
      </c>
      <c r="AF713" t="e">
        <f>+VLOOKUP(M713,AG:AH,2,FALSE)</f>
        <v>#N/A</v>
      </c>
    </row>
    <row r="714" spans="1:32" ht="45" x14ac:dyDescent="0.25">
      <c r="A714" s="36">
        <f t="shared" si="45"/>
        <v>713</v>
      </c>
      <c r="B714" s="34" t="s">
        <v>218</v>
      </c>
      <c r="C714" s="24">
        <v>4203</v>
      </c>
      <c r="D714" s="24" t="s">
        <v>331</v>
      </c>
      <c r="E714" s="36">
        <v>1046</v>
      </c>
      <c r="F714" s="69" t="s">
        <v>2</v>
      </c>
      <c r="G714" s="24"/>
      <c r="H714" s="38" t="str">
        <f t="shared" si="46"/>
        <v>4232000100100001</v>
      </c>
      <c r="I714" s="24" t="s">
        <v>331</v>
      </c>
      <c r="J714" s="24" t="s">
        <v>1565</v>
      </c>
      <c r="K714" s="24" t="s">
        <v>1566</v>
      </c>
      <c r="L714" s="97">
        <v>42320001</v>
      </c>
      <c r="M714" s="49">
        <v>901127</v>
      </c>
      <c r="N714" s="34" t="s">
        <v>1510</v>
      </c>
      <c r="AF714" t="e">
        <f>+VLOOKUP(M714,AG:AH,2,FALSE)</f>
        <v>#N/A</v>
      </c>
    </row>
    <row r="715" spans="1:32" ht="45" x14ac:dyDescent="0.25">
      <c r="A715" s="36">
        <f t="shared" si="45"/>
        <v>714</v>
      </c>
      <c r="B715" s="50" t="s">
        <v>218</v>
      </c>
      <c r="C715" s="38">
        <v>4203</v>
      </c>
      <c r="D715" s="38" t="s">
        <v>332</v>
      </c>
      <c r="E715" s="110">
        <v>1047</v>
      </c>
      <c r="F715" s="69" t="s">
        <v>2</v>
      </c>
      <c r="G715" s="69"/>
      <c r="H715" s="38" t="str">
        <f>+CONCATENATE(L715,"101","00000")</f>
        <v>4232101110100000</v>
      </c>
      <c r="I715" s="38" t="s">
        <v>2133</v>
      </c>
      <c r="J715" s="50" t="s">
        <v>1583</v>
      </c>
      <c r="K715" s="38" t="s">
        <v>1566</v>
      </c>
      <c r="L715" s="98">
        <v>42321011</v>
      </c>
      <c r="M715" s="54">
        <v>900266</v>
      </c>
      <c r="N715" s="50" t="s">
        <v>2130</v>
      </c>
      <c r="AF715" t="e">
        <f>+VLOOKUP(M715,AG:AH,2,FALSE)</f>
        <v>#N/A</v>
      </c>
    </row>
    <row r="716" spans="1:32" ht="45" x14ac:dyDescent="0.25">
      <c r="A716" s="36">
        <f t="shared" si="45"/>
        <v>715</v>
      </c>
      <c r="B716" s="50" t="s">
        <v>218</v>
      </c>
      <c r="C716" s="38">
        <v>4203</v>
      </c>
      <c r="D716" s="38" t="s">
        <v>332</v>
      </c>
      <c r="E716" s="110">
        <v>1047</v>
      </c>
      <c r="F716" s="69" t="s">
        <v>2</v>
      </c>
      <c r="G716" s="69"/>
      <c r="H716" s="38" t="str">
        <f>+CONCATENATE(L716,"301","00000")</f>
        <v>4232101130100000</v>
      </c>
      <c r="I716" s="38" t="s">
        <v>2134</v>
      </c>
      <c r="J716" s="50" t="s">
        <v>1583</v>
      </c>
      <c r="K716" s="38" t="s">
        <v>1566</v>
      </c>
      <c r="L716" s="98">
        <v>42321011</v>
      </c>
      <c r="M716" s="54">
        <v>901886</v>
      </c>
      <c r="N716" s="50" t="s">
        <v>2131</v>
      </c>
      <c r="AF716" t="e">
        <f>+VLOOKUP(M716,AG:AH,2,FALSE)</f>
        <v>#N/A</v>
      </c>
    </row>
    <row r="717" spans="1:32" s="37" customFormat="1" ht="45" x14ac:dyDescent="0.25">
      <c r="A717" s="36">
        <f t="shared" si="45"/>
        <v>716</v>
      </c>
      <c r="B717" s="50" t="s">
        <v>218</v>
      </c>
      <c r="C717" s="38">
        <v>4203</v>
      </c>
      <c r="D717" s="38" t="s">
        <v>332</v>
      </c>
      <c r="E717" s="110">
        <v>1047</v>
      </c>
      <c r="F717" s="69" t="s">
        <v>2</v>
      </c>
      <c r="G717" s="69"/>
      <c r="H717" s="38" t="str">
        <f>+CONCATENATE(L717,"201","00000")</f>
        <v>4232101120100000</v>
      </c>
      <c r="I717" s="38" t="s">
        <v>2135</v>
      </c>
      <c r="J717" s="50" t="s">
        <v>1583</v>
      </c>
      <c r="K717" s="38" t="s">
        <v>1566</v>
      </c>
      <c r="L717" s="98">
        <v>42321011</v>
      </c>
      <c r="M717" s="54">
        <v>901741</v>
      </c>
      <c r="N717" s="50" t="s">
        <v>2132</v>
      </c>
      <c r="AF717" t="e">
        <f>+VLOOKUP(M717,AG:AH,2,FALSE)</f>
        <v>#N/A</v>
      </c>
    </row>
    <row r="718" spans="1:32" ht="45" x14ac:dyDescent="0.25">
      <c r="A718" s="36">
        <f t="shared" si="45"/>
        <v>717</v>
      </c>
      <c r="B718" s="34" t="s">
        <v>218</v>
      </c>
      <c r="C718" s="24">
        <v>4203</v>
      </c>
      <c r="D718" s="24" t="s">
        <v>333</v>
      </c>
      <c r="E718" s="36">
        <v>1048</v>
      </c>
      <c r="F718" s="69" t="s">
        <v>2</v>
      </c>
      <c r="G718" s="24"/>
      <c r="H718" s="24" t="str">
        <f>+CONCATENATE(L718,"101","00000")</f>
        <v>4232200110100000</v>
      </c>
      <c r="I718" s="24" t="s">
        <v>333</v>
      </c>
      <c r="J718" s="24" t="s">
        <v>1583</v>
      </c>
      <c r="K718" s="24" t="s">
        <v>1566</v>
      </c>
      <c r="L718" s="97">
        <v>42322001</v>
      </c>
      <c r="M718" s="49">
        <v>901671</v>
      </c>
      <c r="N718" s="34" t="s">
        <v>333</v>
      </c>
      <c r="AF718" t="e">
        <f>+VLOOKUP(M718,AG:AH,2,FALSE)</f>
        <v>#N/A</v>
      </c>
    </row>
    <row r="719" spans="1:32" ht="45" x14ac:dyDescent="0.25">
      <c r="A719" s="36">
        <f t="shared" si="45"/>
        <v>718</v>
      </c>
      <c r="B719" s="34" t="s">
        <v>218</v>
      </c>
      <c r="C719" s="24">
        <v>4203</v>
      </c>
      <c r="D719" s="24" t="s">
        <v>334</v>
      </c>
      <c r="E719" s="36">
        <v>1049</v>
      </c>
      <c r="F719" s="69" t="s">
        <v>2</v>
      </c>
      <c r="G719" s="24"/>
      <c r="H719" s="24" t="str">
        <f>+CONCATENATE(L719,"101","00000")</f>
        <v>4232200210100000</v>
      </c>
      <c r="I719" s="24" t="s">
        <v>334</v>
      </c>
      <c r="J719" s="24" t="s">
        <v>1583</v>
      </c>
      <c r="K719" s="24" t="s">
        <v>1566</v>
      </c>
      <c r="L719" s="97">
        <v>42322002</v>
      </c>
      <c r="M719" s="49">
        <v>901802</v>
      </c>
      <c r="N719" s="34" t="s">
        <v>1511</v>
      </c>
      <c r="AF719" t="e">
        <f>+VLOOKUP(M719,AG:AH,2,FALSE)</f>
        <v>#N/A</v>
      </c>
    </row>
    <row r="720" spans="1:32" ht="45" x14ac:dyDescent="0.25">
      <c r="A720" s="36">
        <f t="shared" si="45"/>
        <v>719</v>
      </c>
      <c r="B720" s="34" t="s">
        <v>218</v>
      </c>
      <c r="C720" s="24">
        <v>4203</v>
      </c>
      <c r="D720" s="24" t="s">
        <v>335</v>
      </c>
      <c r="E720" s="36">
        <v>1050</v>
      </c>
      <c r="F720" s="69" t="s">
        <v>2</v>
      </c>
      <c r="G720" s="24"/>
      <c r="H720" s="24" t="str">
        <f>+CONCATENATE(L720,"101","00000")</f>
        <v>4232300110100000</v>
      </c>
      <c r="I720" s="24" t="s">
        <v>335</v>
      </c>
      <c r="J720" s="24" t="s">
        <v>1583</v>
      </c>
      <c r="K720" s="24" t="s">
        <v>1566</v>
      </c>
      <c r="L720" s="97">
        <v>42323001</v>
      </c>
      <c r="M720" s="49">
        <v>901480</v>
      </c>
      <c r="N720" s="34" t="s">
        <v>1512</v>
      </c>
      <c r="AF720" t="e">
        <f>+VLOOKUP(M720,AG:AH,2,FALSE)</f>
        <v>#N/A</v>
      </c>
    </row>
    <row r="721" spans="1:32" ht="45" x14ac:dyDescent="0.25">
      <c r="A721" s="36">
        <f t="shared" si="45"/>
        <v>720</v>
      </c>
      <c r="B721" s="34" t="s">
        <v>218</v>
      </c>
      <c r="C721" s="24">
        <v>4203</v>
      </c>
      <c r="D721" s="24" t="s">
        <v>336</v>
      </c>
      <c r="E721" s="36">
        <v>1051</v>
      </c>
      <c r="F721" s="69" t="s">
        <v>2</v>
      </c>
      <c r="G721" s="68"/>
      <c r="H721" s="24" t="str">
        <f t="shared" ref="H721" si="47">+CONCATENATE(L721,"101","00000")</f>
        <v>4232400110100000</v>
      </c>
      <c r="I721" s="47" t="s">
        <v>2124</v>
      </c>
      <c r="J721" s="34" t="s">
        <v>1583</v>
      </c>
      <c r="K721" s="24" t="s">
        <v>1566</v>
      </c>
      <c r="L721" s="106">
        <v>42324001</v>
      </c>
      <c r="M721" s="61">
        <v>901132</v>
      </c>
      <c r="N721" s="34" t="s">
        <v>2123</v>
      </c>
      <c r="AF721" t="e">
        <f>+VLOOKUP(M721,AG:AH,2,FALSE)</f>
        <v>#N/A</v>
      </c>
    </row>
    <row r="722" spans="1:32" ht="45" x14ac:dyDescent="0.25">
      <c r="A722" s="36">
        <f t="shared" si="45"/>
        <v>721</v>
      </c>
      <c r="B722" s="34" t="s">
        <v>218</v>
      </c>
      <c r="C722" s="24">
        <v>4203</v>
      </c>
      <c r="D722" s="24" t="s">
        <v>336</v>
      </c>
      <c r="E722" s="36">
        <v>1051</v>
      </c>
      <c r="F722" s="69" t="s">
        <v>2</v>
      </c>
      <c r="G722" s="68"/>
      <c r="H722" s="24" t="str">
        <f>+CONCATENATE(L722,"201","00000")</f>
        <v>4232400120100000</v>
      </c>
      <c r="I722" s="47" t="s">
        <v>2125</v>
      </c>
      <c r="J722" s="34" t="s">
        <v>1583</v>
      </c>
      <c r="K722" s="24" t="s">
        <v>1566</v>
      </c>
      <c r="L722" s="106">
        <v>42324001</v>
      </c>
      <c r="M722" s="61">
        <v>901737</v>
      </c>
      <c r="N722" s="34" t="s">
        <v>2126</v>
      </c>
      <c r="AF722" t="e">
        <f>+VLOOKUP(M722,AG:AH,2,FALSE)</f>
        <v>#N/A</v>
      </c>
    </row>
    <row r="723" spans="1:32" ht="45" x14ac:dyDescent="0.25">
      <c r="A723" s="36">
        <f t="shared" si="45"/>
        <v>722</v>
      </c>
      <c r="B723" s="34" t="s">
        <v>218</v>
      </c>
      <c r="C723" s="24">
        <v>4203</v>
      </c>
      <c r="D723" s="24" t="s">
        <v>336</v>
      </c>
      <c r="E723" s="36">
        <v>1051</v>
      </c>
      <c r="F723" s="69" t="s">
        <v>2</v>
      </c>
      <c r="G723" s="68"/>
      <c r="H723" s="24" t="str">
        <f>+CONCATENATE(L723,"301","00000")</f>
        <v>4232400130100000</v>
      </c>
      <c r="I723" s="47" t="s">
        <v>2129</v>
      </c>
      <c r="J723" s="34" t="s">
        <v>1583</v>
      </c>
      <c r="K723" s="24" t="s">
        <v>1566</v>
      </c>
      <c r="L723" s="106">
        <v>42324001</v>
      </c>
      <c r="M723" s="61">
        <v>901883</v>
      </c>
      <c r="N723" s="34" t="s">
        <v>2127</v>
      </c>
      <c r="AF723" t="e">
        <f>+VLOOKUP(M723,AG:AH,2,FALSE)</f>
        <v>#N/A</v>
      </c>
    </row>
    <row r="724" spans="1:32" ht="45" x14ac:dyDescent="0.25">
      <c r="A724" s="36">
        <f t="shared" si="45"/>
        <v>723</v>
      </c>
      <c r="B724" s="34" t="s">
        <v>218</v>
      </c>
      <c r="C724" s="24">
        <v>4203</v>
      </c>
      <c r="D724" s="24" t="s">
        <v>336</v>
      </c>
      <c r="E724" s="36">
        <v>1051</v>
      </c>
      <c r="F724" s="69" t="s">
        <v>2</v>
      </c>
      <c r="G724" s="68"/>
      <c r="H724" s="24" t="str">
        <f>+CONCATENATE(L724,"101","00000")</f>
        <v>4232400110100000</v>
      </c>
      <c r="I724" s="47" t="s">
        <v>2128</v>
      </c>
      <c r="J724" s="34" t="s">
        <v>1583</v>
      </c>
      <c r="K724" s="24" t="s">
        <v>1566</v>
      </c>
      <c r="L724" s="106">
        <v>42324001</v>
      </c>
      <c r="M724" s="61">
        <v>901798</v>
      </c>
      <c r="N724" s="34" t="s">
        <v>2123</v>
      </c>
      <c r="AF724" t="e">
        <f>+VLOOKUP(M724,AG:AH,2,FALSE)</f>
        <v>#N/A</v>
      </c>
    </row>
    <row r="725" spans="1:32" ht="45" x14ac:dyDescent="0.25">
      <c r="A725" s="36">
        <f t="shared" si="45"/>
        <v>724</v>
      </c>
      <c r="B725" s="34" t="s">
        <v>218</v>
      </c>
      <c r="C725" s="24">
        <v>4203</v>
      </c>
      <c r="D725" s="24" t="s">
        <v>337</v>
      </c>
      <c r="E725" s="36">
        <v>1052</v>
      </c>
      <c r="F725" s="69" t="s">
        <v>2</v>
      </c>
      <c r="G725" s="24"/>
      <c r="H725" s="24" t="str">
        <f>+CONCATENATE(L725,"101","00000")</f>
        <v>4232501110100000</v>
      </c>
      <c r="I725" s="24" t="s">
        <v>337</v>
      </c>
      <c r="J725" s="24" t="s">
        <v>1583</v>
      </c>
      <c r="K725" s="24" t="s">
        <v>1566</v>
      </c>
      <c r="L725" s="97">
        <v>42325011</v>
      </c>
      <c r="M725" s="49">
        <v>901119</v>
      </c>
      <c r="N725" s="34" t="s">
        <v>1513</v>
      </c>
      <c r="AF725" t="e">
        <f>+VLOOKUP(M725,AG:AH,2,FALSE)</f>
        <v>#N/A</v>
      </c>
    </row>
    <row r="726" spans="1:32" ht="45" x14ac:dyDescent="0.25">
      <c r="A726" s="36">
        <f t="shared" si="45"/>
        <v>725</v>
      </c>
      <c r="B726" s="34" t="s">
        <v>218</v>
      </c>
      <c r="C726" s="24">
        <v>4203</v>
      </c>
      <c r="D726" s="24" t="s">
        <v>338</v>
      </c>
      <c r="E726" s="36">
        <v>1053</v>
      </c>
      <c r="F726" s="69" t="s">
        <v>2</v>
      </c>
      <c r="G726" s="24"/>
      <c r="H726" s="38" t="str">
        <f>+CONCATENATE(L726,"001","00000")</f>
        <v>4232600100100000</v>
      </c>
      <c r="I726" s="24" t="s">
        <v>338</v>
      </c>
      <c r="J726" s="24" t="s">
        <v>1583</v>
      </c>
      <c r="K726" s="24" t="s">
        <v>1566</v>
      </c>
      <c r="L726" s="97">
        <v>42326001</v>
      </c>
      <c r="M726" s="49">
        <v>901956</v>
      </c>
      <c r="N726" s="34" t="s">
        <v>338</v>
      </c>
      <c r="AF726" t="e">
        <f>+VLOOKUP(M726,AG:AH,2,FALSE)</f>
        <v>#N/A</v>
      </c>
    </row>
    <row r="727" spans="1:32" ht="45" x14ac:dyDescent="0.25">
      <c r="A727" s="36">
        <f t="shared" si="45"/>
        <v>726</v>
      </c>
      <c r="B727" s="34" t="s">
        <v>218</v>
      </c>
      <c r="C727" s="24">
        <v>4203</v>
      </c>
      <c r="D727" s="24" t="s">
        <v>339</v>
      </c>
      <c r="E727" s="36">
        <v>1055</v>
      </c>
      <c r="F727" s="69" t="s">
        <v>2</v>
      </c>
      <c r="G727" s="68"/>
      <c r="H727" s="38" t="str">
        <f>+CONCATENATE(L727,"001","00115")</f>
        <v>4232700200100115</v>
      </c>
      <c r="I727" s="24" t="s">
        <v>339</v>
      </c>
      <c r="J727" s="34" t="s">
        <v>1861</v>
      </c>
      <c r="K727" s="24" t="s">
        <v>1566</v>
      </c>
      <c r="L727" s="97">
        <v>42327002</v>
      </c>
      <c r="M727" s="49">
        <v>901958</v>
      </c>
      <c r="N727" s="34" t="s">
        <v>1514</v>
      </c>
      <c r="AF727" t="e">
        <f>+VLOOKUP(M727,AG:AH,2,FALSE)</f>
        <v>#N/A</v>
      </c>
    </row>
    <row r="728" spans="1:32" ht="45" x14ac:dyDescent="0.25">
      <c r="A728" s="36">
        <f t="shared" si="45"/>
        <v>727</v>
      </c>
      <c r="B728" s="34" t="s">
        <v>218</v>
      </c>
      <c r="C728" s="24">
        <v>4203</v>
      </c>
      <c r="D728" s="24" t="s">
        <v>340</v>
      </c>
      <c r="E728" s="36">
        <v>1056</v>
      </c>
      <c r="F728" s="69" t="s">
        <v>2</v>
      </c>
      <c r="G728" s="68"/>
      <c r="H728" s="38" t="str">
        <f>+CONCATENATE(L728,"001","00001")</f>
        <v>4232700300100001</v>
      </c>
      <c r="I728" s="24" t="s">
        <v>340</v>
      </c>
      <c r="J728" s="34" t="s">
        <v>1565</v>
      </c>
      <c r="K728" s="24" t="s">
        <v>1566</v>
      </c>
      <c r="L728" s="97">
        <v>42327003</v>
      </c>
      <c r="M728" s="49">
        <v>901152</v>
      </c>
      <c r="N728" s="34" t="s">
        <v>1515</v>
      </c>
      <c r="AF728" t="e">
        <f>+VLOOKUP(M728,AG:AH,2,FALSE)</f>
        <v>#N/A</v>
      </c>
    </row>
    <row r="729" spans="1:32" s="37" customFormat="1" x14ac:dyDescent="0.25">
      <c r="A729" s="36">
        <f t="shared" si="45"/>
        <v>728</v>
      </c>
      <c r="B729" s="50" t="s">
        <v>898</v>
      </c>
      <c r="C729" s="38">
        <v>4210</v>
      </c>
      <c r="D729" s="38" t="s">
        <v>350</v>
      </c>
      <c r="E729" s="110">
        <v>1001</v>
      </c>
      <c r="F729" s="69" t="s">
        <v>2</v>
      </c>
      <c r="G729" s="69"/>
      <c r="H729" s="38" t="str">
        <f t="shared" ref="H729" si="48">+CONCATENATE(L729,"001","00099")</f>
        <v>4232905100100099</v>
      </c>
      <c r="I729" s="38" t="s">
        <v>2143</v>
      </c>
      <c r="J729" s="50" t="s">
        <v>1886</v>
      </c>
      <c r="K729" s="38" t="s">
        <v>1566</v>
      </c>
      <c r="L729" s="98">
        <v>42329051</v>
      </c>
      <c r="M729" s="54">
        <v>901957</v>
      </c>
      <c r="N729" s="50" t="s">
        <v>2142</v>
      </c>
      <c r="AF729" t="e">
        <f>+VLOOKUP(M729,AG:AH,2,FALSE)</f>
        <v>#N/A</v>
      </c>
    </row>
    <row r="730" spans="1:32" s="37" customFormat="1" x14ac:dyDescent="0.25">
      <c r="A730" s="36">
        <f t="shared" si="45"/>
        <v>729</v>
      </c>
      <c r="B730" s="50" t="s">
        <v>898</v>
      </c>
      <c r="C730" s="38">
        <v>4210</v>
      </c>
      <c r="D730" s="38" t="s">
        <v>350</v>
      </c>
      <c r="E730" s="110">
        <v>1001</v>
      </c>
      <c r="F730" s="69" t="s">
        <v>2</v>
      </c>
      <c r="G730" s="69"/>
      <c r="H730" s="38" t="str">
        <f>+CONCATENATE(L730,"002","00099")</f>
        <v>4232905100200099</v>
      </c>
      <c r="I730" s="38" t="s">
        <v>2144</v>
      </c>
      <c r="J730" s="50" t="s">
        <v>1886</v>
      </c>
      <c r="K730" s="38" t="s">
        <v>1566</v>
      </c>
      <c r="L730" s="98">
        <v>42329051</v>
      </c>
      <c r="M730" s="54">
        <v>902250</v>
      </c>
      <c r="N730" s="50" t="s">
        <v>2145</v>
      </c>
      <c r="AF730" t="e">
        <f>+VLOOKUP(M730,AG:AH,2,FALSE)</f>
        <v>#N/A</v>
      </c>
    </row>
    <row r="731" spans="1:32" s="37" customFormat="1" x14ac:dyDescent="0.25">
      <c r="A731" s="36">
        <f t="shared" si="45"/>
        <v>730</v>
      </c>
      <c r="B731" s="50" t="s">
        <v>898</v>
      </c>
      <c r="C731" s="38">
        <v>4210</v>
      </c>
      <c r="D731" s="38" t="s">
        <v>350</v>
      </c>
      <c r="E731" s="110">
        <v>1001</v>
      </c>
      <c r="F731" s="69" t="s">
        <v>2</v>
      </c>
      <c r="G731" s="69"/>
      <c r="H731" s="38" t="str">
        <f>+CONCATENATE(L731,"003","00099")</f>
        <v>4232905100300099</v>
      </c>
      <c r="I731" s="38" t="s">
        <v>2146</v>
      </c>
      <c r="J731" s="50" t="s">
        <v>1886</v>
      </c>
      <c r="K731" s="38" t="s">
        <v>1566</v>
      </c>
      <c r="L731" s="98">
        <v>42329051</v>
      </c>
      <c r="M731" s="54">
        <v>901680</v>
      </c>
      <c r="N731" s="50" t="s">
        <v>2147</v>
      </c>
      <c r="AF731" t="e">
        <f>+VLOOKUP(M731,AG:AH,2,FALSE)</f>
        <v>#N/A</v>
      </c>
    </row>
    <row r="732" spans="1:32" s="37" customFormat="1" x14ac:dyDescent="0.25">
      <c r="A732" s="36">
        <f t="shared" si="45"/>
        <v>731</v>
      </c>
      <c r="B732" s="50" t="s">
        <v>898</v>
      </c>
      <c r="C732" s="38">
        <v>4210</v>
      </c>
      <c r="D732" s="38" t="s">
        <v>350</v>
      </c>
      <c r="E732" s="110">
        <v>1001</v>
      </c>
      <c r="F732" s="69" t="s">
        <v>2</v>
      </c>
      <c r="G732" s="69"/>
      <c r="H732" s="38" t="str">
        <f t="shared" ref="H732:H733" si="49">+CONCATENATE(L732,"001","00099")</f>
        <v>4232905100100099</v>
      </c>
      <c r="I732" s="38" t="s">
        <v>2149</v>
      </c>
      <c r="J732" s="50" t="s">
        <v>1886</v>
      </c>
      <c r="K732" s="38" t="s">
        <v>1566</v>
      </c>
      <c r="L732" s="98">
        <v>42329051</v>
      </c>
      <c r="M732" s="54">
        <v>901280</v>
      </c>
      <c r="N732" s="50" t="s">
        <v>2148</v>
      </c>
      <c r="AF732" t="e">
        <f>+VLOOKUP(M732,AG:AH,2,FALSE)</f>
        <v>#N/A</v>
      </c>
    </row>
    <row r="733" spans="1:32" x14ac:dyDescent="0.25">
      <c r="A733" s="36">
        <f t="shared" si="45"/>
        <v>732</v>
      </c>
      <c r="B733" s="34" t="s">
        <v>898</v>
      </c>
      <c r="C733" s="24">
        <v>4210</v>
      </c>
      <c r="D733" s="24" t="s">
        <v>351</v>
      </c>
      <c r="E733" s="36">
        <v>1002</v>
      </c>
      <c r="F733" s="69" t="s">
        <v>2</v>
      </c>
      <c r="G733" s="68"/>
      <c r="H733" s="38" t="str">
        <f t="shared" si="49"/>
        <v>4232905500100099</v>
      </c>
      <c r="I733" s="24" t="s">
        <v>351</v>
      </c>
      <c r="J733" s="34" t="s">
        <v>1886</v>
      </c>
      <c r="K733" s="24" t="s">
        <v>1566</v>
      </c>
      <c r="L733" s="97">
        <v>42329055</v>
      </c>
      <c r="M733" s="49">
        <v>902159</v>
      </c>
      <c r="N733" s="34" t="s">
        <v>351</v>
      </c>
      <c r="AF733" t="e">
        <f>+VLOOKUP(M733,AG:AH,2,FALSE)</f>
        <v>#N/A</v>
      </c>
    </row>
    <row r="734" spans="1:32" x14ac:dyDescent="0.25">
      <c r="A734" s="36">
        <f t="shared" si="45"/>
        <v>733</v>
      </c>
      <c r="B734" s="50" t="s">
        <v>898</v>
      </c>
      <c r="C734" s="50">
        <v>4210</v>
      </c>
      <c r="D734" s="50" t="s">
        <v>352</v>
      </c>
      <c r="E734" s="111">
        <v>1004</v>
      </c>
      <c r="F734" s="69" t="s">
        <v>2</v>
      </c>
      <c r="G734" s="24"/>
      <c r="H734" s="38" t="str">
        <f>+CONCATENATE(L734,"001","00106")</f>
        <v>4233100100100106</v>
      </c>
      <c r="I734" s="38" t="s">
        <v>2090</v>
      </c>
      <c r="J734" s="38" t="s">
        <v>1929</v>
      </c>
      <c r="K734" s="38" t="s">
        <v>1566</v>
      </c>
      <c r="L734" s="98">
        <v>42331001</v>
      </c>
      <c r="M734" s="54">
        <v>901124</v>
      </c>
      <c r="N734" s="50" t="s">
        <v>1525</v>
      </c>
      <c r="AF734" t="e">
        <f>+VLOOKUP(M734,AG:AH,2,FALSE)</f>
        <v>#N/A</v>
      </c>
    </row>
    <row r="735" spans="1:32" ht="30" x14ac:dyDescent="0.25">
      <c r="A735" s="36">
        <f t="shared" si="45"/>
        <v>734</v>
      </c>
      <c r="B735" s="34" t="s">
        <v>898</v>
      </c>
      <c r="C735" s="24">
        <v>4210</v>
      </c>
      <c r="D735" s="24" t="s">
        <v>353</v>
      </c>
      <c r="E735" s="36">
        <v>1005</v>
      </c>
      <c r="F735" s="69" t="s">
        <v>2</v>
      </c>
      <c r="G735" s="68"/>
      <c r="H735" s="38" t="str">
        <f>+CONCATENATE(L735,"001","00115")</f>
        <v>4233202100100115</v>
      </c>
      <c r="I735" s="24" t="s">
        <v>353</v>
      </c>
      <c r="J735" s="34" t="s">
        <v>1861</v>
      </c>
      <c r="K735" s="24" t="s">
        <v>1566</v>
      </c>
      <c r="L735" s="97">
        <v>42332021</v>
      </c>
      <c r="M735" s="49">
        <v>901959</v>
      </c>
      <c r="N735" s="34" t="s">
        <v>1526</v>
      </c>
      <c r="AF735" t="e">
        <f>+VLOOKUP(M735,AG:AH,2,FALSE)</f>
        <v>#N/A</v>
      </c>
    </row>
    <row r="736" spans="1:32" x14ac:dyDescent="0.25">
      <c r="A736" s="36">
        <f t="shared" si="45"/>
        <v>735</v>
      </c>
      <c r="B736" s="34" t="s">
        <v>898</v>
      </c>
      <c r="C736" s="24">
        <v>4210</v>
      </c>
      <c r="D736" s="24" t="s">
        <v>354</v>
      </c>
      <c r="E736" s="36">
        <v>1006</v>
      </c>
      <c r="F736" s="69" t="s">
        <v>2</v>
      </c>
      <c r="G736" s="68"/>
      <c r="H736" s="38" t="str">
        <f>+CONCATENATE(L736,"001","00113")</f>
        <v>4233307100100113</v>
      </c>
      <c r="I736" s="24" t="s">
        <v>354</v>
      </c>
      <c r="J736" s="34" t="s">
        <v>1862</v>
      </c>
      <c r="K736" s="24" t="s">
        <v>1566</v>
      </c>
      <c r="L736" s="97">
        <v>42333071</v>
      </c>
      <c r="M736" s="49">
        <v>902275</v>
      </c>
      <c r="N736" s="34" t="s">
        <v>354</v>
      </c>
      <c r="AF736" t="e">
        <f>+VLOOKUP(M736,AG:AH,2,FALSE)</f>
        <v>#N/A</v>
      </c>
    </row>
    <row r="737" spans="1:32" ht="30" x14ac:dyDescent="0.25">
      <c r="A737" s="36">
        <f t="shared" si="45"/>
        <v>736</v>
      </c>
      <c r="B737" s="34" t="s">
        <v>1033</v>
      </c>
      <c r="C737" s="24">
        <v>4204</v>
      </c>
      <c r="D737" s="24" t="s">
        <v>1013</v>
      </c>
      <c r="E737" s="36">
        <v>1001</v>
      </c>
      <c r="F737" s="69" t="s">
        <v>2</v>
      </c>
      <c r="G737" s="68"/>
      <c r="H737" s="38" t="str">
        <f>+CONCATENATE(L737,"001","00000")</f>
        <v>4240100100100000</v>
      </c>
      <c r="I737" s="24" t="s">
        <v>1013</v>
      </c>
      <c r="J737" s="34" t="s">
        <v>1583</v>
      </c>
      <c r="K737" s="24" t="s">
        <v>1566</v>
      </c>
      <c r="L737" s="97">
        <v>42401001</v>
      </c>
      <c r="M737" s="49">
        <v>900273</v>
      </c>
      <c r="N737" s="34" t="s">
        <v>1527</v>
      </c>
      <c r="AF737" t="e">
        <f>+VLOOKUP(M737,AG:AH,2,FALSE)</f>
        <v>#N/A</v>
      </c>
    </row>
    <row r="738" spans="1:32" ht="30" x14ac:dyDescent="0.25">
      <c r="A738" s="36">
        <f t="shared" si="45"/>
        <v>737</v>
      </c>
      <c r="B738" s="50" t="s">
        <v>1033</v>
      </c>
      <c r="C738" s="38">
        <v>4204</v>
      </c>
      <c r="D738" s="38" t="s">
        <v>1014</v>
      </c>
      <c r="E738" s="110">
        <v>1002</v>
      </c>
      <c r="F738" s="69" t="s">
        <v>2</v>
      </c>
      <c r="G738" s="69"/>
      <c r="H738" s="38" t="str">
        <f>+CONCATENATE(L738,"001","00000")</f>
        <v>4240200100100000</v>
      </c>
      <c r="I738" s="38" t="s">
        <v>1014</v>
      </c>
      <c r="J738" s="50" t="s">
        <v>1583</v>
      </c>
      <c r="K738" s="38" t="s">
        <v>1566</v>
      </c>
      <c r="L738" s="98">
        <v>42402001</v>
      </c>
      <c r="M738" s="54" t="s">
        <v>1528</v>
      </c>
      <c r="N738" s="81" t="s">
        <v>1529</v>
      </c>
      <c r="O738" s="84" t="s">
        <v>2166</v>
      </c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F738" t="e">
        <f>+VLOOKUP(M738,AG:AH,2,FALSE)</f>
        <v>#N/A</v>
      </c>
    </row>
    <row r="739" spans="1:32" ht="60" x14ac:dyDescent="0.25">
      <c r="A739" s="36">
        <f t="shared" si="45"/>
        <v>738</v>
      </c>
      <c r="B739" s="50" t="s">
        <v>1033</v>
      </c>
      <c r="C739" s="24">
        <v>4204</v>
      </c>
      <c r="D739" s="24" t="s">
        <v>1016</v>
      </c>
      <c r="E739" s="36">
        <v>1005</v>
      </c>
      <c r="F739" s="69" t="s">
        <v>2</v>
      </c>
      <c r="G739" s="68"/>
      <c r="H739" s="38" t="str">
        <f t="shared" ref="H739:H744" si="50">+CONCATENATE(L739,"001","00000")</f>
        <v>4240300100100000</v>
      </c>
      <c r="I739" s="38" t="s">
        <v>1016</v>
      </c>
      <c r="J739" s="50" t="s">
        <v>1583</v>
      </c>
      <c r="K739" s="38" t="s">
        <v>1566</v>
      </c>
      <c r="L739" s="98">
        <v>42403001</v>
      </c>
      <c r="M739" s="83" t="s">
        <v>2164</v>
      </c>
      <c r="N739" s="81" t="s">
        <v>2163</v>
      </c>
      <c r="O739" s="84" t="s">
        <v>2166</v>
      </c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F739" t="e">
        <f>+VLOOKUP(M739,AG:AH,2,FALSE)</f>
        <v>#N/A</v>
      </c>
    </row>
    <row r="740" spans="1:32" ht="30" x14ac:dyDescent="0.25">
      <c r="A740" s="36">
        <f t="shared" si="45"/>
        <v>739</v>
      </c>
      <c r="B740" s="50" t="s">
        <v>1033</v>
      </c>
      <c r="C740" s="24">
        <v>4204</v>
      </c>
      <c r="D740" s="24" t="s">
        <v>1018</v>
      </c>
      <c r="E740" s="36">
        <v>1006</v>
      </c>
      <c r="F740" s="69" t="s">
        <v>2</v>
      </c>
      <c r="G740" s="68"/>
      <c r="H740" s="38" t="str">
        <f t="shared" si="50"/>
        <v>4240400100100000</v>
      </c>
      <c r="I740" s="38" t="s">
        <v>1018</v>
      </c>
      <c r="J740" s="50" t="s">
        <v>1583</v>
      </c>
      <c r="K740" s="38" t="s">
        <v>1566</v>
      </c>
      <c r="L740" s="98">
        <v>42404001</v>
      </c>
      <c r="M740" s="54" t="s">
        <v>1531</v>
      </c>
      <c r="N740" s="81" t="s">
        <v>1532</v>
      </c>
      <c r="O740" s="84" t="s">
        <v>2166</v>
      </c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F740" t="e">
        <f>+VLOOKUP(M740,AG:AH,2,FALSE)</f>
        <v>#N/A</v>
      </c>
    </row>
    <row r="741" spans="1:32" ht="45" x14ac:dyDescent="0.25">
      <c r="A741" s="36">
        <f t="shared" si="45"/>
        <v>740</v>
      </c>
      <c r="B741" s="34" t="s">
        <v>1034</v>
      </c>
      <c r="C741" s="24">
        <v>4211</v>
      </c>
      <c r="D741" s="24" t="s">
        <v>1019</v>
      </c>
      <c r="E741" s="36">
        <v>1001</v>
      </c>
      <c r="F741" s="69" t="s">
        <v>2</v>
      </c>
      <c r="G741" s="68"/>
      <c r="H741" s="38" t="str">
        <f t="shared" si="50"/>
        <v>4240900100100000</v>
      </c>
      <c r="I741" s="24" t="s">
        <v>1019</v>
      </c>
      <c r="J741" s="34" t="s">
        <v>1583</v>
      </c>
      <c r="K741" s="24" t="s">
        <v>1566</v>
      </c>
      <c r="L741" s="97">
        <v>42409001</v>
      </c>
      <c r="M741" s="49">
        <v>900280</v>
      </c>
      <c r="N741" s="34" t="s">
        <v>1533</v>
      </c>
      <c r="AF741" t="e">
        <f>+VLOOKUP(M741,AG:AH,2,FALSE)</f>
        <v>#N/A</v>
      </c>
    </row>
    <row r="742" spans="1:32" ht="45" x14ac:dyDescent="0.25">
      <c r="A742" s="36">
        <f t="shared" si="45"/>
        <v>741</v>
      </c>
      <c r="B742" s="34" t="s">
        <v>1034</v>
      </c>
      <c r="C742" s="24">
        <v>4211</v>
      </c>
      <c r="D742" s="24" t="s">
        <v>1020</v>
      </c>
      <c r="E742" s="36">
        <v>1002</v>
      </c>
      <c r="F742" s="69" t="s">
        <v>2</v>
      </c>
      <c r="G742" s="68"/>
      <c r="H742" s="38" t="str">
        <f t="shared" si="50"/>
        <v>4240910100100000</v>
      </c>
      <c r="I742" s="24" t="s">
        <v>1020</v>
      </c>
      <c r="J742" s="34" t="s">
        <v>1583</v>
      </c>
      <c r="K742" s="24" t="s">
        <v>1566</v>
      </c>
      <c r="L742" s="97">
        <v>42409101</v>
      </c>
      <c r="M742" s="49">
        <v>900276</v>
      </c>
      <c r="N742" s="81" t="s">
        <v>1534</v>
      </c>
      <c r="O742" s="84" t="s">
        <v>2166</v>
      </c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F742" t="e">
        <f>+VLOOKUP(M742,AG:AH,2,FALSE)</f>
        <v>#N/A</v>
      </c>
    </row>
    <row r="743" spans="1:32" ht="45" x14ac:dyDescent="0.25">
      <c r="A743" s="36">
        <f t="shared" si="45"/>
        <v>742</v>
      </c>
      <c r="B743" s="34" t="s">
        <v>1034</v>
      </c>
      <c r="C743" s="24">
        <v>4211</v>
      </c>
      <c r="D743" s="24" t="s">
        <v>1022</v>
      </c>
      <c r="E743" s="36">
        <v>1005</v>
      </c>
      <c r="F743" s="69" t="s">
        <v>2</v>
      </c>
      <c r="G743" s="68"/>
      <c r="H743" s="38" t="str">
        <f t="shared" si="50"/>
        <v>4240930100100000</v>
      </c>
      <c r="I743" s="24" t="s">
        <v>355</v>
      </c>
      <c r="J743" s="34" t="s">
        <v>1583</v>
      </c>
      <c r="K743" s="24" t="s">
        <v>1566</v>
      </c>
      <c r="L743" s="97">
        <v>42409301</v>
      </c>
      <c r="M743" s="49">
        <v>900279</v>
      </c>
      <c r="N743" s="34" t="s">
        <v>1535</v>
      </c>
      <c r="AF743" t="e">
        <f>+VLOOKUP(M743,AG:AH,2,FALSE)</f>
        <v>#N/A</v>
      </c>
    </row>
    <row r="744" spans="1:32" ht="60" x14ac:dyDescent="0.25">
      <c r="A744" s="36">
        <f t="shared" si="45"/>
        <v>743</v>
      </c>
      <c r="B744" s="34" t="s">
        <v>219</v>
      </c>
      <c r="C744" s="24">
        <v>4204</v>
      </c>
      <c r="D744" s="24" t="s">
        <v>356</v>
      </c>
      <c r="E744" s="36">
        <v>1020</v>
      </c>
      <c r="F744" s="69" t="s">
        <v>2</v>
      </c>
      <c r="G744" s="68"/>
      <c r="H744" s="38" t="str">
        <f t="shared" si="50"/>
        <v>4240980100100000</v>
      </c>
      <c r="I744" s="24" t="s">
        <v>356</v>
      </c>
      <c r="J744" s="34" t="s">
        <v>1583</v>
      </c>
      <c r="K744" s="24" t="s">
        <v>1566</v>
      </c>
      <c r="L744" s="97">
        <v>42409801</v>
      </c>
      <c r="M744" s="49">
        <v>902152</v>
      </c>
      <c r="N744" s="34" t="s">
        <v>356</v>
      </c>
      <c r="O744" s="86" t="s">
        <v>2167</v>
      </c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F744" t="e">
        <f>+VLOOKUP(M744,AG:AH,2,FALSE)</f>
        <v>#N/A</v>
      </c>
    </row>
    <row r="745" spans="1:32" ht="60" x14ac:dyDescent="0.25">
      <c r="A745" s="36">
        <f t="shared" si="45"/>
        <v>744</v>
      </c>
      <c r="B745" s="34" t="s">
        <v>220</v>
      </c>
      <c r="C745" s="24">
        <v>4205</v>
      </c>
      <c r="D745" s="24" t="s">
        <v>357</v>
      </c>
      <c r="E745" s="36">
        <v>1002</v>
      </c>
      <c r="F745" s="69" t="s">
        <v>2</v>
      </c>
      <c r="G745" s="24"/>
      <c r="H745" s="24" t="str">
        <f>+CONCATENATE(L745,"101","00000")</f>
        <v>4250100210100000</v>
      </c>
      <c r="I745" s="24" t="s">
        <v>357</v>
      </c>
      <c r="J745" s="24" t="s">
        <v>1583</v>
      </c>
      <c r="K745" s="24" t="s">
        <v>1566</v>
      </c>
      <c r="L745" s="97">
        <v>42501002</v>
      </c>
      <c r="M745" s="49">
        <v>900329</v>
      </c>
      <c r="N745" s="34" t="s">
        <v>1536</v>
      </c>
      <c r="AF745" t="e">
        <f>+VLOOKUP(M745,AG:AH,2,FALSE)</f>
        <v>#N/A</v>
      </c>
    </row>
    <row r="746" spans="1:32" s="37" customFormat="1" ht="45" x14ac:dyDescent="0.25">
      <c r="A746" s="36">
        <f t="shared" si="45"/>
        <v>745</v>
      </c>
      <c r="B746" s="41" t="s">
        <v>222</v>
      </c>
      <c r="C746" s="51">
        <v>4207</v>
      </c>
      <c r="D746" s="51" t="s">
        <v>367</v>
      </c>
      <c r="E746" s="112">
        <v>1003</v>
      </c>
      <c r="F746" s="69" t="s">
        <v>2</v>
      </c>
      <c r="G746" s="88"/>
      <c r="H746" s="38" t="str">
        <f>+CONCATENATE(L746,"101","00000")</f>
        <v>4270100310100000</v>
      </c>
      <c r="I746" s="51" t="s">
        <v>2179</v>
      </c>
      <c r="J746" s="41" t="s">
        <v>1583</v>
      </c>
      <c r="K746" s="51" t="s">
        <v>1566</v>
      </c>
      <c r="L746" s="102">
        <v>42701003</v>
      </c>
      <c r="M746" s="62">
        <v>900222</v>
      </c>
      <c r="N746" s="41" t="s">
        <v>2180</v>
      </c>
      <c r="AF746" t="e">
        <f>+VLOOKUP(M746,AG:AH,2,FALSE)</f>
        <v>#N/A</v>
      </c>
    </row>
    <row r="747" spans="1:32" ht="60" x14ac:dyDescent="0.25">
      <c r="A747" s="36">
        <f t="shared" si="45"/>
        <v>746</v>
      </c>
      <c r="B747" s="50" t="s">
        <v>220</v>
      </c>
      <c r="C747" s="38">
        <v>4205</v>
      </c>
      <c r="D747" s="38" t="s">
        <v>358</v>
      </c>
      <c r="E747" s="110">
        <v>1003</v>
      </c>
      <c r="F747" s="69" t="s">
        <v>2</v>
      </c>
      <c r="G747" s="69"/>
      <c r="H747" s="38" t="str">
        <f>+CONCATENATE(L747,"101","00000")</f>
        <v>4250200110100000</v>
      </c>
      <c r="I747" s="38" t="s">
        <v>2168</v>
      </c>
      <c r="J747" s="50" t="s">
        <v>1583</v>
      </c>
      <c r="K747" s="38" t="s">
        <v>1566</v>
      </c>
      <c r="L747" s="98">
        <v>42502001</v>
      </c>
      <c r="M747" s="54" t="s">
        <v>2171</v>
      </c>
      <c r="N747" s="50" t="s">
        <v>2170</v>
      </c>
      <c r="AF747" t="e">
        <f>+VLOOKUP(M747,AG:AH,2,FALSE)</f>
        <v>#N/A</v>
      </c>
    </row>
    <row r="748" spans="1:32" s="29" customFormat="1" ht="60" x14ac:dyDescent="0.25">
      <c r="A748" s="36">
        <f t="shared" si="45"/>
        <v>747</v>
      </c>
      <c r="B748" s="50" t="s">
        <v>220</v>
      </c>
      <c r="C748" s="38">
        <v>4205</v>
      </c>
      <c r="D748" s="38" t="s">
        <v>358</v>
      </c>
      <c r="E748" s="110">
        <v>1003</v>
      </c>
      <c r="F748" s="69" t="s">
        <v>2</v>
      </c>
      <c r="G748" s="69"/>
      <c r="H748" s="38" t="str">
        <f t="shared" ref="H748" si="51">+CONCATENATE(L748,"001","00000")</f>
        <v>4250200100100000</v>
      </c>
      <c r="I748" s="38" t="s">
        <v>2169</v>
      </c>
      <c r="J748" s="50" t="s">
        <v>1583</v>
      </c>
      <c r="K748" s="38" t="s">
        <v>1566</v>
      </c>
      <c r="L748" s="98">
        <v>42502001</v>
      </c>
      <c r="M748" s="54">
        <v>901116</v>
      </c>
      <c r="N748" s="50" t="s">
        <v>2172</v>
      </c>
      <c r="AF748" t="e">
        <f>+VLOOKUP(M748,AG:AH,2,FALSE)</f>
        <v>#N/A</v>
      </c>
    </row>
    <row r="749" spans="1:32" ht="60" x14ac:dyDescent="0.25">
      <c r="A749" s="36">
        <f t="shared" si="45"/>
        <v>748</v>
      </c>
      <c r="B749" s="34" t="s">
        <v>220</v>
      </c>
      <c r="C749" s="24">
        <v>4205</v>
      </c>
      <c r="D749" s="24" t="s">
        <v>359</v>
      </c>
      <c r="E749" s="36">
        <v>1004</v>
      </c>
      <c r="F749" s="69" t="s">
        <v>2</v>
      </c>
      <c r="G749" s="24"/>
      <c r="H749" s="24" t="str">
        <f>+CONCATENATE(L749,"101","00000")</f>
        <v>4250200210100000</v>
      </c>
      <c r="I749" s="24" t="s">
        <v>1960</v>
      </c>
      <c r="J749" s="24" t="s">
        <v>1583</v>
      </c>
      <c r="K749" s="24" t="s">
        <v>1566</v>
      </c>
      <c r="L749" s="97">
        <v>42502002</v>
      </c>
      <c r="M749" s="49">
        <v>901117</v>
      </c>
      <c r="N749" s="34" t="s">
        <v>1537</v>
      </c>
      <c r="AF749" t="e">
        <f>+VLOOKUP(M749,AG:AH,2,FALSE)</f>
        <v>#N/A</v>
      </c>
    </row>
    <row r="750" spans="1:32" ht="60" x14ac:dyDescent="0.25">
      <c r="A750" s="36">
        <f t="shared" si="45"/>
        <v>749</v>
      </c>
      <c r="B750" s="34" t="s">
        <v>220</v>
      </c>
      <c r="C750" s="24">
        <v>4205</v>
      </c>
      <c r="D750" s="24" t="s">
        <v>360</v>
      </c>
      <c r="E750" s="36">
        <v>1005</v>
      </c>
      <c r="F750" s="69" t="s">
        <v>2</v>
      </c>
      <c r="G750" s="24"/>
      <c r="H750" s="24" t="str">
        <f>+CONCATENATE(L750,"101","00000")</f>
        <v>4250200310100000</v>
      </c>
      <c r="I750" s="24" t="s">
        <v>1961</v>
      </c>
      <c r="J750" s="24" t="s">
        <v>1583</v>
      </c>
      <c r="K750" s="24" t="s">
        <v>1566</v>
      </c>
      <c r="L750" s="97">
        <v>42502003</v>
      </c>
      <c r="M750" s="49">
        <v>900330</v>
      </c>
      <c r="N750" s="34" t="s">
        <v>1538</v>
      </c>
      <c r="AF750" t="e">
        <f>+VLOOKUP(M750,AG:AH,2,FALSE)</f>
        <v>#N/A</v>
      </c>
    </row>
    <row r="751" spans="1:32" ht="60" x14ac:dyDescent="0.25">
      <c r="A751" s="36">
        <f t="shared" si="45"/>
        <v>750</v>
      </c>
      <c r="B751" s="34" t="s">
        <v>220</v>
      </c>
      <c r="C751" s="24">
        <v>4205</v>
      </c>
      <c r="D751" s="24" t="s">
        <v>361</v>
      </c>
      <c r="E751" s="36">
        <v>1006</v>
      </c>
      <c r="F751" s="69" t="s">
        <v>2</v>
      </c>
      <c r="G751" s="24"/>
      <c r="H751" s="24" t="str">
        <f>+CONCATENATE(L751,"101","00000")</f>
        <v>4250200410100000</v>
      </c>
      <c r="I751" s="24" t="s">
        <v>361</v>
      </c>
      <c r="J751" s="24" t="s">
        <v>1583</v>
      </c>
      <c r="K751" s="24" t="s">
        <v>1566</v>
      </c>
      <c r="L751" s="97">
        <v>42502004</v>
      </c>
      <c r="M751" s="49">
        <v>901143</v>
      </c>
      <c r="N751" s="34" t="s">
        <v>1539</v>
      </c>
      <c r="AF751" t="e">
        <f>+VLOOKUP(M751,AG:AH,2,FALSE)</f>
        <v>#N/A</v>
      </c>
    </row>
    <row r="752" spans="1:32" ht="60" x14ac:dyDescent="0.25">
      <c r="A752" s="36">
        <f t="shared" si="45"/>
        <v>751</v>
      </c>
      <c r="B752" s="34" t="s">
        <v>220</v>
      </c>
      <c r="C752" s="24">
        <v>4205</v>
      </c>
      <c r="D752" s="24" t="s">
        <v>752</v>
      </c>
      <c r="E752" s="36">
        <v>1007</v>
      </c>
      <c r="F752" s="69" t="s">
        <v>2</v>
      </c>
      <c r="G752" s="68"/>
      <c r="H752" s="38" t="str">
        <f>+CONCATENATE(L752,"001","00000")</f>
        <v>4250200500100000</v>
      </c>
      <c r="I752" s="24" t="s">
        <v>752</v>
      </c>
      <c r="J752" s="50" t="s">
        <v>1583</v>
      </c>
      <c r="K752" s="24" t="s">
        <v>1566</v>
      </c>
      <c r="L752" s="97">
        <v>42502005</v>
      </c>
      <c r="M752" s="49">
        <v>901167</v>
      </c>
      <c r="N752" s="34" t="s">
        <v>1540</v>
      </c>
      <c r="AF752" t="e">
        <f>+VLOOKUP(M752,AG:AH,2,FALSE)</f>
        <v>#N/A</v>
      </c>
    </row>
    <row r="753" spans="1:32" ht="60" x14ac:dyDescent="0.25">
      <c r="A753" s="36">
        <f t="shared" si="45"/>
        <v>752</v>
      </c>
      <c r="B753" s="34" t="s">
        <v>220</v>
      </c>
      <c r="C753" s="24">
        <v>4205</v>
      </c>
      <c r="D753" s="24" t="s">
        <v>208</v>
      </c>
      <c r="E753" s="36">
        <v>1008</v>
      </c>
      <c r="F753" s="69" t="s">
        <v>2</v>
      </c>
      <c r="G753" s="24"/>
      <c r="H753" s="24" t="str">
        <f t="shared" ref="H753:H758" si="52">+CONCATENATE(L753,"101","00000")</f>
        <v>4250300110100000</v>
      </c>
      <c r="I753" s="24" t="s">
        <v>1541</v>
      </c>
      <c r="J753" s="24" t="s">
        <v>1583</v>
      </c>
      <c r="K753" s="24" t="s">
        <v>1566</v>
      </c>
      <c r="L753" s="97">
        <v>42503001</v>
      </c>
      <c r="M753" s="49">
        <v>900294</v>
      </c>
      <c r="N753" s="34" t="s">
        <v>1541</v>
      </c>
      <c r="AF753" t="e">
        <f>+VLOOKUP(M753,AG:AH,2,FALSE)</f>
        <v>#N/A</v>
      </c>
    </row>
    <row r="754" spans="1:32" x14ac:dyDescent="0.25">
      <c r="A754" s="36">
        <f t="shared" si="45"/>
        <v>753</v>
      </c>
      <c r="B754" s="34" t="s">
        <v>221</v>
      </c>
      <c r="C754" s="24">
        <v>4206</v>
      </c>
      <c r="D754" s="24" t="s">
        <v>362</v>
      </c>
      <c r="E754" s="36">
        <v>1001</v>
      </c>
      <c r="F754" s="69" t="s">
        <v>2</v>
      </c>
      <c r="G754" s="24"/>
      <c r="H754" s="24" t="str">
        <f t="shared" si="52"/>
        <v>4260100110100000</v>
      </c>
      <c r="I754" s="24" t="s">
        <v>362</v>
      </c>
      <c r="J754" s="24" t="s">
        <v>1583</v>
      </c>
      <c r="K754" s="24" t="s">
        <v>1566</v>
      </c>
      <c r="L754" s="97">
        <v>42601001</v>
      </c>
      <c r="M754" s="49">
        <v>900127</v>
      </c>
      <c r="N754" s="34" t="s">
        <v>1542</v>
      </c>
      <c r="AF754" t="e">
        <f>+VLOOKUP(M754,AG:AH,2,FALSE)</f>
        <v>#N/A</v>
      </c>
    </row>
    <row r="755" spans="1:32" x14ac:dyDescent="0.25">
      <c r="A755" s="36">
        <f t="shared" si="45"/>
        <v>754</v>
      </c>
      <c r="B755" s="34" t="s">
        <v>221</v>
      </c>
      <c r="C755" s="24">
        <v>4206</v>
      </c>
      <c r="D755" s="24" t="s">
        <v>363</v>
      </c>
      <c r="E755" s="36">
        <v>1002</v>
      </c>
      <c r="F755" s="69" t="s">
        <v>2</v>
      </c>
      <c r="G755" s="24"/>
      <c r="H755" s="24" t="str">
        <f t="shared" si="52"/>
        <v>4260100210100000</v>
      </c>
      <c r="I755" s="24" t="s">
        <v>363</v>
      </c>
      <c r="J755" s="24" t="s">
        <v>1583</v>
      </c>
      <c r="K755" s="24" t="s">
        <v>1566</v>
      </c>
      <c r="L755" s="97">
        <v>42601002</v>
      </c>
      <c r="M755" s="49">
        <v>900293</v>
      </c>
      <c r="N755" s="34" t="s">
        <v>1543</v>
      </c>
      <c r="AF755" t="e">
        <f>+VLOOKUP(M755,AG:AH,2,FALSE)</f>
        <v>#N/A</v>
      </c>
    </row>
    <row r="756" spans="1:32" x14ac:dyDescent="0.25">
      <c r="A756" s="36">
        <f t="shared" si="45"/>
        <v>755</v>
      </c>
      <c r="B756" s="34" t="s">
        <v>221</v>
      </c>
      <c r="C756" s="24">
        <v>4206</v>
      </c>
      <c r="D756" s="24" t="s">
        <v>364</v>
      </c>
      <c r="E756" s="36">
        <v>1004</v>
      </c>
      <c r="F756" s="69" t="s">
        <v>2</v>
      </c>
      <c r="G756" s="24"/>
      <c r="H756" s="24" t="str">
        <f t="shared" si="52"/>
        <v>4260100410100000</v>
      </c>
      <c r="I756" s="24" t="s">
        <v>364</v>
      </c>
      <c r="J756" s="24" t="s">
        <v>1583</v>
      </c>
      <c r="K756" s="24" t="s">
        <v>1566</v>
      </c>
      <c r="L756" s="97">
        <v>42601004</v>
      </c>
      <c r="M756" s="49">
        <v>900343</v>
      </c>
      <c r="N756" s="34" t="s">
        <v>1544</v>
      </c>
      <c r="AF756" t="e">
        <f>+VLOOKUP(M756,AG:AH,2,FALSE)</f>
        <v>#N/A</v>
      </c>
    </row>
    <row r="757" spans="1:32" ht="45" x14ac:dyDescent="0.25">
      <c r="A757" s="36">
        <f t="shared" si="45"/>
        <v>756</v>
      </c>
      <c r="B757" s="34" t="s">
        <v>222</v>
      </c>
      <c r="C757" s="24">
        <v>4207</v>
      </c>
      <c r="D757" s="24" t="s">
        <v>365</v>
      </c>
      <c r="E757" s="36">
        <v>1001</v>
      </c>
      <c r="F757" s="69" t="s">
        <v>2</v>
      </c>
      <c r="G757" s="24"/>
      <c r="H757" s="24" t="str">
        <f t="shared" si="52"/>
        <v>4270100110100000</v>
      </c>
      <c r="I757" s="24" t="s">
        <v>365</v>
      </c>
      <c r="J757" s="24" t="s">
        <v>1583</v>
      </c>
      <c r="K757" s="24" t="s">
        <v>1566</v>
      </c>
      <c r="L757" s="97">
        <v>42701001</v>
      </c>
      <c r="M757" s="49">
        <v>900223</v>
      </c>
      <c r="N757" s="34" t="s">
        <v>1545</v>
      </c>
      <c r="AF757" t="e">
        <f>+VLOOKUP(M757,AG:AH,2,FALSE)</f>
        <v>#N/A</v>
      </c>
    </row>
    <row r="758" spans="1:32" ht="45" x14ac:dyDescent="0.25">
      <c r="A758" s="36">
        <f t="shared" si="45"/>
        <v>757</v>
      </c>
      <c r="B758" s="34" t="s">
        <v>222</v>
      </c>
      <c r="C758" s="24">
        <v>4207</v>
      </c>
      <c r="D758" s="24" t="s">
        <v>366</v>
      </c>
      <c r="E758" s="36">
        <v>1002</v>
      </c>
      <c r="F758" s="69" t="s">
        <v>2</v>
      </c>
      <c r="G758" s="24"/>
      <c r="H758" s="24" t="str">
        <f t="shared" si="52"/>
        <v>4270100210100000</v>
      </c>
      <c r="I758" s="24" t="s">
        <v>366</v>
      </c>
      <c r="J758" s="24" t="s">
        <v>1583</v>
      </c>
      <c r="K758" s="24" t="s">
        <v>1566</v>
      </c>
      <c r="L758" s="97">
        <v>42701002</v>
      </c>
      <c r="M758" s="49">
        <v>900346</v>
      </c>
      <c r="N758" s="34" t="s">
        <v>1546</v>
      </c>
      <c r="AF758" t="e">
        <f>+VLOOKUP(M758,AG:AH,2,FALSE)</f>
        <v>#N/A</v>
      </c>
    </row>
    <row r="759" spans="1:32" s="37" customFormat="1" ht="45" x14ac:dyDescent="0.25">
      <c r="A759" s="36">
        <f t="shared" si="45"/>
        <v>758</v>
      </c>
      <c r="B759" s="41" t="s">
        <v>222</v>
      </c>
      <c r="C759" s="51">
        <v>4207</v>
      </c>
      <c r="D759" s="51" t="s">
        <v>367</v>
      </c>
      <c r="E759" s="112">
        <v>1003</v>
      </c>
      <c r="F759" s="69" t="s">
        <v>2</v>
      </c>
      <c r="G759" s="88"/>
      <c r="H759" s="38" t="str">
        <f t="shared" ref="H759" si="53">+CONCATENATE(L759,"001","00000")</f>
        <v>4270100300100000</v>
      </c>
      <c r="I759" s="51" t="s">
        <v>2181</v>
      </c>
      <c r="J759" s="41" t="s">
        <v>1583</v>
      </c>
      <c r="K759" s="51" t="s">
        <v>1566</v>
      </c>
      <c r="L759" s="102">
        <v>42701003</v>
      </c>
      <c r="M759" s="62">
        <v>900978</v>
      </c>
      <c r="N759" s="41" t="s">
        <v>2182</v>
      </c>
      <c r="AF759" t="e">
        <f>+VLOOKUP(M759,AG:AH,2,FALSE)</f>
        <v>#N/A</v>
      </c>
    </row>
    <row r="760" spans="1:32" s="37" customFormat="1" ht="45" x14ac:dyDescent="0.25">
      <c r="A760" s="36">
        <f t="shared" si="45"/>
        <v>759</v>
      </c>
      <c r="B760" s="41" t="s">
        <v>222</v>
      </c>
      <c r="C760" s="51">
        <v>4207</v>
      </c>
      <c r="D760" s="51" t="s">
        <v>367</v>
      </c>
      <c r="E760" s="112">
        <v>1003</v>
      </c>
      <c r="F760" s="69" t="s">
        <v>2</v>
      </c>
      <c r="G760" s="88"/>
      <c r="H760" s="38" t="str">
        <f>+CONCATENATE(L760,"301","00000")</f>
        <v>4270100330100000</v>
      </c>
      <c r="I760" s="51" t="s">
        <v>2184</v>
      </c>
      <c r="J760" s="41" t="s">
        <v>1583</v>
      </c>
      <c r="K760" s="51" t="s">
        <v>1566</v>
      </c>
      <c r="L760" s="102">
        <v>42701003</v>
      </c>
      <c r="M760" s="62">
        <v>901887</v>
      </c>
      <c r="N760" s="41" t="s">
        <v>2183</v>
      </c>
      <c r="AF760" t="e">
        <f>+VLOOKUP(M760,AG:AH,2,FALSE)</f>
        <v>#N/A</v>
      </c>
    </row>
    <row r="761" spans="1:32" s="37" customFormat="1" ht="45" x14ac:dyDescent="0.25">
      <c r="A761" s="36">
        <f t="shared" si="45"/>
        <v>760</v>
      </c>
      <c r="B761" s="41" t="s">
        <v>222</v>
      </c>
      <c r="C761" s="51">
        <v>4207</v>
      </c>
      <c r="D761" s="51" t="s">
        <v>367</v>
      </c>
      <c r="E761" s="112">
        <v>1003</v>
      </c>
      <c r="F761" s="69" t="s">
        <v>2</v>
      </c>
      <c r="G761" s="88"/>
      <c r="H761" s="38" t="str">
        <f>+CONCATENATE(L761,"601","00000")</f>
        <v>4270100360100000</v>
      </c>
      <c r="I761" s="51" t="s">
        <v>2186</v>
      </c>
      <c r="J761" s="41" t="s">
        <v>1583</v>
      </c>
      <c r="K761" s="51" t="s">
        <v>1566</v>
      </c>
      <c r="L761" s="102">
        <v>42701003</v>
      </c>
      <c r="M761" s="62">
        <v>901801</v>
      </c>
      <c r="N761" s="41" t="s">
        <v>2188</v>
      </c>
      <c r="AF761" t="e">
        <f>+VLOOKUP(M761,AG:AH,2,FALSE)</f>
        <v>#N/A</v>
      </c>
    </row>
    <row r="762" spans="1:32" s="89" customFormat="1" ht="45" x14ac:dyDescent="0.25">
      <c r="A762" s="36">
        <f t="shared" si="45"/>
        <v>761</v>
      </c>
      <c r="B762" s="41" t="s">
        <v>222</v>
      </c>
      <c r="C762" s="51">
        <v>4207</v>
      </c>
      <c r="D762" s="51" t="s">
        <v>367</v>
      </c>
      <c r="E762" s="112">
        <v>1003</v>
      </c>
      <c r="F762" s="69" t="s">
        <v>2</v>
      </c>
      <c r="G762" s="88"/>
      <c r="H762" s="38" t="str">
        <f>+CONCATENATE(L762,"201","00000")</f>
        <v>4270100320100000</v>
      </c>
      <c r="I762" s="51" t="s">
        <v>2185</v>
      </c>
      <c r="J762" s="41" t="s">
        <v>1583</v>
      </c>
      <c r="K762" s="51" t="s">
        <v>1566</v>
      </c>
      <c r="L762" s="102">
        <v>42701003</v>
      </c>
      <c r="M762" s="62">
        <v>901742</v>
      </c>
      <c r="N762" s="41" t="s">
        <v>2187</v>
      </c>
      <c r="AF762" t="e">
        <f>+VLOOKUP(M762,AG:AH,2,FALSE)</f>
        <v>#N/A</v>
      </c>
    </row>
    <row r="763" spans="1:32" ht="45" x14ac:dyDescent="0.25">
      <c r="A763" s="36">
        <f t="shared" si="45"/>
        <v>762</v>
      </c>
      <c r="B763" s="34" t="s">
        <v>222</v>
      </c>
      <c r="C763" s="24">
        <v>4207</v>
      </c>
      <c r="D763" s="24" t="s">
        <v>368</v>
      </c>
      <c r="E763" s="36">
        <v>1004</v>
      </c>
      <c r="F763" s="69" t="s">
        <v>2</v>
      </c>
      <c r="G763" s="68"/>
      <c r="H763" s="38" t="str">
        <f t="shared" ref="H763" si="54">+CONCATENATE(L763,"001","00000")</f>
        <v>4270100500100000</v>
      </c>
      <c r="I763" s="24" t="s">
        <v>368</v>
      </c>
      <c r="J763" s="34" t="s">
        <v>1583</v>
      </c>
      <c r="K763" s="24" t="s">
        <v>1566</v>
      </c>
      <c r="L763" s="97">
        <v>42701005</v>
      </c>
      <c r="M763" s="49">
        <v>900423</v>
      </c>
      <c r="N763" s="34" t="s">
        <v>1547</v>
      </c>
      <c r="AF763" t="e">
        <f>+VLOOKUP(M763,AG:AH,2,FALSE)</f>
        <v>#N/A</v>
      </c>
    </row>
    <row r="764" spans="1:32" ht="45" x14ac:dyDescent="0.25">
      <c r="A764" s="36">
        <f t="shared" si="45"/>
        <v>763</v>
      </c>
      <c r="B764" s="34" t="s">
        <v>222</v>
      </c>
      <c r="C764" s="24">
        <v>4207</v>
      </c>
      <c r="D764" s="24" t="s">
        <v>369</v>
      </c>
      <c r="E764" s="36">
        <v>1007</v>
      </c>
      <c r="F764" s="69" t="s">
        <v>2</v>
      </c>
      <c r="G764" s="24"/>
      <c r="H764" s="38" t="str">
        <f>+CONCATENATE(L764,"001","00001")</f>
        <v>4270300200100001</v>
      </c>
      <c r="I764" s="24" t="s">
        <v>369</v>
      </c>
      <c r="J764" s="24" t="s">
        <v>1565</v>
      </c>
      <c r="K764" s="24" t="s">
        <v>1566</v>
      </c>
      <c r="L764" s="97">
        <v>42703002</v>
      </c>
      <c r="M764" s="49">
        <v>900226</v>
      </c>
      <c r="N764" s="34" t="s">
        <v>1548</v>
      </c>
      <c r="AF764" t="e">
        <f>+VLOOKUP(M764,AG:AH,2,FALSE)</f>
        <v>#N/A</v>
      </c>
    </row>
    <row r="765" spans="1:32" ht="45" x14ac:dyDescent="0.25">
      <c r="A765" s="36">
        <f t="shared" si="45"/>
        <v>764</v>
      </c>
      <c r="B765" s="34" t="s">
        <v>222</v>
      </c>
      <c r="C765" s="24">
        <v>4207</v>
      </c>
      <c r="D765" s="24" t="s">
        <v>370</v>
      </c>
      <c r="E765" s="36">
        <v>1008</v>
      </c>
      <c r="F765" s="69" t="s">
        <v>2</v>
      </c>
      <c r="G765" s="24"/>
      <c r="H765" s="38" t="str">
        <f t="shared" ref="H765:H769" si="55">+CONCATENATE(L765,"001","00001")</f>
        <v>4270300300100001</v>
      </c>
      <c r="I765" s="24" t="s">
        <v>370</v>
      </c>
      <c r="J765" s="24" t="s">
        <v>1565</v>
      </c>
      <c r="K765" s="24" t="s">
        <v>1566</v>
      </c>
      <c r="L765" s="97">
        <v>42703003</v>
      </c>
      <c r="M765" s="49">
        <v>900228</v>
      </c>
      <c r="N765" s="34" t="s">
        <v>1549</v>
      </c>
      <c r="AF765" t="e">
        <f>+VLOOKUP(M765,AG:AH,2,FALSE)</f>
        <v>#N/A</v>
      </c>
    </row>
    <row r="766" spans="1:32" ht="45" x14ac:dyDescent="0.25">
      <c r="A766" s="36">
        <f t="shared" si="45"/>
        <v>765</v>
      </c>
      <c r="B766" s="34" t="s">
        <v>222</v>
      </c>
      <c r="C766" s="24">
        <v>4207</v>
      </c>
      <c r="D766" s="24" t="s">
        <v>371</v>
      </c>
      <c r="E766" s="36">
        <v>1009</v>
      </c>
      <c r="F766" s="69" t="s">
        <v>2</v>
      </c>
      <c r="G766" s="24"/>
      <c r="H766" s="38" t="str">
        <f t="shared" si="55"/>
        <v>4270300400100001</v>
      </c>
      <c r="I766" s="24" t="s">
        <v>371</v>
      </c>
      <c r="J766" s="24" t="s">
        <v>1565</v>
      </c>
      <c r="K766" s="24" t="s">
        <v>1566</v>
      </c>
      <c r="L766" s="97">
        <v>42703004</v>
      </c>
      <c r="M766" s="49">
        <v>900230</v>
      </c>
      <c r="N766" s="34" t="s">
        <v>1550</v>
      </c>
      <c r="AF766" t="e">
        <f>+VLOOKUP(M766,AG:AH,2,FALSE)</f>
        <v>#N/A</v>
      </c>
    </row>
    <row r="767" spans="1:32" ht="45" x14ac:dyDescent="0.25">
      <c r="A767" s="36">
        <f t="shared" si="45"/>
        <v>766</v>
      </c>
      <c r="B767" s="34" t="s">
        <v>222</v>
      </c>
      <c r="C767" s="24">
        <v>4207</v>
      </c>
      <c r="D767" s="24" t="s">
        <v>372</v>
      </c>
      <c r="E767" s="36">
        <v>1010</v>
      </c>
      <c r="F767" s="69" t="s">
        <v>2</v>
      </c>
      <c r="G767" s="24"/>
      <c r="H767" s="38" t="str">
        <f t="shared" si="55"/>
        <v>4270300500100001</v>
      </c>
      <c r="I767" s="24" t="s">
        <v>372</v>
      </c>
      <c r="J767" s="24" t="s">
        <v>1565</v>
      </c>
      <c r="K767" s="24" t="s">
        <v>1566</v>
      </c>
      <c r="L767" s="97">
        <v>42703005</v>
      </c>
      <c r="M767" s="49">
        <v>900233</v>
      </c>
      <c r="N767" s="34" t="s">
        <v>1551</v>
      </c>
      <c r="AF767" t="e">
        <f>+VLOOKUP(M767,AG:AH,2,FALSE)</f>
        <v>#N/A</v>
      </c>
    </row>
    <row r="768" spans="1:32" ht="45" x14ac:dyDescent="0.25">
      <c r="A768" s="36">
        <f t="shared" ref="A768:A831" si="56">+A767+1</f>
        <v>767</v>
      </c>
      <c r="B768" s="34" t="s">
        <v>223</v>
      </c>
      <c r="C768" s="24">
        <v>4208</v>
      </c>
      <c r="D768" s="24" t="s">
        <v>373</v>
      </c>
      <c r="E768" s="36">
        <v>1001</v>
      </c>
      <c r="F768" s="69" t="s">
        <v>2</v>
      </c>
      <c r="G768" s="24"/>
      <c r="H768" s="38" t="str">
        <f t="shared" si="55"/>
        <v>4280100100100001</v>
      </c>
      <c r="I768" s="24" t="s">
        <v>373</v>
      </c>
      <c r="J768" s="24" t="s">
        <v>1565</v>
      </c>
      <c r="K768" s="24" t="s">
        <v>1566</v>
      </c>
      <c r="L768" s="97">
        <v>42801001</v>
      </c>
      <c r="M768" s="49">
        <v>900322</v>
      </c>
      <c r="N768" s="34" t="s">
        <v>1552</v>
      </c>
      <c r="AF768" t="e">
        <f>+VLOOKUP(M768,AG:AH,2,FALSE)</f>
        <v>#N/A</v>
      </c>
    </row>
    <row r="769" spans="1:32" ht="45" x14ac:dyDescent="0.25">
      <c r="A769" s="36">
        <f t="shared" si="56"/>
        <v>768</v>
      </c>
      <c r="B769" s="34" t="s">
        <v>223</v>
      </c>
      <c r="C769" s="24">
        <v>4208</v>
      </c>
      <c r="D769" s="24" t="s">
        <v>374</v>
      </c>
      <c r="E769" s="36">
        <v>1002</v>
      </c>
      <c r="F769" s="69" t="s">
        <v>2</v>
      </c>
      <c r="G769" s="68"/>
      <c r="H769" s="38" t="str">
        <f t="shared" si="55"/>
        <v>4280100200100001</v>
      </c>
      <c r="I769" s="24" t="s">
        <v>374</v>
      </c>
      <c r="J769" s="34" t="s">
        <v>1565</v>
      </c>
      <c r="K769" s="24" t="s">
        <v>1566</v>
      </c>
      <c r="L769" s="97">
        <v>42801002</v>
      </c>
      <c r="M769" s="49">
        <v>900321</v>
      </c>
      <c r="N769" s="34" t="s">
        <v>1553</v>
      </c>
      <c r="AF769" t="e">
        <f>+VLOOKUP(M769,AG:AH,2,FALSE)</f>
        <v>#N/A</v>
      </c>
    </row>
    <row r="770" spans="1:32" ht="45" x14ac:dyDescent="0.25">
      <c r="A770" s="36">
        <f t="shared" si="56"/>
        <v>769</v>
      </c>
      <c r="B770" s="34" t="s">
        <v>223</v>
      </c>
      <c r="C770" s="24">
        <v>4208</v>
      </c>
      <c r="D770" s="24" t="s">
        <v>375</v>
      </c>
      <c r="E770" s="36">
        <v>1003</v>
      </c>
      <c r="F770" s="69" t="s">
        <v>2</v>
      </c>
      <c r="G770" s="68"/>
      <c r="H770" s="38" t="str">
        <f t="shared" ref="H770:H776" si="57">+CONCATENATE(L770,"001","00001")</f>
        <v>4280100300100001</v>
      </c>
      <c r="I770" s="24" t="s">
        <v>375</v>
      </c>
      <c r="J770" s="34" t="s">
        <v>1565</v>
      </c>
      <c r="K770" s="24" t="s">
        <v>1566</v>
      </c>
      <c r="L770" s="97">
        <v>42801003</v>
      </c>
      <c r="M770" s="49">
        <v>900323</v>
      </c>
      <c r="N770" s="34" t="s">
        <v>1554</v>
      </c>
      <c r="AF770" t="e">
        <f>+VLOOKUP(M770,AG:AH,2,FALSE)</f>
        <v>#N/A</v>
      </c>
    </row>
    <row r="771" spans="1:32" ht="45" x14ac:dyDescent="0.25">
      <c r="A771" s="36">
        <f t="shared" si="56"/>
        <v>770</v>
      </c>
      <c r="B771" s="34" t="s">
        <v>223</v>
      </c>
      <c r="C771" s="24">
        <v>4208</v>
      </c>
      <c r="D771" s="24" t="s">
        <v>376</v>
      </c>
      <c r="E771" s="36">
        <v>1004</v>
      </c>
      <c r="F771" s="69" t="s">
        <v>2</v>
      </c>
      <c r="G771" s="68"/>
      <c r="H771" s="38" t="str">
        <f t="shared" si="57"/>
        <v>4290100100100001</v>
      </c>
      <c r="I771" s="24" t="s">
        <v>376</v>
      </c>
      <c r="J771" s="34" t="s">
        <v>1565</v>
      </c>
      <c r="K771" s="24" t="s">
        <v>1566</v>
      </c>
      <c r="L771" s="97">
        <v>42901001</v>
      </c>
      <c r="M771" s="49">
        <v>901102</v>
      </c>
      <c r="N771" s="34" t="s">
        <v>1555</v>
      </c>
      <c r="AF771" t="e">
        <f>+VLOOKUP(M771,AG:AH,2,FALSE)</f>
        <v>#N/A</v>
      </c>
    </row>
    <row r="772" spans="1:32" ht="30" x14ac:dyDescent="0.25">
      <c r="A772" s="36">
        <f t="shared" si="56"/>
        <v>771</v>
      </c>
      <c r="B772" s="34" t="s">
        <v>224</v>
      </c>
      <c r="C772" s="24">
        <v>4301</v>
      </c>
      <c r="D772" s="24" t="s">
        <v>377</v>
      </c>
      <c r="E772" s="36">
        <v>1001</v>
      </c>
      <c r="F772" s="69" t="s">
        <v>2</v>
      </c>
      <c r="G772" s="68"/>
      <c r="H772" s="38" t="str">
        <f t="shared" si="57"/>
        <v>4310100100100001</v>
      </c>
      <c r="I772" s="24" t="s">
        <v>377</v>
      </c>
      <c r="J772" s="34" t="s">
        <v>1565</v>
      </c>
      <c r="K772" s="24" t="s">
        <v>1566</v>
      </c>
      <c r="L772" s="97">
        <v>43101001</v>
      </c>
      <c r="M772" s="49">
        <v>902196</v>
      </c>
      <c r="N772" s="34" t="s">
        <v>377</v>
      </c>
      <c r="AF772" t="e">
        <f>+VLOOKUP(M772,AG:AH,2,FALSE)</f>
        <v>#N/A</v>
      </c>
    </row>
    <row r="773" spans="1:32" ht="30" x14ac:dyDescent="0.25">
      <c r="A773" s="36">
        <f t="shared" si="56"/>
        <v>772</v>
      </c>
      <c r="B773" s="34" t="s">
        <v>224</v>
      </c>
      <c r="C773" s="24">
        <v>4301</v>
      </c>
      <c r="D773" s="24" t="s">
        <v>378</v>
      </c>
      <c r="E773" s="36">
        <v>1002</v>
      </c>
      <c r="F773" s="69" t="s">
        <v>2</v>
      </c>
      <c r="G773" s="68"/>
      <c r="H773" s="38" t="str">
        <f t="shared" si="57"/>
        <v>4310100200100001</v>
      </c>
      <c r="I773" s="24" t="s">
        <v>378</v>
      </c>
      <c r="J773" s="34" t="s">
        <v>1565</v>
      </c>
      <c r="K773" s="24" t="s">
        <v>1566</v>
      </c>
      <c r="L773" s="97">
        <v>43101002</v>
      </c>
      <c r="M773" s="49">
        <v>902197</v>
      </c>
      <c r="N773" s="34" t="s">
        <v>378</v>
      </c>
      <c r="AF773" t="e">
        <f>+VLOOKUP(M773,AG:AH,2,FALSE)</f>
        <v>#N/A</v>
      </c>
    </row>
    <row r="774" spans="1:32" x14ac:dyDescent="0.25">
      <c r="A774" s="36">
        <f t="shared" si="56"/>
        <v>773</v>
      </c>
      <c r="B774" s="34" t="s">
        <v>224</v>
      </c>
      <c r="C774" s="24">
        <v>4301</v>
      </c>
      <c r="D774" s="24" t="s">
        <v>756</v>
      </c>
      <c r="E774" s="36">
        <v>1003</v>
      </c>
      <c r="F774" s="69" t="s">
        <v>2</v>
      </c>
      <c r="G774" s="68"/>
      <c r="H774" s="38" t="str">
        <f t="shared" si="57"/>
        <v>4310100300100001</v>
      </c>
      <c r="I774" s="24" t="s">
        <v>756</v>
      </c>
      <c r="J774" s="34" t="s">
        <v>1565</v>
      </c>
      <c r="K774" s="24" t="s">
        <v>1566</v>
      </c>
      <c r="L774" s="97">
        <v>43101003</v>
      </c>
      <c r="M774" s="49">
        <v>902198</v>
      </c>
      <c r="N774" s="34" t="s">
        <v>1556</v>
      </c>
      <c r="AF774" t="e">
        <f>+VLOOKUP(M774,AG:AH,2,FALSE)</f>
        <v>#N/A</v>
      </c>
    </row>
    <row r="775" spans="1:32" ht="30" x14ac:dyDescent="0.25">
      <c r="A775" s="36">
        <f t="shared" si="56"/>
        <v>774</v>
      </c>
      <c r="B775" s="34" t="s">
        <v>224</v>
      </c>
      <c r="C775" s="24">
        <v>4301</v>
      </c>
      <c r="D775" s="24" t="s">
        <v>379</v>
      </c>
      <c r="E775" s="36">
        <v>1004</v>
      </c>
      <c r="F775" s="69" t="s">
        <v>2</v>
      </c>
      <c r="G775" s="68"/>
      <c r="H775" s="38" t="str">
        <f t="shared" si="57"/>
        <v>4320100100100001</v>
      </c>
      <c r="I775" s="24" t="s">
        <v>379</v>
      </c>
      <c r="J775" s="34" t="s">
        <v>1565</v>
      </c>
      <c r="K775" s="24" t="s">
        <v>1566</v>
      </c>
      <c r="L775" s="97">
        <v>43201001</v>
      </c>
      <c r="M775" s="49">
        <v>902200</v>
      </c>
      <c r="N775" s="34" t="s">
        <v>379</v>
      </c>
      <c r="AF775" t="e">
        <f>+VLOOKUP(M775,AG:AH,2,FALSE)</f>
        <v>#N/A</v>
      </c>
    </row>
    <row r="776" spans="1:32" x14ac:dyDescent="0.25">
      <c r="A776" s="36">
        <f t="shared" si="56"/>
        <v>775</v>
      </c>
      <c r="B776" s="34" t="s">
        <v>224</v>
      </c>
      <c r="C776" s="24">
        <v>4301</v>
      </c>
      <c r="D776" s="24" t="s">
        <v>380</v>
      </c>
      <c r="E776" s="36">
        <v>1005</v>
      </c>
      <c r="F776" s="69" t="s">
        <v>2</v>
      </c>
      <c r="G776" s="68"/>
      <c r="H776" s="38" t="str">
        <f t="shared" si="57"/>
        <v>4330100100100001</v>
      </c>
      <c r="I776" s="24" t="s">
        <v>380</v>
      </c>
      <c r="J776" s="34" t="s">
        <v>1565</v>
      </c>
      <c r="K776" s="24" t="s">
        <v>1566</v>
      </c>
      <c r="L776" s="97">
        <v>43301001</v>
      </c>
      <c r="M776" s="49">
        <v>902199</v>
      </c>
      <c r="N776" s="34" t="s">
        <v>380</v>
      </c>
      <c r="AF776" t="e">
        <f>+VLOOKUP(M776,AG:AH,2,FALSE)</f>
        <v>#N/A</v>
      </c>
    </row>
    <row r="777" spans="1:32" ht="30" x14ac:dyDescent="0.25">
      <c r="A777" s="36">
        <f t="shared" si="56"/>
        <v>776</v>
      </c>
      <c r="B777" s="34" t="s">
        <v>619</v>
      </c>
      <c r="C777" s="24">
        <v>1319</v>
      </c>
      <c r="D777" s="34" t="s">
        <v>761</v>
      </c>
      <c r="E777" s="36">
        <v>1004</v>
      </c>
      <c r="F777" s="69" t="s">
        <v>2</v>
      </c>
      <c r="G777" s="68"/>
      <c r="H777" s="38" t="str">
        <f t="shared" ref="H777" si="58">+CONCATENATE(L777,"001","00000")</f>
        <v>1360100300100000</v>
      </c>
      <c r="I777" s="34" t="s">
        <v>761</v>
      </c>
      <c r="J777" s="34" t="s">
        <v>1583</v>
      </c>
      <c r="K777" s="24" t="s">
        <v>999</v>
      </c>
      <c r="L777" s="99">
        <v>13601003</v>
      </c>
      <c r="M777" s="24">
        <v>901224</v>
      </c>
      <c r="N777" s="34" t="s">
        <v>2268</v>
      </c>
      <c r="AF777" t="e">
        <f>+VLOOKUP(M777,AG:AH,2,FALSE)</f>
        <v>#N/A</v>
      </c>
    </row>
    <row r="778" spans="1:32" ht="45" x14ac:dyDescent="0.25">
      <c r="A778" s="36">
        <f t="shared" si="56"/>
        <v>777</v>
      </c>
      <c r="B778" s="34" t="s">
        <v>620</v>
      </c>
      <c r="C778" s="24">
        <v>1319</v>
      </c>
      <c r="D778" s="34" t="s">
        <v>763</v>
      </c>
      <c r="E778" s="36">
        <v>1025</v>
      </c>
      <c r="F778" s="68" t="s">
        <v>125</v>
      </c>
      <c r="G778" s="68"/>
      <c r="H778" s="38" t="str">
        <f t="shared" ref="H778" si="59">+CONCATENATE(L778,"001","00000")</f>
        <v>1360600200100000</v>
      </c>
      <c r="I778" s="34" t="s">
        <v>2283</v>
      </c>
      <c r="J778" s="34" t="s">
        <v>1583</v>
      </c>
      <c r="K778" s="24" t="s">
        <v>999</v>
      </c>
      <c r="L778" s="99">
        <v>13606002</v>
      </c>
      <c r="M778" s="24">
        <v>901098</v>
      </c>
      <c r="N778" s="34" t="s">
        <v>2284</v>
      </c>
      <c r="AF778" t="e">
        <f>+VLOOKUP(M778,AG:AH,2,FALSE)</f>
        <v>#N/A</v>
      </c>
    </row>
    <row r="779" spans="1:32" ht="30" x14ac:dyDescent="0.25">
      <c r="A779" s="36">
        <f t="shared" si="56"/>
        <v>778</v>
      </c>
      <c r="B779" s="34" t="s">
        <v>13</v>
      </c>
      <c r="C779" s="24">
        <v>1501</v>
      </c>
      <c r="D779" s="34" t="s">
        <v>96</v>
      </c>
      <c r="E779" s="36">
        <v>1001</v>
      </c>
      <c r="F779" s="68" t="s">
        <v>2</v>
      </c>
      <c r="G779" s="68"/>
      <c r="H779" s="38" t="str">
        <f>+CONCATENATE(L779,"001","00000")</f>
        <v>1510100100100000</v>
      </c>
      <c r="I779" s="34" t="s">
        <v>2205</v>
      </c>
      <c r="J779" s="34" t="s">
        <v>1583</v>
      </c>
      <c r="K779" s="24" t="s">
        <v>1566</v>
      </c>
      <c r="L779" s="99">
        <v>15101001</v>
      </c>
      <c r="M779" s="24">
        <v>902429</v>
      </c>
      <c r="N779" s="34" t="s">
        <v>2205</v>
      </c>
      <c r="AF779" t="e">
        <f>+VLOOKUP(M779,AG:AH,2,FALSE)</f>
        <v>#N/A</v>
      </c>
    </row>
    <row r="780" spans="1:32" ht="30" x14ac:dyDescent="0.25">
      <c r="A780" s="36">
        <f t="shared" si="56"/>
        <v>779</v>
      </c>
      <c r="B780" s="34" t="s">
        <v>13</v>
      </c>
      <c r="C780" s="24">
        <v>1501</v>
      </c>
      <c r="D780" s="34" t="s">
        <v>96</v>
      </c>
      <c r="E780" s="36">
        <v>1001</v>
      </c>
      <c r="F780" s="68" t="s">
        <v>2</v>
      </c>
      <c r="G780" s="68"/>
      <c r="H780" s="38" t="str">
        <f>+CONCATENATE(L780,"002","00000")</f>
        <v>1510100100200000</v>
      </c>
      <c r="I780" s="34" t="s">
        <v>2206</v>
      </c>
      <c r="J780" s="34" t="s">
        <v>1583</v>
      </c>
      <c r="K780" s="24" t="s">
        <v>1566</v>
      </c>
      <c r="L780" s="99">
        <v>15101001</v>
      </c>
      <c r="M780" s="24">
        <v>902428</v>
      </c>
      <c r="N780" s="34" t="s">
        <v>2206</v>
      </c>
      <c r="AF780" t="e">
        <f>+VLOOKUP(M780,AG:AH,2,FALSE)</f>
        <v>#N/A</v>
      </c>
    </row>
    <row r="781" spans="1:32" ht="30" x14ac:dyDescent="0.25">
      <c r="A781" s="36">
        <f t="shared" si="56"/>
        <v>780</v>
      </c>
      <c r="B781" s="34" t="s">
        <v>13</v>
      </c>
      <c r="C781" s="24">
        <v>1501</v>
      </c>
      <c r="D781" s="34" t="s">
        <v>96</v>
      </c>
      <c r="E781" s="36">
        <v>1001</v>
      </c>
      <c r="F781" s="68" t="s">
        <v>2</v>
      </c>
      <c r="G781" s="68"/>
      <c r="H781" s="38" t="str">
        <f>+CONCATENATE(L781,"003","00000")</f>
        <v>1510100100300000</v>
      </c>
      <c r="I781" s="34" t="s">
        <v>2207</v>
      </c>
      <c r="J781" s="34" t="s">
        <v>1583</v>
      </c>
      <c r="K781" s="24" t="s">
        <v>1566</v>
      </c>
      <c r="L781" s="99">
        <v>15101001</v>
      </c>
      <c r="M781" s="24">
        <v>900028</v>
      </c>
      <c r="N781" s="34" t="s">
        <v>2207</v>
      </c>
      <c r="AF781" t="e">
        <f>+VLOOKUP(M781,AG:AH,2,FALSE)</f>
        <v>#N/A</v>
      </c>
    </row>
    <row r="782" spans="1:32" ht="30" x14ac:dyDescent="0.25">
      <c r="A782" s="36">
        <f t="shared" si="56"/>
        <v>781</v>
      </c>
      <c r="B782" s="34" t="s">
        <v>13</v>
      </c>
      <c r="C782" s="24">
        <v>1501</v>
      </c>
      <c r="D782" s="34" t="s">
        <v>96</v>
      </c>
      <c r="E782" s="36">
        <v>1001</v>
      </c>
      <c r="F782" s="68" t="s">
        <v>2</v>
      </c>
      <c r="G782" s="68"/>
      <c r="H782" s="38" t="str">
        <f>+CONCATENATE(L782,"007","00000")</f>
        <v>1510100100700000</v>
      </c>
      <c r="I782" s="34" t="s">
        <v>2208</v>
      </c>
      <c r="J782" s="34" t="s">
        <v>1583</v>
      </c>
      <c r="K782" s="24" t="s">
        <v>1566</v>
      </c>
      <c r="L782" s="99">
        <v>15101001</v>
      </c>
      <c r="M782" s="24">
        <v>901322</v>
      </c>
      <c r="N782" s="34" t="s">
        <v>2208</v>
      </c>
      <c r="AF782" t="e">
        <f>+VLOOKUP(M782,AG:AH,2,FALSE)</f>
        <v>#N/A</v>
      </c>
    </row>
    <row r="783" spans="1:32" ht="30" x14ac:dyDescent="0.25">
      <c r="A783" s="36">
        <f t="shared" si="56"/>
        <v>782</v>
      </c>
      <c r="B783" s="34" t="s">
        <v>13</v>
      </c>
      <c r="C783" s="24">
        <v>1501</v>
      </c>
      <c r="D783" s="34" t="s">
        <v>96</v>
      </c>
      <c r="E783" s="36">
        <v>1001</v>
      </c>
      <c r="F783" s="68" t="s">
        <v>2</v>
      </c>
      <c r="G783" s="68"/>
      <c r="H783" s="38" t="str">
        <f>+CONCATENATE(L783,"009","00000")</f>
        <v>1510100100900000</v>
      </c>
      <c r="I783" s="34" t="s">
        <v>2209</v>
      </c>
      <c r="J783" s="34" t="s">
        <v>1583</v>
      </c>
      <c r="K783" s="24" t="s">
        <v>1566</v>
      </c>
      <c r="L783" s="99">
        <v>15101001</v>
      </c>
      <c r="M783" s="24">
        <v>902002</v>
      </c>
      <c r="N783" s="34" t="s">
        <v>2209</v>
      </c>
      <c r="AF783" t="e">
        <f>+VLOOKUP(M783,AG:AH,2,FALSE)</f>
        <v>#N/A</v>
      </c>
    </row>
    <row r="784" spans="1:32" ht="30" x14ac:dyDescent="0.25">
      <c r="A784" s="36">
        <f t="shared" si="56"/>
        <v>783</v>
      </c>
      <c r="B784" s="34" t="s">
        <v>13</v>
      </c>
      <c r="C784" s="24">
        <v>1501</v>
      </c>
      <c r="D784" s="34" t="s">
        <v>96</v>
      </c>
      <c r="E784" s="36">
        <v>1001</v>
      </c>
      <c r="F784" s="68" t="s">
        <v>2</v>
      </c>
      <c r="G784" s="68"/>
      <c r="H784" s="38" t="str">
        <f>+CONCATENATE(L784,"010","00000")</f>
        <v>1510100101000000</v>
      </c>
      <c r="I784" s="34" t="s">
        <v>2210</v>
      </c>
      <c r="J784" s="34" t="s">
        <v>1583</v>
      </c>
      <c r="K784" s="24" t="s">
        <v>1566</v>
      </c>
      <c r="L784" s="99">
        <v>15101001</v>
      </c>
      <c r="M784" s="24">
        <v>901334</v>
      </c>
      <c r="N784" s="34" t="s">
        <v>2210</v>
      </c>
      <c r="AF784" t="e">
        <f>+VLOOKUP(M784,AG:AH,2,FALSE)</f>
        <v>#N/A</v>
      </c>
    </row>
    <row r="785" spans="1:32" ht="30" x14ac:dyDescent="0.25">
      <c r="A785" s="36">
        <f t="shared" si="56"/>
        <v>784</v>
      </c>
      <c r="B785" s="34" t="s">
        <v>13</v>
      </c>
      <c r="C785" s="24">
        <v>1501</v>
      </c>
      <c r="D785" s="34" t="s">
        <v>96</v>
      </c>
      <c r="E785" s="36">
        <v>1001</v>
      </c>
      <c r="F785" s="68" t="s">
        <v>2</v>
      </c>
      <c r="G785" s="68"/>
      <c r="H785" s="38" t="str">
        <f>+CONCATENATE(L785,"014","00000")</f>
        <v>1510100101400000</v>
      </c>
      <c r="I785" s="34" t="s">
        <v>2211</v>
      </c>
      <c r="J785" s="34" t="s">
        <v>1583</v>
      </c>
      <c r="K785" s="24" t="s">
        <v>1566</v>
      </c>
      <c r="L785" s="99">
        <v>15101001</v>
      </c>
      <c r="M785" s="24">
        <v>902001</v>
      </c>
      <c r="N785" s="34" t="s">
        <v>2211</v>
      </c>
      <c r="AF785" t="e">
        <f>+VLOOKUP(M785,AG:AH,2,FALSE)</f>
        <v>#N/A</v>
      </c>
    </row>
    <row r="786" spans="1:32" ht="30" x14ac:dyDescent="0.25">
      <c r="A786" s="36">
        <f t="shared" si="56"/>
        <v>785</v>
      </c>
      <c r="B786" s="34" t="s">
        <v>13</v>
      </c>
      <c r="C786" s="24">
        <v>1501</v>
      </c>
      <c r="D786" s="34" t="s">
        <v>96</v>
      </c>
      <c r="E786" s="36">
        <v>1001</v>
      </c>
      <c r="F786" s="68" t="s">
        <v>2</v>
      </c>
      <c r="G786" s="68"/>
      <c r="H786" s="38" t="str">
        <f>+CONCATENATE(L786,"016","00000")</f>
        <v>1510100101600000</v>
      </c>
      <c r="I786" s="34" t="s">
        <v>2212</v>
      </c>
      <c r="J786" s="34" t="s">
        <v>1583</v>
      </c>
      <c r="K786" s="24" t="s">
        <v>1566</v>
      </c>
      <c r="L786" s="99">
        <v>15101001</v>
      </c>
      <c r="M786" s="24">
        <v>901992</v>
      </c>
      <c r="N786" s="34" t="s">
        <v>2212</v>
      </c>
      <c r="AF786" t="e">
        <f>+VLOOKUP(M786,AG:AH,2,FALSE)</f>
        <v>#N/A</v>
      </c>
    </row>
    <row r="787" spans="1:32" ht="30" x14ac:dyDescent="0.25">
      <c r="A787" s="36">
        <f t="shared" si="56"/>
        <v>786</v>
      </c>
      <c r="B787" s="34" t="s">
        <v>13</v>
      </c>
      <c r="C787" s="24">
        <v>1501</v>
      </c>
      <c r="D787" s="34" t="s">
        <v>96</v>
      </c>
      <c r="E787" s="36">
        <v>1001</v>
      </c>
      <c r="F787" s="68" t="s">
        <v>2</v>
      </c>
      <c r="G787" s="68"/>
      <c r="H787" s="38" t="str">
        <f>+CONCATENATE(L787,"017","00000")</f>
        <v>1510100101700000</v>
      </c>
      <c r="I787" s="34" t="s">
        <v>2213</v>
      </c>
      <c r="J787" s="34" t="s">
        <v>1583</v>
      </c>
      <c r="K787" s="24" t="s">
        <v>1566</v>
      </c>
      <c r="L787" s="99">
        <v>15101001</v>
      </c>
      <c r="M787" s="24">
        <v>902010</v>
      </c>
      <c r="N787" s="34" t="s">
        <v>2213</v>
      </c>
      <c r="AF787" t="e">
        <f>+VLOOKUP(M787,AG:AH,2,FALSE)</f>
        <v>#N/A</v>
      </c>
    </row>
    <row r="788" spans="1:32" ht="30" x14ac:dyDescent="0.25">
      <c r="A788" s="36">
        <f t="shared" si="56"/>
        <v>787</v>
      </c>
      <c r="B788" s="34" t="s">
        <v>13</v>
      </c>
      <c r="C788" s="24">
        <v>1501</v>
      </c>
      <c r="D788" s="34" t="s">
        <v>96</v>
      </c>
      <c r="E788" s="36">
        <v>1001</v>
      </c>
      <c r="F788" s="68" t="s">
        <v>2</v>
      </c>
      <c r="G788" s="68"/>
      <c r="H788" s="38" t="str">
        <f>+CONCATENATE(L788,"020","00000")</f>
        <v>1510100102000000</v>
      </c>
      <c r="I788" s="34" t="s">
        <v>2214</v>
      </c>
      <c r="J788" s="34" t="s">
        <v>1583</v>
      </c>
      <c r="K788" s="24" t="s">
        <v>1566</v>
      </c>
      <c r="L788" s="99">
        <v>15101001</v>
      </c>
      <c r="M788" s="24">
        <v>901324</v>
      </c>
      <c r="N788" s="34" t="s">
        <v>2214</v>
      </c>
      <c r="AF788" t="e">
        <f>+VLOOKUP(M788,AG:AH,2,FALSE)</f>
        <v>#N/A</v>
      </c>
    </row>
    <row r="789" spans="1:32" ht="30" x14ac:dyDescent="0.25">
      <c r="A789" s="36">
        <f t="shared" si="56"/>
        <v>788</v>
      </c>
      <c r="B789" s="34" t="s">
        <v>13</v>
      </c>
      <c r="C789" s="24">
        <v>1501</v>
      </c>
      <c r="D789" s="34" t="s">
        <v>96</v>
      </c>
      <c r="E789" s="36">
        <v>1001</v>
      </c>
      <c r="F789" s="68" t="s">
        <v>2</v>
      </c>
      <c r="G789" s="68"/>
      <c r="H789" s="38" t="str">
        <f>+CONCATENATE(L789,"021","00000")</f>
        <v>1510100102100000</v>
      </c>
      <c r="I789" s="34" t="s">
        <v>2215</v>
      </c>
      <c r="J789" s="34" t="s">
        <v>1583</v>
      </c>
      <c r="K789" s="24" t="s">
        <v>1566</v>
      </c>
      <c r="L789" s="99">
        <v>15101001</v>
      </c>
      <c r="M789" s="24">
        <v>901997</v>
      </c>
      <c r="N789" s="34" t="s">
        <v>2215</v>
      </c>
      <c r="AF789" t="e">
        <f>+VLOOKUP(M789,AG:AH,2,FALSE)</f>
        <v>#N/A</v>
      </c>
    </row>
    <row r="790" spans="1:32" ht="30" x14ac:dyDescent="0.25">
      <c r="A790" s="36">
        <f t="shared" si="56"/>
        <v>789</v>
      </c>
      <c r="B790" s="34" t="s">
        <v>13</v>
      </c>
      <c r="C790" s="24">
        <v>1501</v>
      </c>
      <c r="D790" s="34" t="s">
        <v>96</v>
      </c>
      <c r="E790" s="36">
        <v>1001</v>
      </c>
      <c r="F790" s="68" t="s">
        <v>2</v>
      </c>
      <c r="G790" s="68"/>
      <c r="H790" s="38" t="str">
        <f>+CONCATENATE(L790,"023","00000")</f>
        <v>1510100102300000</v>
      </c>
      <c r="I790" s="34" t="s">
        <v>2216</v>
      </c>
      <c r="J790" s="34" t="s">
        <v>1583</v>
      </c>
      <c r="K790" s="24" t="s">
        <v>1566</v>
      </c>
      <c r="L790" s="99">
        <v>15101001</v>
      </c>
      <c r="M790" s="24">
        <v>901326</v>
      </c>
      <c r="N790" s="34" t="s">
        <v>2216</v>
      </c>
      <c r="AF790" t="e">
        <f>+VLOOKUP(M790,AG:AH,2,FALSE)</f>
        <v>#N/A</v>
      </c>
    </row>
    <row r="791" spans="1:32" ht="30" x14ac:dyDescent="0.25">
      <c r="A791" s="36">
        <f t="shared" si="56"/>
        <v>790</v>
      </c>
      <c r="B791" s="34" t="s">
        <v>13</v>
      </c>
      <c r="C791" s="24">
        <v>1501</v>
      </c>
      <c r="D791" s="34" t="s">
        <v>96</v>
      </c>
      <c r="E791" s="36">
        <v>1001</v>
      </c>
      <c r="F791" s="68" t="s">
        <v>2</v>
      </c>
      <c r="G791" s="68"/>
      <c r="H791" s="38" t="str">
        <f>+CONCATENATE(L791,"025","00000")</f>
        <v>1510100102500000</v>
      </c>
      <c r="I791" s="34" t="s">
        <v>2251</v>
      </c>
      <c r="J791" s="34" t="s">
        <v>1583</v>
      </c>
      <c r="K791" s="24" t="s">
        <v>1566</v>
      </c>
      <c r="L791" s="99">
        <v>15101001</v>
      </c>
      <c r="M791" s="24">
        <v>901327</v>
      </c>
      <c r="N791" s="34" t="s">
        <v>2217</v>
      </c>
      <c r="AF791" t="e">
        <f>+VLOOKUP(M791,AG:AH,2,FALSE)</f>
        <v>#N/A</v>
      </c>
    </row>
    <row r="792" spans="1:32" ht="30" x14ac:dyDescent="0.25">
      <c r="A792" s="36">
        <f t="shared" si="56"/>
        <v>791</v>
      </c>
      <c r="B792" s="34" t="s">
        <v>13</v>
      </c>
      <c r="C792" s="24">
        <v>1501</v>
      </c>
      <c r="D792" s="34" t="s">
        <v>96</v>
      </c>
      <c r="E792" s="36">
        <v>1001</v>
      </c>
      <c r="F792" s="68" t="s">
        <v>2</v>
      </c>
      <c r="G792" s="68"/>
      <c r="H792" s="38" t="str">
        <f>+CONCATENATE(L792,"026","00000")</f>
        <v>1510100102600000</v>
      </c>
      <c r="I792" s="34" t="s">
        <v>2252</v>
      </c>
      <c r="J792" s="34" t="s">
        <v>1583</v>
      </c>
      <c r="K792" s="24" t="s">
        <v>1566</v>
      </c>
      <c r="L792" s="99">
        <v>15101001</v>
      </c>
      <c r="M792" s="24">
        <v>901328</v>
      </c>
      <c r="N792" s="34" t="s">
        <v>2218</v>
      </c>
      <c r="AF792" t="e">
        <f>+VLOOKUP(M792,AG:AH,2,FALSE)</f>
        <v>#N/A</v>
      </c>
    </row>
    <row r="793" spans="1:32" ht="30" x14ac:dyDescent="0.25">
      <c r="A793" s="36">
        <f t="shared" si="56"/>
        <v>792</v>
      </c>
      <c r="B793" s="34" t="s">
        <v>13</v>
      </c>
      <c r="C793" s="24">
        <v>1501</v>
      </c>
      <c r="D793" s="34" t="s">
        <v>96</v>
      </c>
      <c r="E793" s="36">
        <v>1001</v>
      </c>
      <c r="F793" s="68" t="s">
        <v>2</v>
      </c>
      <c r="G793" s="68"/>
      <c r="H793" s="38" t="str">
        <f>+CONCATENATE(L793,"029","00000")</f>
        <v>1510100102900000</v>
      </c>
      <c r="I793" s="34" t="s">
        <v>2219</v>
      </c>
      <c r="J793" s="34" t="s">
        <v>1583</v>
      </c>
      <c r="K793" s="24" t="s">
        <v>1566</v>
      </c>
      <c r="L793" s="99">
        <v>15101001</v>
      </c>
      <c r="M793" s="24">
        <v>902025</v>
      </c>
      <c r="N793" s="34" t="s">
        <v>2219</v>
      </c>
      <c r="AF793" t="e">
        <f>+VLOOKUP(M793,AG:AH,2,FALSE)</f>
        <v>#N/A</v>
      </c>
    </row>
    <row r="794" spans="1:32" ht="30" x14ac:dyDescent="0.25">
      <c r="A794" s="36">
        <f t="shared" si="56"/>
        <v>793</v>
      </c>
      <c r="B794" s="34" t="s">
        <v>13</v>
      </c>
      <c r="C794" s="24">
        <v>1501</v>
      </c>
      <c r="D794" s="34" t="s">
        <v>96</v>
      </c>
      <c r="E794" s="36">
        <v>1001</v>
      </c>
      <c r="F794" s="68" t="s">
        <v>2</v>
      </c>
      <c r="G794" s="68"/>
      <c r="H794" s="38" t="str">
        <f>+CONCATENATE(L794,"030","00000")</f>
        <v>1510100103000000</v>
      </c>
      <c r="I794" s="34" t="s">
        <v>2220</v>
      </c>
      <c r="J794" s="34" t="s">
        <v>1583</v>
      </c>
      <c r="K794" s="24" t="s">
        <v>1566</v>
      </c>
      <c r="L794" s="99">
        <v>15101001</v>
      </c>
      <c r="M794" s="24">
        <v>902026</v>
      </c>
      <c r="N794" s="34" t="s">
        <v>2220</v>
      </c>
      <c r="AF794" t="e">
        <f>+VLOOKUP(M794,AG:AH,2,FALSE)</f>
        <v>#N/A</v>
      </c>
    </row>
    <row r="795" spans="1:32" ht="30" x14ac:dyDescent="0.25">
      <c r="A795" s="36">
        <f t="shared" si="56"/>
        <v>794</v>
      </c>
      <c r="B795" s="34" t="s">
        <v>13</v>
      </c>
      <c r="C795" s="24">
        <v>1501</v>
      </c>
      <c r="D795" s="34" t="s">
        <v>96</v>
      </c>
      <c r="E795" s="36">
        <v>1001</v>
      </c>
      <c r="F795" s="68" t="s">
        <v>2</v>
      </c>
      <c r="G795" s="68"/>
      <c r="H795" s="108">
        <v>1510100103100000</v>
      </c>
      <c r="I795" s="34" t="s">
        <v>2221</v>
      </c>
      <c r="J795" s="34" t="s">
        <v>1583</v>
      </c>
      <c r="K795" s="24" t="s">
        <v>1566</v>
      </c>
      <c r="L795" s="99">
        <v>15101001</v>
      </c>
      <c r="M795" s="24">
        <v>902082</v>
      </c>
      <c r="N795" s="34" t="s">
        <v>2221</v>
      </c>
      <c r="AF795" t="e">
        <f>+VLOOKUP(M795,AG:AH,2,FALSE)</f>
        <v>#N/A</v>
      </c>
    </row>
    <row r="796" spans="1:32" ht="30" x14ac:dyDescent="0.25">
      <c r="A796" s="36">
        <f t="shared" si="56"/>
        <v>795</v>
      </c>
      <c r="B796" s="34" t="s">
        <v>13</v>
      </c>
      <c r="C796" s="24">
        <v>1501</v>
      </c>
      <c r="D796" s="34" t="s">
        <v>96</v>
      </c>
      <c r="E796" s="36">
        <v>1001</v>
      </c>
      <c r="F796" s="68" t="s">
        <v>2</v>
      </c>
      <c r="G796" s="68"/>
      <c r="H796" s="38" t="str">
        <f>+CONCATENATE(L796,"033","00000")</f>
        <v>1510100103300000</v>
      </c>
      <c r="I796" s="34" t="s">
        <v>2222</v>
      </c>
      <c r="J796" s="34" t="s">
        <v>1583</v>
      </c>
      <c r="K796" s="24" t="s">
        <v>1566</v>
      </c>
      <c r="L796" s="99">
        <v>15101001</v>
      </c>
      <c r="M796" s="24">
        <v>902395</v>
      </c>
      <c r="N796" s="34" t="s">
        <v>2222</v>
      </c>
      <c r="AF796" t="e">
        <f>+VLOOKUP(M796,AG:AH,2,FALSE)</f>
        <v>#N/A</v>
      </c>
    </row>
    <row r="797" spans="1:32" ht="30" x14ac:dyDescent="0.25">
      <c r="A797" s="36">
        <f t="shared" si="56"/>
        <v>796</v>
      </c>
      <c r="B797" s="34" t="s">
        <v>13</v>
      </c>
      <c r="C797" s="24">
        <v>1501</v>
      </c>
      <c r="D797" s="34" t="s">
        <v>96</v>
      </c>
      <c r="E797" s="36">
        <v>1001</v>
      </c>
      <c r="F797" s="68" t="s">
        <v>2</v>
      </c>
      <c r="G797" s="68"/>
      <c r="H797" s="38" t="str">
        <f>+CONCATENATE(L797,"034","00000")</f>
        <v>1510100103400000</v>
      </c>
      <c r="I797" s="34" t="s">
        <v>2223</v>
      </c>
      <c r="J797" s="34" t="s">
        <v>1583</v>
      </c>
      <c r="K797" s="24" t="s">
        <v>1566</v>
      </c>
      <c r="L797" s="99">
        <v>15101001</v>
      </c>
      <c r="M797" s="24">
        <v>902394</v>
      </c>
      <c r="N797" s="34" t="s">
        <v>2223</v>
      </c>
      <c r="AF797" t="e">
        <f>+VLOOKUP(M797,AG:AH,2,FALSE)</f>
        <v>#N/A</v>
      </c>
    </row>
    <row r="798" spans="1:32" ht="30" x14ac:dyDescent="0.25">
      <c r="A798" s="36">
        <f t="shared" si="56"/>
        <v>797</v>
      </c>
      <c r="B798" s="34" t="s">
        <v>13</v>
      </c>
      <c r="C798" s="24">
        <v>1501</v>
      </c>
      <c r="D798" s="34" t="s">
        <v>96</v>
      </c>
      <c r="E798" s="36">
        <v>1001</v>
      </c>
      <c r="F798" s="68" t="s">
        <v>2</v>
      </c>
      <c r="G798" s="68"/>
      <c r="H798" s="38" t="str">
        <f>+CONCATENATE(L798,"035","00000")</f>
        <v>1510100103500000</v>
      </c>
      <c r="I798" s="34" t="s">
        <v>2224</v>
      </c>
      <c r="J798" s="34" t="s">
        <v>1583</v>
      </c>
      <c r="K798" s="24" t="s">
        <v>1566</v>
      </c>
      <c r="L798" s="99">
        <v>15101001</v>
      </c>
      <c r="M798" s="24">
        <v>902393</v>
      </c>
      <c r="N798" s="34" t="s">
        <v>2224</v>
      </c>
      <c r="AF798" t="e">
        <f>+VLOOKUP(M798,AG:AH,2,FALSE)</f>
        <v>#N/A</v>
      </c>
    </row>
    <row r="799" spans="1:32" ht="30" x14ac:dyDescent="0.25">
      <c r="A799" s="36">
        <f t="shared" si="56"/>
        <v>798</v>
      </c>
      <c r="B799" s="34" t="s">
        <v>13</v>
      </c>
      <c r="C799" s="24">
        <v>1501</v>
      </c>
      <c r="D799" s="34" t="s">
        <v>96</v>
      </c>
      <c r="E799" s="36">
        <v>1001</v>
      </c>
      <c r="F799" s="68" t="s">
        <v>2</v>
      </c>
      <c r="G799" s="68"/>
      <c r="H799" s="38" t="str">
        <f>+CONCATENATE(L799,"036","00000")</f>
        <v>1510100103600000</v>
      </c>
      <c r="I799" s="34" t="s">
        <v>2225</v>
      </c>
      <c r="J799" s="34" t="s">
        <v>1583</v>
      </c>
      <c r="K799" s="24" t="s">
        <v>1566</v>
      </c>
      <c r="L799" s="99">
        <v>15101001</v>
      </c>
      <c r="M799" s="24">
        <v>902084</v>
      </c>
      <c r="N799" s="34" t="s">
        <v>2225</v>
      </c>
      <c r="AF799" t="e">
        <f>+VLOOKUP(M799,AG:AH,2,FALSE)</f>
        <v>#N/A</v>
      </c>
    </row>
    <row r="800" spans="1:32" ht="30" x14ac:dyDescent="0.25">
      <c r="A800" s="36">
        <f t="shared" si="56"/>
        <v>799</v>
      </c>
      <c r="B800" s="34" t="s">
        <v>13</v>
      </c>
      <c r="C800" s="24">
        <v>1501</v>
      </c>
      <c r="D800" s="34" t="s">
        <v>96</v>
      </c>
      <c r="E800" s="36">
        <v>1001</v>
      </c>
      <c r="F800" s="68" t="s">
        <v>2</v>
      </c>
      <c r="G800" s="68"/>
      <c r="H800" s="38" t="str">
        <f>+CONCATENATE(L800,"040","00000")</f>
        <v>1510100104000000</v>
      </c>
      <c r="I800" s="24" t="s">
        <v>2226</v>
      </c>
      <c r="J800" s="34" t="s">
        <v>1583</v>
      </c>
      <c r="K800" s="24" t="s">
        <v>1566</v>
      </c>
      <c r="L800" s="99">
        <v>15101001</v>
      </c>
      <c r="M800" s="24">
        <v>902028</v>
      </c>
      <c r="N800" s="34" t="s">
        <v>2226</v>
      </c>
      <c r="AF800" t="e">
        <f>+VLOOKUP(M800,AG:AH,2,FALSE)</f>
        <v>#N/A</v>
      </c>
    </row>
    <row r="801" spans="1:32" ht="30" x14ac:dyDescent="0.25">
      <c r="A801" s="36">
        <f t="shared" si="56"/>
        <v>800</v>
      </c>
      <c r="B801" s="34" t="s">
        <v>13</v>
      </c>
      <c r="C801" s="24">
        <v>1501</v>
      </c>
      <c r="D801" s="34" t="s">
        <v>96</v>
      </c>
      <c r="E801" s="36">
        <v>1001</v>
      </c>
      <c r="F801" s="68" t="s">
        <v>2</v>
      </c>
      <c r="G801" s="68"/>
      <c r="H801" s="38" t="str">
        <f>+CONCATENATE(L801,"044","00000")</f>
        <v>1510100104400000</v>
      </c>
      <c r="I801" s="24" t="s">
        <v>2227</v>
      </c>
      <c r="J801" s="34" t="s">
        <v>1583</v>
      </c>
      <c r="K801" s="24" t="s">
        <v>1566</v>
      </c>
      <c r="L801" s="99">
        <v>15101001</v>
      </c>
      <c r="M801" s="24">
        <v>902085</v>
      </c>
      <c r="N801" s="34" t="s">
        <v>2227</v>
      </c>
      <c r="AF801" t="e">
        <f>+VLOOKUP(M801,AG:AH,2,FALSE)</f>
        <v>#N/A</v>
      </c>
    </row>
    <row r="802" spans="1:32" ht="30" x14ac:dyDescent="0.25">
      <c r="A802" s="36">
        <f t="shared" si="56"/>
        <v>801</v>
      </c>
      <c r="B802" s="34" t="s">
        <v>13</v>
      </c>
      <c r="C802" s="24">
        <v>1501</v>
      </c>
      <c r="D802" s="34" t="s">
        <v>96</v>
      </c>
      <c r="E802" s="36">
        <v>1001</v>
      </c>
      <c r="F802" s="68" t="s">
        <v>2</v>
      </c>
      <c r="G802" s="68"/>
      <c r="H802" s="38" t="str">
        <f>+CONCATENATE(L802,"045","00000")</f>
        <v>1510100104500000</v>
      </c>
      <c r="I802" s="24" t="s">
        <v>2228</v>
      </c>
      <c r="J802" s="34" t="s">
        <v>1583</v>
      </c>
      <c r="K802" s="24" t="s">
        <v>1566</v>
      </c>
      <c r="L802" s="99">
        <v>15101001</v>
      </c>
      <c r="M802" s="24">
        <v>902016</v>
      </c>
      <c r="N802" s="34" t="s">
        <v>2228</v>
      </c>
      <c r="AF802" t="e">
        <f>+VLOOKUP(M802,AG:AH,2,FALSE)</f>
        <v>#N/A</v>
      </c>
    </row>
    <row r="803" spans="1:32" ht="30" x14ac:dyDescent="0.25">
      <c r="A803" s="36">
        <f t="shared" si="56"/>
        <v>802</v>
      </c>
      <c r="B803" s="34" t="s">
        <v>13</v>
      </c>
      <c r="C803" s="24">
        <v>1501</v>
      </c>
      <c r="D803" s="34" t="s">
        <v>96</v>
      </c>
      <c r="E803" s="36">
        <v>1001</v>
      </c>
      <c r="F803" s="68" t="s">
        <v>2</v>
      </c>
      <c r="G803" s="68"/>
      <c r="H803" s="38" t="str">
        <f>+CONCATENATE(L803,"046","00000")</f>
        <v>1510100104600000</v>
      </c>
      <c r="I803" s="24" t="s">
        <v>2229</v>
      </c>
      <c r="J803" s="34" t="s">
        <v>1583</v>
      </c>
      <c r="K803" s="24" t="s">
        <v>1566</v>
      </c>
      <c r="L803" s="99">
        <v>15101001</v>
      </c>
      <c r="M803" s="24">
        <v>902015</v>
      </c>
      <c r="N803" s="34" t="s">
        <v>2229</v>
      </c>
      <c r="AF803" t="e">
        <f>+VLOOKUP(M803,AG:AH,2,FALSE)</f>
        <v>#N/A</v>
      </c>
    </row>
    <row r="804" spans="1:32" ht="30" x14ac:dyDescent="0.25">
      <c r="A804" s="36">
        <f t="shared" si="56"/>
        <v>803</v>
      </c>
      <c r="B804" s="34" t="s">
        <v>13</v>
      </c>
      <c r="C804" s="24">
        <v>1501</v>
      </c>
      <c r="D804" s="34" t="s">
        <v>96</v>
      </c>
      <c r="E804" s="36">
        <v>1001</v>
      </c>
      <c r="F804" s="68" t="s">
        <v>2</v>
      </c>
      <c r="G804" s="68"/>
      <c r="H804" s="38" t="str">
        <f>+CONCATENATE(L804,"047","00000")</f>
        <v>1510100104700000</v>
      </c>
      <c r="I804" s="24" t="s">
        <v>2230</v>
      </c>
      <c r="J804" s="34" t="s">
        <v>1583</v>
      </c>
      <c r="K804" s="24" t="s">
        <v>1566</v>
      </c>
      <c r="L804" s="99">
        <v>15101001</v>
      </c>
      <c r="M804" s="24">
        <v>902018</v>
      </c>
      <c r="N804" s="34" t="s">
        <v>2230</v>
      </c>
      <c r="AF804" t="e">
        <f>+VLOOKUP(M804,AG:AH,2,FALSE)</f>
        <v>#N/A</v>
      </c>
    </row>
    <row r="805" spans="1:32" ht="30" x14ac:dyDescent="0.25">
      <c r="A805" s="36">
        <f t="shared" si="56"/>
        <v>804</v>
      </c>
      <c r="B805" s="34" t="s">
        <v>13</v>
      </c>
      <c r="C805" s="24">
        <v>1501</v>
      </c>
      <c r="D805" s="34" t="s">
        <v>96</v>
      </c>
      <c r="E805" s="36">
        <v>1001</v>
      </c>
      <c r="F805" s="68" t="s">
        <v>2</v>
      </c>
      <c r="G805" s="68"/>
      <c r="H805" s="38" t="str">
        <f>+CONCATENATE(L805,"048","00000")</f>
        <v>1510100104800000</v>
      </c>
      <c r="I805" s="24" t="s">
        <v>2231</v>
      </c>
      <c r="J805" s="34" t="s">
        <v>1583</v>
      </c>
      <c r="K805" s="24" t="s">
        <v>1566</v>
      </c>
      <c r="L805" s="99">
        <v>15101001</v>
      </c>
      <c r="M805" s="24">
        <v>902017</v>
      </c>
      <c r="N805" s="34" t="s">
        <v>2231</v>
      </c>
      <c r="AF805" t="e">
        <f>+VLOOKUP(M805,AG:AH,2,FALSE)</f>
        <v>#N/A</v>
      </c>
    </row>
    <row r="806" spans="1:32" ht="30" x14ac:dyDescent="0.25">
      <c r="A806" s="36">
        <f t="shared" si="56"/>
        <v>805</v>
      </c>
      <c r="B806" s="34" t="s">
        <v>13</v>
      </c>
      <c r="C806" s="24">
        <v>1501</v>
      </c>
      <c r="D806" s="34" t="s">
        <v>96</v>
      </c>
      <c r="E806" s="36">
        <v>1001</v>
      </c>
      <c r="F806" s="68" t="s">
        <v>2</v>
      </c>
      <c r="G806" s="68"/>
      <c r="H806" s="38" t="str">
        <f>+CONCATENATE(L806,"049","00000")</f>
        <v>1510100104900000</v>
      </c>
      <c r="I806" s="24" t="s">
        <v>2232</v>
      </c>
      <c r="J806" s="34" t="s">
        <v>1583</v>
      </c>
      <c r="K806" s="24" t="s">
        <v>1566</v>
      </c>
      <c r="L806" s="99">
        <v>15101001</v>
      </c>
      <c r="M806" s="24">
        <v>902086</v>
      </c>
      <c r="N806" s="34" t="s">
        <v>2232</v>
      </c>
      <c r="AF806" t="e">
        <f>+VLOOKUP(M806,AG:AH,2,FALSE)</f>
        <v>#N/A</v>
      </c>
    </row>
    <row r="807" spans="1:32" ht="30" x14ac:dyDescent="0.25">
      <c r="A807" s="36">
        <f t="shared" si="56"/>
        <v>806</v>
      </c>
      <c r="B807" s="34" t="s">
        <v>13</v>
      </c>
      <c r="C807" s="24">
        <v>1501</v>
      </c>
      <c r="D807" s="34" t="s">
        <v>96</v>
      </c>
      <c r="E807" s="36">
        <v>1001</v>
      </c>
      <c r="F807" s="68" t="s">
        <v>2</v>
      </c>
      <c r="G807" s="68"/>
      <c r="H807" s="38" t="str">
        <f>+CONCATENATE(L807,"050","00000")</f>
        <v>1510100105000000</v>
      </c>
      <c r="I807" s="24" t="s">
        <v>2233</v>
      </c>
      <c r="J807" s="34" t="s">
        <v>1583</v>
      </c>
      <c r="K807" s="24" t="s">
        <v>1566</v>
      </c>
      <c r="L807" s="99">
        <v>15101001</v>
      </c>
      <c r="M807" s="24">
        <v>902087</v>
      </c>
      <c r="N807" s="34" t="s">
        <v>2233</v>
      </c>
      <c r="AF807" t="e">
        <f>+VLOOKUP(M807,AG:AH,2,FALSE)</f>
        <v>#N/A</v>
      </c>
    </row>
    <row r="808" spans="1:32" ht="30" x14ac:dyDescent="0.25">
      <c r="A808" s="36">
        <f t="shared" si="56"/>
        <v>807</v>
      </c>
      <c r="B808" s="34" t="s">
        <v>13</v>
      </c>
      <c r="C808" s="24">
        <v>1501</v>
      </c>
      <c r="D808" s="34" t="s">
        <v>96</v>
      </c>
      <c r="E808" s="36">
        <v>1001</v>
      </c>
      <c r="F808" s="68" t="s">
        <v>2</v>
      </c>
      <c r="G808" s="68"/>
      <c r="H808" s="38" t="str">
        <f>+CONCATENATE(L808,"051","00000")</f>
        <v>1510100105100000</v>
      </c>
      <c r="I808" s="24" t="s">
        <v>2234</v>
      </c>
      <c r="J808" s="34" t="s">
        <v>1583</v>
      </c>
      <c r="K808" s="24" t="s">
        <v>1566</v>
      </c>
      <c r="L808" s="99">
        <v>15101001</v>
      </c>
      <c r="M808" s="24">
        <v>902361</v>
      </c>
      <c r="N808" s="34" t="s">
        <v>2234</v>
      </c>
      <c r="AF808" t="e">
        <f>+VLOOKUP(M808,AG:AH,2,FALSE)</f>
        <v>#N/A</v>
      </c>
    </row>
    <row r="809" spans="1:32" ht="30" x14ac:dyDescent="0.25">
      <c r="A809" s="36">
        <f t="shared" si="56"/>
        <v>808</v>
      </c>
      <c r="B809" s="34" t="s">
        <v>13</v>
      </c>
      <c r="C809" s="24">
        <v>1501</v>
      </c>
      <c r="D809" s="34" t="s">
        <v>96</v>
      </c>
      <c r="E809" s="36">
        <v>1001</v>
      </c>
      <c r="F809" s="68" t="s">
        <v>2</v>
      </c>
      <c r="G809" s="68"/>
      <c r="H809" s="38" t="str">
        <f>+CONCATENATE(L809,"052","00000")</f>
        <v>1510100105200000</v>
      </c>
      <c r="I809" s="24" t="s">
        <v>2235</v>
      </c>
      <c r="J809" s="34" t="s">
        <v>1583</v>
      </c>
      <c r="K809" s="24" t="s">
        <v>1566</v>
      </c>
      <c r="L809" s="99">
        <v>15101001</v>
      </c>
      <c r="M809" s="24">
        <v>902027</v>
      </c>
      <c r="N809" s="34" t="s">
        <v>2235</v>
      </c>
      <c r="AF809" t="e">
        <f>+VLOOKUP(M809,AG:AH,2,FALSE)</f>
        <v>#N/A</v>
      </c>
    </row>
    <row r="810" spans="1:32" ht="30" x14ac:dyDescent="0.25">
      <c r="A810" s="36">
        <f t="shared" si="56"/>
        <v>809</v>
      </c>
      <c r="B810" s="34" t="s">
        <v>13</v>
      </c>
      <c r="C810" s="24">
        <v>1501</v>
      </c>
      <c r="D810" s="34" t="s">
        <v>96</v>
      </c>
      <c r="E810" s="36">
        <v>1001</v>
      </c>
      <c r="F810" s="68" t="s">
        <v>2</v>
      </c>
      <c r="G810" s="68"/>
      <c r="H810" s="38" t="str">
        <f>+CONCATENATE(L810,"053","00000")</f>
        <v>1510100105300000</v>
      </c>
      <c r="I810" s="24" t="s">
        <v>2236</v>
      </c>
      <c r="J810" s="34" t="s">
        <v>1583</v>
      </c>
      <c r="K810" s="24" t="s">
        <v>1566</v>
      </c>
      <c r="L810" s="99">
        <v>15101001</v>
      </c>
      <c r="M810" s="24">
        <v>902032</v>
      </c>
      <c r="N810" s="34" t="s">
        <v>2236</v>
      </c>
      <c r="AF810" t="e">
        <f>+VLOOKUP(M810,AG:AH,2,FALSE)</f>
        <v>#N/A</v>
      </c>
    </row>
    <row r="811" spans="1:32" ht="30" x14ac:dyDescent="0.25">
      <c r="A811" s="36">
        <f t="shared" si="56"/>
        <v>810</v>
      </c>
      <c r="B811" s="34" t="s">
        <v>13</v>
      </c>
      <c r="C811" s="24">
        <v>1501</v>
      </c>
      <c r="D811" s="34" t="s">
        <v>96</v>
      </c>
      <c r="E811" s="36">
        <v>1001</v>
      </c>
      <c r="F811" s="68" t="s">
        <v>2</v>
      </c>
      <c r="G811" s="68"/>
      <c r="H811" s="38" t="str">
        <f>+CONCATENATE(L811,"054","00000")</f>
        <v>1510100105400000</v>
      </c>
      <c r="I811" s="24" t="s">
        <v>2237</v>
      </c>
      <c r="J811" s="34" t="s">
        <v>1583</v>
      </c>
      <c r="K811" s="24" t="s">
        <v>1566</v>
      </c>
      <c r="L811" s="99">
        <v>15101001</v>
      </c>
      <c r="M811" s="24">
        <v>902011</v>
      </c>
      <c r="N811" s="34" t="s">
        <v>2237</v>
      </c>
      <c r="AF811" t="e">
        <f>+VLOOKUP(M811,AG:AH,2,FALSE)</f>
        <v>#N/A</v>
      </c>
    </row>
    <row r="812" spans="1:32" ht="30" x14ac:dyDescent="0.25">
      <c r="A812" s="36">
        <f t="shared" si="56"/>
        <v>811</v>
      </c>
      <c r="B812" s="34" t="s">
        <v>13</v>
      </c>
      <c r="C812" s="24">
        <v>1501</v>
      </c>
      <c r="D812" s="34" t="s">
        <v>96</v>
      </c>
      <c r="E812" s="36">
        <v>1001</v>
      </c>
      <c r="F812" s="68" t="s">
        <v>2</v>
      </c>
      <c r="G812" s="68"/>
      <c r="H812" s="38" t="str">
        <f>+CONCATENATE(L812,"055","00000")</f>
        <v>1510100105500000</v>
      </c>
      <c r="I812" s="24" t="s">
        <v>2238</v>
      </c>
      <c r="J812" s="34" t="s">
        <v>1583</v>
      </c>
      <c r="K812" s="24" t="s">
        <v>1566</v>
      </c>
      <c r="L812" s="99">
        <v>15101001</v>
      </c>
      <c r="M812" s="24">
        <v>902155</v>
      </c>
      <c r="N812" s="34" t="s">
        <v>2238</v>
      </c>
      <c r="AF812" t="e">
        <f>+VLOOKUP(M812,AG:AH,2,FALSE)</f>
        <v>#N/A</v>
      </c>
    </row>
    <row r="813" spans="1:32" ht="30" x14ac:dyDescent="0.25">
      <c r="A813" s="36">
        <f t="shared" si="56"/>
        <v>812</v>
      </c>
      <c r="B813" s="34" t="s">
        <v>13</v>
      </c>
      <c r="C813" s="24">
        <v>1501</v>
      </c>
      <c r="D813" s="34" t="s">
        <v>96</v>
      </c>
      <c r="E813" s="36">
        <v>1001</v>
      </c>
      <c r="F813" s="68" t="s">
        <v>2</v>
      </c>
      <c r="G813" s="68"/>
      <c r="H813" s="38" t="str">
        <f>+CONCATENATE(L813,"059","00000")</f>
        <v>1510100105900000</v>
      </c>
      <c r="I813" s="34" t="s">
        <v>2239</v>
      </c>
      <c r="J813" s="34" t="s">
        <v>1583</v>
      </c>
      <c r="K813" s="24" t="s">
        <v>1566</v>
      </c>
      <c r="L813" s="99">
        <v>15101001</v>
      </c>
      <c r="M813" s="24">
        <v>901329</v>
      </c>
      <c r="N813" s="34" t="s">
        <v>2239</v>
      </c>
      <c r="AF813" t="e">
        <f>+VLOOKUP(M813,AG:AH,2,FALSE)</f>
        <v>#N/A</v>
      </c>
    </row>
    <row r="814" spans="1:32" ht="30" x14ac:dyDescent="0.25">
      <c r="A814" s="36">
        <f t="shared" si="56"/>
        <v>813</v>
      </c>
      <c r="B814" s="34" t="s">
        <v>13</v>
      </c>
      <c r="C814" s="24">
        <v>1501</v>
      </c>
      <c r="D814" s="34" t="s">
        <v>96</v>
      </c>
      <c r="E814" s="36">
        <v>1001</v>
      </c>
      <c r="F814" s="68" t="s">
        <v>2</v>
      </c>
      <c r="G814" s="68"/>
      <c r="H814" s="38" t="str">
        <f>+CONCATENATE(L814,"060","00000")</f>
        <v>1510100106000000</v>
      </c>
      <c r="I814" s="24" t="s">
        <v>2240</v>
      </c>
      <c r="J814" s="34" t="s">
        <v>1583</v>
      </c>
      <c r="K814" s="24" t="s">
        <v>1566</v>
      </c>
      <c r="L814" s="99">
        <v>15101001</v>
      </c>
      <c r="M814" s="24">
        <v>902012</v>
      </c>
      <c r="N814" s="34" t="s">
        <v>2240</v>
      </c>
      <c r="AF814" t="e">
        <f>+VLOOKUP(M814,AG:AH,2,FALSE)</f>
        <v>#N/A</v>
      </c>
    </row>
    <row r="815" spans="1:32" ht="30" x14ac:dyDescent="0.25">
      <c r="A815" s="36">
        <f t="shared" si="56"/>
        <v>814</v>
      </c>
      <c r="B815" s="34" t="s">
        <v>13</v>
      </c>
      <c r="C815" s="24">
        <v>1501</v>
      </c>
      <c r="D815" s="34" t="s">
        <v>96</v>
      </c>
      <c r="E815" s="36">
        <v>1001</v>
      </c>
      <c r="F815" s="68" t="s">
        <v>2</v>
      </c>
      <c r="G815" s="68"/>
      <c r="H815" s="38" t="str">
        <f>+CONCATENATE(L815,"061","00000")</f>
        <v>1510100106100000</v>
      </c>
      <c r="I815" s="24" t="s">
        <v>2241</v>
      </c>
      <c r="J815" s="34" t="s">
        <v>1583</v>
      </c>
      <c r="K815" s="24" t="s">
        <v>1566</v>
      </c>
      <c r="L815" s="99">
        <v>15101001</v>
      </c>
      <c r="M815" s="24">
        <v>902352</v>
      </c>
      <c r="N815" s="34" t="s">
        <v>2241</v>
      </c>
      <c r="AF815" t="e">
        <f>+VLOOKUP(M815,AG:AH,2,FALSE)</f>
        <v>#N/A</v>
      </c>
    </row>
    <row r="816" spans="1:32" ht="30" x14ac:dyDescent="0.25">
      <c r="A816" s="36">
        <f t="shared" si="56"/>
        <v>815</v>
      </c>
      <c r="B816" s="34" t="s">
        <v>13</v>
      </c>
      <c r="C816" s="24">
        <v>1501</v>
      </c>
      <c r="D816" s="34" t="s">
        <v>96</v>
      </c>
      <c r="E816" s="36">
        <v>1001</v>
      </c>
      <c r="F816" s="68" t="s">
        <v>2</v>
      </c>
      <c r="G816" s="68"/>
      <c r="H816" s="38" t="str">
        <f>+CONCATENATE(L816,"064","00000")</f>
        <v>1510100106400000</v>
      </c>
      <c r="I816" s="24" t="s">
        <v>2242</v>
      </c>
      <c r="J816" s="34" t="s">
        <v>1583</v>
      </c>
      <c r="K816" s="24" t="s">
        <v>1566</v>
      </c>
      <c r="L816" s="99">
        <v>15101001</v>
      </c>
      <c r="M816" s="24">
        <v>902008</v>
      </c>
      <c r="N816" s="34" t="s">
        <v>2242</v>
      </c>
      <c r="AF816" t="e">
        <f>+VLOOKUP(M816,AG:AH,2,FALSE)</f>
        <v>#N/A</v>
      </c>
    </row>
    <row r="817" spans="1:32" ht="30" x14ac:dyDescent="0.25">
      <c r="A817" s="36">
        <f t="shared" si="56"/>
        <v>816</v>
      </c>
      <c r="B817" s="34" t="s">
        <v>13</v>
      </c>
      <c r="C817" s="24">
        <v>1501</v>
      </c>
      <c r="D817" s="34" t="s">
        <v>96</v>
      </c>
      <c r="E817" s="36">
        <v>1001</v>
      </c>
      <c r="F817" s="68" t="s">
        <v>2</v>
      </c>
      <c r="G817" s="68"/>
      <c r="H817" s="38" t="str">
        <f>+CONCATENATE(L817,"065","00000")</f>
        <v>1510100106500000</v>
      </c>
      <c r="I817" s="24" t="s">
        <v>2243</v>
      </c>
      <c r="J817" s="34" t="s">
        <v>1583</v>
      </c>
      <c r="K817" s="24" t="s">
        <v>1566</v>
      </c>
      <c r="L817" s="99">
        <v>15101001</v>
      </c>
      <c r="M817" s="24">
        <v>902007</v>
      </c>
      <c r="N817" s="34" t="s">
        <v>2243</v>
      </c>
      <c r="AF817" t="e">
        <f>+VLOOKUP(M817,AG:AH,2,FALSE)</f>
        <v>#N/A</v>
      </c>
    </row>
    <row r="818" spans="1:32" ht="30" x14ac:dyDescent="0.25">
      <c r="A818" s="36">
        <f t="shared" si="56"/>
        <v>817</v>
      </c>
      <c r="B818" s="34" t="s">
        <v>13</v>
      </c>
      <c r="C818" s="24">
        <v>1501</v>
      </c>
      <c r="D818" s="34" t="s">
        <v>96</v>
      </c>
      <c r="E818" s="36">
        <v>1001</v>
      </c>
      <c r="F818" s="68" t="s">
        <v>2</v>
      </c>
      <c r="G818" s="68"/>
      <c r="H818" s="38" t="str">
        <f>+CONCATENATE(L818,"066","00000")</f>
        <v>1510100106600000</v>
      </c>
      <c r="I818" s="24" t="s">
        <v>2244</v>
      </c>
      <c r="J818" s="34" t="s">
        <v>1583</v>
      </c>
      <c r="K818" s="24" t="s">
        <v>1566</v>
      </c>
      <c r="L818" s="99">
        <v>15101001</v>
      </c>
      <c r="M818" s="24">
        <v>902005</v>
      </c>
      <c r="N818" s="34" t="s">
        <v>2244</v>
      </c>
      <c r="AF818" t="e">
        <f>+VLOOKUP(M818,AG:AH,2,FALSE)</f>
        <v>#N/A</v>
      </c>
    </row>
    <row r="819" spans="1:32" ht="30" x14ac:dyDescent="0.25">
      <c r="A819" s="36">
        <f t="shared" si="56"/>
        <v>818</v>
      </c>
      <c r="B819" s="34" t="s">
        <v>13</v>
      </c>
      <c r="C819" s="24">
        <v>1501</v>
      </c>
      <c r="D819" s="34" t="s">
        <v>96</v>
      </c>
      <c r="E819" s="36">
        <v>1001</v>
      </c>
      <c r="F819" s="68" t="s">
        <v>2</v>
      </c>
      <c r="G819" s="68"/>
      <c r="H819" s="38" t="str">
        <f>+CONCATENATE(L819,"067","00000")</f>
        <v>1510100106700000</v>
      </c>
      <c r="I819" s="24" t="s">
        <v>2245</v>
      </c>
      <c r="J819" s="34" t="s">
        <v>1583</v>
      </c>
      <c r="K819" s="24" t="s">
        <v>1566</v>
      </c>
      <c r="L819" s="99">
        <v>15101001</v>
      </c>
      <c r="M819" s="24">
        <v>902006</v>
      </c>
      <c r="N819" s="34" t="s">
        <v>2245</v>
      </c>
      <c r="AF819" t="e">
        <f>+VLOOKUP(M819,AG:AH,2,FALSE)</f>
        <v>#N/A</v>
      </c>
    </row>
    <row r="820" spans="1:32" ht="30" x14ac:dyDescent="0.25">
      <c r="A820" s="36">
        <f t="shared" si="56"/>
        <v>819</v>
      </c>
      <c r="B820" s="34" t="s">
        <v>13</v>
      </c>
      <c r="C820" s="24">
        <v>1501</v>
      </c>
      <c r="D820" s="34" t="s">
        <v>96</v>
      </c>
      <c r="E820" s="36">
        <v>1001</v>
      </c>
      <c r="F820" s="68" t="s">
        <v>2</v>
      </c>
      <c r="G820" s="68"/>
      <c r="H820" s="38" t="str">
        <f>+CONCATENATE(L820,"068","00000")</f>
        <v>1510100106800000</v>
      </c>
      <c r="I820" s="24" t="s">
        <v>2246</v>
      </c>
      <c r="J820" s="34" t="s">
        <v>1583</v>
      </c>
      <c r="K820" s="24" t="s">
        <v>1566</v>
      </c>
      <c r="L820" s="99">
        <v>15101001</v>
      </c>
      <c r="M820" s="24">
        <v>902004</v>
      </c>
      <c r="N820" s="34" t="s">
        <v>2246</v>
      </c>
      <c r="AF820" t="e">
        <f>+VLOOKUP(M820,AG:AH,2,FALSE)</f>
        <v>#N/A</v>
      </c>
    </row>
    <row r="821" spans="1:32" ht="30" x14ac:dyDescent="0.25">
      <c r="A821" s="36">
        <f t="shared" si="56"/>
        <v>820</v>
      </c>
      <c r="B821" s="34" t="s">
        <v>13</v>
      </c>
      <c r="C821" s="24">
        <v>1501</v>
      </c>
      <c r="D821" s="34" t="s">
        <v>96</v>
      </c>
      <c r="E821" s="36">
        <v>1001</v>
      </c>
      <c r="F821" s="68" t="s">
        <v>2</v>
      </c>
      <c r="G821" s="68"/>
      <c r="H821" s="38" t="str">
        <f>+CONCATENATE(L821,"069","00000")</f>
        <v>1510100106900000</v>
      </c>
      <c r="I821" s="24" t="s">
        <v>2247</v>
      </c>
      <c r="J821" s="34" t="s">
        <v>1583</v>
      </c>
      <c r="K821" s="24" t="s">
        <v>1566</v>
      </c>
      <c r="L821" s="99">
        <v>15101001</v>
      </c>
      <c r="M821" s="24">
        <v>901333</v>
      </c>
      <c r="N821" s="34" t="s">
        <v>2247</v>
      </c>
      <c r="AF821" t="e">
        <f>+VLOOKUP(M821,AG:AH,2,FALSE)</f>
        <v>#N/A</v>
      </c>
    </row>
    <row r="822" spans="1:32" ht="30" x14ac:dyDescent="0.25">
      <c r="A822" s="36">
        <f t="shared" si="56"/>
        <v>821</v>
      </c>
      <c r="B822" s="34" t="s">
        <v>13</v>
      </c>
      <c r="C822" s="24">
        <v>1501</v>
      </c>
      <c r="D822" s="34" t="s">
        <v>96</v>
      </c>
      <c r="E822" s="36">
        <v>1001</v>
      </c>
      <c r="F822" s="68" t="s">
        <v>2</v>
      </c>
      <c r="G822" s="68"/>
      <c r="H822" s="38" t="str">
        <f>+CONCATENATE(L822,"071","00000")</f>
        <v>1510100107100000</v>
      </c>
      <c r="I822" s="34" t="s">
        <v>2248</v>
      </c>
      <c r="J822" s="34" t="s">
        <v>1583</v>
      </c>
      <c r="K822" s="24" t="s">
        <v>1566</v>
      </c>
      <c r="L822" s="99">
        <v>15101001</v>
      </c>
      <c r="M822" s="24">
        <v>901332</v>
      </c>
      <c r="N822" s="34" t="s">
        <v>2248</v>
      </c>
      <c r="AF822" t="e">
        <f>+VLOOKUP(M822,AG:AH,2,FALSE)</f>
        <v>#N/A</v>
      </c>
    </row>
    <row r="823" spans="1:32" ht="30" x14ac:dyDescent="0.25">
      <c r="A823" s="36">
        <f t="shared" si="56"/>
        <v>822</v>
      </c>
      <c r="B823" s="34" t="s">
        <v>13</v>
      </c>
      <c r="C823" s="24">
        <v>1501</v>
      </c>
      <c r="D823" s="34" t="s">
        <v>96</v>
      </c>
      <c r="E823" s="36">
        <v>1001</v>
      </c>
      <c r="F823" s="68" t="s">
        <v>2</v>
      </c>
      <c r="G823" s="68"/>
      <c r="H823" s="38" t="str">
        <f>+CONCATENATE(L823,"070","00000")</f>
        <v>1510100107000000</v>
      </c>
      <c r="I823" s="34" t="s">
        <v>2249</v>
      </c>
      <c r="J823" s="34" t="s">
        <v>1583</v>
      </c>
      <c r="K823" s="24" t="s">
        <v>1566</v>
      </c>
      <c r="L823" s="99">
        <v>15101001</v>
      </c>
      <c r="M823" s="24">
        <v>901330</v>
      </c>
      <c r="N823" s="34" t="s">
        <v>2249</v>
      </c>
      <c r="AF823" t="e">
        <f>+VLOOKUP(M823,AG:AH,2,FALSE)</f>
        <v>#N/A</v>
      </c>
    </row>
    <row r="824" spans="1:32" ht="30" x14ac:dyDescent="0.25">
      <c r="A824" s="36">
        <f t="shared" si="56"/>
        <v>823</v>
      </c>
      <c r="B824" s="34" t="s">
        <v>13</v>
      </c>
      <c r="C824" s="24">
        <v>1501</v>
      </c>
      <c r="D824" s="34" t="s">
        <v>96</v>
      </c>
      <c r="E824" s="36">
        <v>1001</v>
      </c>
      <c r="F824" s="68" t="s">
        <v>2</v>
      </c>
      <c r="G824" s="68"/>
      <c r="H824" s="38" t="str">
        <f>+CONCATENATE(L824,"073","00001")</f>
        <v>1510100107300001</v>
      </c>
      <c r="I824" s="24" t="s">
        <v>2250</v>
      </c>
      <c r="J824" s="34" t="s">
        <v>1583</v>
      </c>
      <c r="K824" s="24" t="s">
        <v>1566</v>
      </c>
      <c r="L824" s="85">
        <v>15101001</v>
      </c>
      <c r="M824" s="24">
        <v>902009</v>
      </c>
      <c r="N824" s="34" t="s">
        <v>2250</v>
      </c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F824" t="e">
        <f>+VLOOKUP(M824,AG:AH,2,FALSE)</f>
        <v>#N/A</v>
      </c>
    </row>
    <row r="825" spans="1:32" s="37" customFormat="1" ht="60" x14ac:dyDescent="0.25">
      <c r="A825" s="36">
        <f t="shared" si="56"/>
        <v>824</v>
      </c>
      <c r="B825" s="50" t="s">
        <v>1023</v>
      </c>
      <c r="C825" s="38">
        <v>1530</v>
      </c>
      <c r="D825" s="50" t="s">
        <v>1023</v>
      </c>
      <c r="E825" s="110">
        <v>1001</v>
      </c>
      <c r="F825" s="68" t="s">
        <v>2</v>
      </c>
      <c r="G825" s="69"/>
      <c r="H825" s="38" t="str">
        <f t="shared" ref="H825:H850" si="60">+CONCATENATE(L825,"001","00000")</f>
        <v>1540100100100000</v>
      </c>
      <c r="I825" s="50" t="s">
        <v>1023</v>
      </c>
      <c r="J825" s="34" t="s">
        <v>1583</v>
      </c>
      <c r="K825" s="38" t="s">
        <v>1578</v>
      </c>
      <c r="L825" s="80">
        <v>15401001</v>
      </c>
      <c r="M825" s="24">
        <v>902437</v>
      </c>
      <c r="N825" s="92" t="s">
        <v>2299</v>
      </c>
      <c r="AF825" t="e">
        <f>+VLOOKUP(M825,AG:AH,2,FALSE)</f>
        <v>#N/A</v>
      </c>
    </row>
    <row r="826" spans="1:32" s="37" customFormat="1" ht="45" x14ac:dyDescent="0.25">
      <c r="A826" s="36">
        <f t="shared" si="56"/>
        <v>825</v>
      </c>
      <c r="B826" s="50" t="s">
        <v>1024</v>
      </c>
      <c r="C826" s="38">
        <v>1531</v>
      </c>
      <c r="D826" s="50" t="s">
        <v>1025</v>
      </c>
      <c r="E826" s="110">
        <v>1001</v>
      </c>
      <c r="F826" s="68" t="s">
        <v>2</v>
      </c>
      <c r="G826" s="68"/>
      <c r="H826" s="38" t="str">
        <f t="shared" si="60"/>
        <v>1540200100100000</v>
      </c>
      <c r="I826" s="50" t="s">
        <v>2313</v>
      </c>
      <c r="J826" s="34" t="s">
        <v>1583</v>
      </c>
      <c r="K826" s="24" t="s">
        <v>1578</v>
      </c>
      <c r="L826" s="107">
        <v>15402001</v>
      </c>
      <c r="M826" s="91">
        <v>902440</v>
      </c>
      <c r="N826" s="92" t="s">
        <v>2301</v>
      </c>
      <c r="AF826" t="e">
        <f>+VLOOKUP(M826,AG:AH,2,FALSE)</f>
        <v>#N/A</v>
      </c>
    </row>
    <row r="827" spans="1:32" s="37" customFormat="1" ht="45" x14ac:dyDescent="0.25">
      <c r="A827" s="36">
        <f t="shared" si="56"/>
        <v>826</v>
      </c>
      <c r="B827" s="50" t="s">
        <v>1024</v>
      </c>
      <c r="C827" s="38">
        <v>1531</v>
      </c>
      <c r="D827" s="50" t="s">
        <v>1025</v>
      </c>
      <c r="E827" s="110">
        <v>1001</v>
      </c>
      <c r="F827" s="68" t="s">
        <v>2</v>
      </c>
      <c r="G827" s="68"/>
      <c r="H827" s="38" t="str">
        <f>+CONCATENATE(L827,"201","00000")</f>
        <v>1540200120100000</v>
      </c>
      <c r="I827" s="50" t="s">
        <v>2314</v>
      </c>
      <c r="J827" s="34" t="s">
        <v>1583</v>
      </c>
      <c r="K827" s="24" t="s">
        <v>1578</v>
      </c>
      <c r="L827" s="107">
        <v>15402001</v>
      </c>
      <c r="M827" s="91">
        <v>902441</v>
      </c>
      <c r="N827" s="92" t="s">
        <v>2302</v>
      </c>
      <c r="AF827" t="e">
        <f>+VLOOKUP(M827,AG:AH,2,FALSE)</f>
        <v>#N/A</v>
      </c>
    </row>
    <row r="828" spans="1:32" s="37" customFormat="1" ht="45" x14ac:dyDescent="0.25">
      <c r="A828" s="110">
        <f t="shared" si="56"/>
        <v>827</v>
      </c>
      <c r="B828" s="50" t="s">
        <v>1024</v>
      </c>
      <c r="C828" s="38">
        <v>1531</v>
      </c>
      <c r="D828" s="50" t="s">
        <v>1025</v>
      </c>
      <c r="E828" s="110">
        <v>1001</v>
      </c>
      <c r="F828" s="69" t="s">
        <v>2</v>
      </c>
      <c r="G828" s="69"/>
      <c r="H828" s="38" t="str">
        <f>+CONCATENATE(L828,"301","00000")</f>
        <v>1540200130100000</v>
      </c>
      <c r="I828" s="50" t="s">
        <v>1025</v>
      </c>
      <c r="J828" s="50" t="s">
        <v>1583</v>
      </c>
      <c r="K828" s="38" t="s">
        <v>1578</v>
      </c>
      <c r="L828" s="80">
        <v>15402001</v>
      </c>
      <c r="M828" s="93">
        <v>902442</v>
      </c>
      <c r="N828" s="94" t="s">
        <v>2303</v>
      </c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F828" s="37" t="e">
        <f>+VLOOKUP(M828,AG:AH,2,FALSE)</f>
        <v>#N/A</v>
      </c>
    </row>
    <row r="829" spans="1:32" ht="45" x14ac:dyDescent="0.25">
      <c r="A829" s="36">
        <f t="shared" si="56"/>
        <v>828</v>
      </c>
      <c r="B829" s="50" t="s">
        <v>1024</v>
      </c>
      <c r="C829" s="38">
        <v>1531</v>
      </c>
      <c r="D829" s="50" t="s">
        <v>1026</v>
      </c>
      <c r="E829" s="110">
        <v>1002</v>
      </c>
      <c r="F829" s="68" t="s">
        <v>2</v>
      </c>
      <c r="G829" s="68"/>
      <c r="H829" s="38" t="str">
        <f t="shared" si="60"/>
        <v>1540200200100000</v>
      </c>
      <c r="I829" s="50" t="s">
        <v>2296</v>
      </c>
      <c r="J829" s="34" t="s">
        <v>1583</v>
      </c>
      <c r="K829" s="24" t="s">
        <v>1578</v>
      </c>
      <c r="L829" s="80">
        <v>15402002</v>
      </c>
      <c r="M829" s="24">
        <v>902438</v>
      </c>
      <c r="N829" s="92" t="s">
        <v>2297</v>
      </c>
      <c r="AF829" t="e">
        <f>+VLOOKUP(M829,AG:AH,2,FALSE)</f>
        <v>#N/A</v>
      </c>
    </row>
    <row r="830" spans="1:32" s="37" customFormat="1" ht="45" x14ac:dyDescent="0.25">
      <c r="A830" s="36">
        <f t="shared" si="56"/>
        <v>829</v>
      </c>
      <c r="B830" s="50" t="s">
        <v>1024</v>
      </c>
      <c r="C830" s="38">
        <v>1531</v>
      </c>
      <c r="D830" s="50" t="s">
        <v>1026</v>
      </c>
      <c r="E830" s="110">
        <v>1002</v>
      </c>
      <c r="F830" s="68" t="s">
        <v>2</v>
      </c>
      <c r="G830" s="69"/>
      <c r="H830" s="38" t="str">
        <f>+CONCATENATE(L830,"301","00000")</f>
        <v>1540200230100000</v>
      </c>
      <c r="I830" s="50" t="s">
        <v>2295</v>
      </c>
      <c r="J830" s="50" t="s">
        <v>1583</v>
      </c>
      <c r="K830" s="38" t="s">
        <v>1578</v>
      </c>
      <c r="L830" s="80">
        <v>15402002</v>
      </c>
      <c r="M830" s="24">
        <v>902439</v>
      </c>
      <c r="N830" s="92" t="s">
        <v>2298</v>
      </c>
      <c r="AF830" t="e">
        <f>+VLOOKUP(M830,AG:AH,2,FALSE)</f>
        <v>#N/A</v>
      </c>
    </row>
    <row r="831" spans="1:32" s="37" customFormat="1" ht="45" x14ac:dyDescent="0.25">
      <c r="A831" s="36">
        <f t="shared" si="56"/>
        <v>830</v>
      </c>
      <c r="B831" s="50" t="s">
        <v>1027</v>
      </c>
      <c r="C831" s="38">
        <v>1532</v>
      </c>
      <c r="D831" s="50" t="s">
        <v>1029</v>
      </c>
      <c r="E831" s="110">
        <v>1001</v>
      </c>
      <c r="F831" s="68" t="s">
        <v>2</v>
      </c>
      <c r="G831" s="69"/>
      <c r="H831" s="38" t="str">
        <f t="shared" si="60"/>
        <v>1540300100100000</v>
      </c>
      <c r="I831" s="50" t="s">
        <v>2294</v>
      </c>
      <c r="J831" s="50" t="s">
        <v>1583</v>
      </c>
      <c r="K831" s="38" t="s">
        <v>1578</v>
      </c>
      <c r="L831" s="80">
        <v>15403001</v>
      </c>
      <c r="M831" s="38">
        <v>902444</v>
      </c>
      <c r="N831" s="94" t="s">
        <v>2291</v>
      </c>
      <c r="AF831" t="e">
        <f>+VLOOKUP(M831,AG:AH,2,FALSE)</f>
        <v>#N/A</v>
      </c>
    </row>
    <row r="832" spans="1:32" s="37" customFormat="1" ht="45" x14ac:dyDescent="0.25">
      <c r="A832" s="36">
        <f t="shared" ref="A832:A895" si="61">+A831+1</f>
        <v>831</v>
      </c>
      <c r="B832" s="50" t="s">
        <v>1027</v>
      </c>
      <c r="C832" s="38">
        <v>1532</v>
      </c>
      <c r="D832" s="50" t="s">
        <v>1029</v>
      </c>
      <c r="E832" s="110">
        <v>1001</v>
      </c>
      <c r="F832" s="68" t="s">
        <v>2</v>
      </c>
      <c r="G832" s="69"/>
      <c r="H832" s="38" t="str">
        <f>+CONCATENATE(L832,"201","00000")</f>
        <v>1540300120100000</v>
      </c>
      <c r="I832" s="50" t="s">
        <v>2293</v>
      </c>
      <c r="J832" s="50" t="s">
        <v>1583</v>
      </c>
      <c r="K832" s="38" t="s">
        <v>1578</v>
      </c>
      <c r="L832" s="80">
        <v>15403001</v>
      </c>
      <c r="M832" s="24">
        <v>902445</v>
      </c>
      <c r="N832" s="92" t="s">
        <v>2292</v>
      </c>
      <c r="AF832" t="e">
        <f>+VLOOKUP(M832,AG:AH,2,FALSE)</f>
        <v>#N/A</v>
      </c>
    </row>
    <row r="833" spans="1:32" s="37" customFormat="1" ht="45" x14ac:dyDescent="0.25">
      <c r="A833" s="36">
        <f t="shared" si="61"/>
        <v>832</v>
      </c>
      <c r="B833" s="50" t="s">
        <v>1027</v>
      </c>
      <c r="C833" s="38">
        <v>1532</v>
      </c>
      <c r="D833" s="50" t="s">
        <v>1030</v>
      </c>
      <c r="E833" s="110">
        <v>1002</v>
      </c>
      <c r="F833" s="68" t="s">
        <v>2</v>
      </c>
      <c r="G833" s="69"/>
      <c r="H833" s="38" t="str">
        <f t="shared" si="60"/>
        <v>1540300200100000</v>
      </c>
      <c r="I833" s="50" t="s">
        <v>2315</v>
      </c>
      <c r="J833" s="50" t="s">
        <v>1583</v>
      </c>
      <c r="K833" s="38" t="s">
        <v>1578</v>
      </c>
      <c r="L833" s="80">
        <v>15403002</v>
      </c>
      <c r="M833" s="93">
        <v>902443</v>
      </c>
      <c r="N833" s="94" t="s">
        <v>2309</v>
      </c>
      <c r="AF833" t="e">
        <f>+VLOOKUP(M833,AG:AH,2,FALSE)</f>
        <v>#N/A</v>
      </c>
    </row>
    <row r="834" spans="1:32" ht="45" x14ac:dyDescent="0.25">
      <c r="A834" s="36">
        <f t="shared" si="61"/>
        <v>833</v>
      </c>
      <c r="B834" s="50" t="s">
        <v>1027</v>
      </c>
      <c r="C834" s="38">
        <v>1532</v>
      </c>
      <c r="D834" s="50" t="s">
        <v>1030</v>
      </c>
      <c r="E834" s="110">
        <v>1002</v>
      </c>
      <c r="F834" s="68" t="s">
        <v>2</v>
      </c>
      <c r="G834" s="69"/>
      <c r="H834" s="38" t="str">
        <f>+CONCATENATE(L834,"201","00000")</f>
        <v>1540300220100000</v>
      </c>
      <c r="I834" s="50" t="s">
        <v>2290</v>
      </c>
      <c r="J834" s="50" t="s">
        <v>1583</v>
      </c>
      <c r="K834" s="38" t="s">
        <v>1578</v>
      </c>
      <c r="L834" s="80">
        <v>15403002</v>
      </c>
      <c r="M834" s="24">
        <v>902446</v>
      </c>
      <c r="N834" s="92" t="s">
        <v>2289</v>
      </c>
      <c r="AF834" t="e">
        <f>+VLOOKUP(M834,AG:AH,2,FALSE)</f>
        <v>#N/A</v>
      </c>
    </row>
    <row r="835" spans="1:32" ht="45" x14ac:dyDescent="0.25">
      <c r="A835" s="36">
        <f t="shared" si="61"/>
        <v>834</v>
      </c>
      <c r="B835" s="50" t="s">
        <v>1027</v>
      </c>
      <c r="C835" s="38">
        <v>1532</v>
      </c>
      <c r="D835" s="50" t="s">
        <v>1030</v>
      </c>
      <c r="E835" s="110">
        <v>1002</v>
      </c>
      <c r="F835" s="68" t="s">
        <v>2</v>
      </c>
      <c r="G835" s="69"/>
      <c r="H835" s="38" t="str">
        <f>+CONCATENATE(L835,"301","00000")</f>
        <v>1540300230100000</v>
      </c>
      <c r="I835" s="50" t="s">
        <v>2316</v>
      </c>
      <c r="J835" s="50" t="s">
        <v>1583</v>
      </c>
      <c r="K835" s="38" t="s">
        <v>1578</v>
      </c>
      <c r="L835" s="80">
        <v>15403002</v>
      </c>
      <c r="M835" s="91">
        <v>902447</v>
      </c>
      <c r="N835" s="92" t="s">
        <v>2304</v>
      </c>
      <c r="AF835" t="e">
        <f>+VLOOKUP(M835,AG:AH,2,FALSE)</f>
        <v>#N/A</v>
      </c>
    </row>
    <row r="836" spans="1:32" ht="45" x14ac:dyDescent="0.25">
      <c r="A836" s="36">
        <f t="shared" si="61"/>
        <v>835</v>
      </c>
      <c r="B836" s="50" t="s">
        <v>1027</v>
      </c>
      <c r="C836" s="38">
        <v>1532</v>
      </c>
      <c r="D836" s="50" t="s">
        <v>1030</v>
      </c>
      <c r="E836" s="110">
        <v>1002</v>
      </c>
      <c r="F836" s="68" t="s">
        <v>2</v>
      </c>
      <c r="G836" s="69"/>
      <c r="H836" s="38" t="str">
        <f>+CONCATENATE(L836,"302","00000")</f>
        <v>1540300230200000</v>
      </c>
      <c r="I836" s="50" t="s">
        <v>2317</v>
      </c>
      <c r="J836" s="50" t="s">
        <v>1583</v>
      </c>
      <c r="K836" s="38" t="s">
        <v>1578</v>
      </c>
      <c r="L836" s="80">
        <v>15403002</v>
      </c>
      <c r="M836" s="91">
        <v>902448</v>
      </c>
      <c r="N836" s="92" t="s">
        <v>2305</v>
      </c>
      <c r="AF836" t="e">
        <f>+VLOOKUP(M836,AG:AH,2,FALSE)</f>
        <v>#N/A</v>
      </c>
    </row>
    <row r="837" spans="1:32" ht="45" x14ac:dyDescent="0.25">
      <c r="A837" s="36">
        <f t="shared" si="61"/>
        <v>836</v>
      </c>
      <c r="B837" s="50" t="s">
        <v>1027</v>
      </c>
      <c r="C837" s="38">
        <v>1532</v>
      </c>
      <c r="D837" s="50" t="s">
        <v>1030</v>
      </c>
      <c r="E837" s="110">
        <v>1002</v>
      </c>
      <c r="F837" s="68" t="s">
        <v>2</v>
      </c>
      <c r="G837" s="69"/>
      <c r="H837" s="38" t="str">
        <f>+CONCATENATE(L837,"601","00000")</f>
        <v>1540300260100000</v>
      </c>
      <c r="I837" s="50" t="s">
        <v>2319</v>
      </c>
      <c r="J837" s="50" t="s">
        <v>1583</v>
      </c>
      <c r="K837" s="38" t="s">
        <v>1578</v>
      </c>
      <c r="L837" s="80">
        <v>15403002</v>
      </c>
      <c r="M837" s="91">
        <v>902450</v>
      </c>
      <c r="N837" s="92" t="s">
        <v>2310</v>
      </c>
      <c r="AF837" t="e">
        <f>+VLOOKUP(M837,AG:AH,2,FALSE)</f>
        <v>#N/A</v>
      </c>
    </row>
    <row r="838" spans="1:32" ht="45" x14ac:dyDescent="0.25">
      <c r="A838" s="36">
        <f t="shared" si="61"/>
        <v>837</v>
      </c>
      <c r="B838" s="50" t="s">
        <v>1027</v>
      </c>
      <c r="C838" s="38">
        <v>1532</v>
      </c>
      <c r="D838" s="50" t="s">
        <v>1030</v>
      </c>
      <c r="E838" s="110">
        <v>1002</v>
      </c>
      <c r="F838" s="68" t="s">
        <v>2</v>
      </c>
      <c r="G838" s="69"/>
      <c r="H838" s="38" t="str">
        <f>+CONCATENATE(L838,"302","00000")</f>
        <v>1540300230200000</v>
      </c>
      <c r="I838" s="50" t="s">
        <v>2318</v>
      </c>
      <c r="J838" s="50" t="s">
        <v>1583</v>
      </c>
      <c r="K838" s="38" t="s">
        <v>1578</v>
      </c>
      <c r="L838" s="80">
        <v>15403002</v>
      </c>
      <c r="M838" s="91">
        <v>902449</v>
      </c>
      <c r="N838" s="92" t="s">
        <v>2306</v>
      </c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  <c r="AC838" s="95"/>
      <c r="AD838" s="95"/>
      <c r="AF838" t="e">
        <f>+VLOOKUP(M838,AG:AH,2,FALSE)</f>
        <v>#N/A</v>
      </c>
    </row>
    <row r="839" spans="1:32" ht="45" x14ac:dyDescent="0.25">
      <c r="A839" s="36">
        <f t="shared" si="61"/>
        <v>838</v>
      </c>
      <c r="B839" s="50" t="s">
        <v>1028</v>
      </c>
      <c r="C839" s="38">
        <v>1534</v>
      </c>
      <c r="D839" s="50" t="s">
        <v>1032</v>
      </c>
      <c r="E839" s="110">
        <v>1001</v>
      </c>
      <c r="F839" s="68" t="s">
        <v>2</v>
      </c>
      <c r="G839" s="68"/>
      <c r="H839" s="38" t="str">
        <f t="shared" si="60"/>
        <v>1540500100100000</v>
      </c>
      <c r="I839" s="50" t="s">
        <v>1032</v>
      </c>
      <c r="J839" s="34" t="s">
        <v>1583</v>
      </c>
      <c r="K839" s="24" t="s">
        <v>1578</v>
      </c>
      <c r="L839" s="80">
        <v>15405001</v>
      </c>
      <c r="M839" s="91">
        <v>902451</v>
      </c>
      <c r="N839" s="92" t="s">
        <v>2308</v>
      </c>
      <c r="AF839" t="e">
        <f>+VLOOKUP(M839,AG:AH,2,FALSE)</f>
        <v>#N/A</v>
      </c>
    </row>
    <row r="840" spans="1:32" ht="39" x14ac:dyDescent="0.25">
      <c r="A840" s="36">
        <f t="shared" si="61"/>
        <v>839</v>
      </c>
      <c r="B840" s="39" t="s">
        <v>2311</v>
      </c>
      <c r="C840" s="1">
        <v>1535</v>
      </c>
      <c r="D840" s="39" t="s">
        <v>2312</v>
      </c>
      <c r="E840" s="13">
        <v>1001</v>
      </c>
      <c r="F840" s="68" t="s">
        <v>2</v>
      </c>
      <c r="G840" s="68"/>
      <c r="H840" s="38" t="str">
        <f t="shared" si="60"/>
        <v>1540600100100000</v>
      </c>
      <c r="I840" s="39" t="s">
        <v>2312</v>
      </c>
      <c r="J840" s="34" t="s">
        <v>1583</v>
      </c>
      <c r="K840" s="24" t="s">
        <v>1578</v>
      </c>
      <c r="L840" s="80">
        <v>15406001</v>
      </c>
      <c r="M840" s="24">
        <v>902453</v>
      </c>
      <c r="N840" s="92" t="s">
        <v>2300</v>
      </c>
      <c r="AF840" t="e">
        <f>+VLOOKUP(M840,AG:AH,2,FALSE)</f>
        <v>#N/A</v>
      </c>
    </row>
    <row r="841" spans="1:32" ht="45" x14ac:dyDescent="0.25">
      <c r="A841" s="36">
        <f t="shared" si="61"/>
        <v>840</v>
      </c>
      <c r="B841" s="50" t="s">
        <v>1028</v>
      </c>
      <c r="C841" s="38">
        <v>1534</v>
      </c>
      <c r="D841" s="50" t="s">
        <v>1031</v>
      </c>
      <c r="E841" s="110">
        <v>1002</v>
      </c>
      <c r="F841" s="68" t="s">
        <v>2</v>
      </c>
      <c r="G841" s="68"/>
      <c r="H841" s="38" t="str">
        <f t="shared" si="60"/>
        <v>1540500200100000</v>
      </c>
      <c r="I841" s="50" t="s">
        <v>1031</v>
      </c>
      <c r="J841" s="34" t="s">
        <v>1583</v>
      </c>
      <c r="K841" s="24" t="s">
        <v>1578</v>
      </c>
      <c r="L841" s="80">
        <v>15405002</v>
      </c>
      <c r="M841" s="91">
        <v>902452</v>
      </c>
      <c r="N841" s="92" t="s">
        <v>2307</v>
      </c>
      <c r="AF841" t="e">
        <f>+VLOOKUP(M841,AG:AH,2,FALSE)</f>
        <v>#N/A</v>
      </c>
    </row>
    <row r="842" spans="1:32" x14ac:dyDescent="0.25">
      <c r="A842" s="36">
        <f t="shared" si="61"/>
        <v>841</v>
      </c>
      <c r="B842" s="34" t="s">
        <v>3</v>
      </c>
      <c r="C842" s="24">
        <v>2101</v>
      </c>
      <c r="D842" s="24" t="s">
        <v>2329</v>
      </c>
      <c r="E842" s="36">
        <v>1005</v>
      </c>
      <c r="F842" s="68" t="s">
        <v>2</v>
      </c>
      <c r="G842" s="68"/>
      <c r="H842" s="38" t="str">
        <f>+CONCATENATE(L842,"xxx","00000")</f>
        <v>21101004xxx00000</v>
      </c>
      <c r="I842" s="24" t="s">
        <v>2329</v>
      </c>
      <c r="J842" s="34" t="s">
        <v>1583</v>
      </c>
      <c r="K842" s="24" t="s">
        <v>1578</v>
      </c>
      <c r="L842" s="99">
        <v>21101004</v>
      </c>
      <c r="M842" s="24">
        <v>901877</v>
      </c>
      <c r="N842" s="81" t="s">
        <v>2331</v>
      </c>
      <c r="O842" s="82" t="s">
        <v>2330</v>
      </c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F842" t="e">
        <f>+VLOOKUP(M842,AG:AH,2,FALSE)</f>
        <v>#N/A</v>
      </c>
    </row>
    <row r="843" spans="1:32" x14ac:dyDescent="0.25">
      <c r="A843" s="36">
        <f t="shared" si="61"/>
        <v>842</v>
      </c>
      <c r="B843" s="34" t="s">
        <v>126</v>
      </c>
      <c r="C843" s="24">
        <v>2102</v>
      </c>
      <c r="D843" s="24" t="s">
        <v>164</v>
      </c>
      <c r="E843" s="36">
        <v>1001</v>
      </c>
      <c r="F843" s="68" t="s">
        <v>125</v>
      </c>
      <c r="G843" s="68"/>
      <c r="H843" s="38" t="str">
        <f t="shared" si="60"/>
        <v>2110200100100000</v>
      </c>
      <c r="I843" s="24" t="s">
        <v>164</v>
      </c>
      <c r="J843" s="34" t="s">
        <v>1583</v>
      </c>
      <c r="K843" s="24" t="s">
        <v>1578</v>
      </c>
      <c r="L843" s="99">
        <v>21102001</v>
      </c>
      <c r="M843" s="24">
        <v>900063</v>
      </c>
      <c r="N843" s="81" t="s">
        <v>2332</v>
      </c>
      <c r="O843" s="82" t="s">
        <v>2330</v>
      </c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F843" t="e">
        <f>+VLOOKUP(M843,AG:AH,2,FALSE)</f>
        <v>#N/A</v>
      </c>
    </row>
    <row r="844" spans="1:32" x14ac:dyDescent="0.25">
      <c r="A844" s="36">
        <f t="shared" si="61"/>
        <v>843</v>
      </c>
      <c r="B844" s="34" t="s">
        <v>126</v>
      </c>
      <c r="C844" s="24">
        <v>2102</v>
      </c>
      <c r="D844" s="24" t="s">
        <v>165</v>
      </c>
      <c r="E844" s="36">
        <v>1003</v>
      </c>
      <c r="F844" s="68" t="s">
        <v>207</v>
      </c>
      <c r="G844" s="68"/>
      <c r="H844" s="38" t="str">
        <f t="shared" si="60"/>
        <v>2110200200100000</v>
      </c>
      <c r="I844" s="24" t="s">
        <v>165</v>
      </c>
      <c r="J844" s="34" t="s">
        <v>1583</v>
      </c>
      <c r="K844" s="24" t="s">
        <v>1578</v>
      </c>
      <c r="L844" s="99">
        <v>21102002</v>
      </c>
      <c r="M844" s="24">
        <v>900063</v>
      </c>
      <c r="N844" s="81" t="s">
        <v>2332</v>
      </c>
      <c r="O844" s="82" t="s">
        <v>2330</v>
      </c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F844" t="e">
        <f>+VLOOKUP(M844,AG:AH,2,FALSE)</f>
        <v>#N/A</v>
      </c>
    </row>
    <row r="845" spans="1:32" x14ac:dyDescent="0.25">
      <c r="A845" s="36">
        <f t="shared" si="61"/>
        <v>844</v>
      </c>
      <c r="B845" s="34" t="s">
        <v>126</v>
      </c>
      <c r="C845" s="24">
        <v>2102</v>
      </c>
      <c r="D845" s="24" t="s">
        <v>166</v>
      </c>
      <c r="E845" s="36">
        <v>1005</v>
      </c>
      <c r="F845" s="68" t="s">
        <v>2339</v>
      </c>
      <c r="G845" s="68"/>
      <c r="H845" s="38" t="str">
        <f t="shared" si="60"/>
        <v>2110200300100000</v>
      </c>
      <c r="I845" s="24" t="s">
        <v>166</v>
      </c>
      <c r="J845" s="34" t="s">
        <v>1583</v>
      </c>
      <c r="K845" s="24" t="s">
        <v>1578</v>
      </c>
      <c r="L845" s="99">
        <v>21102003</v>
      </c>
      <c r="M845" s="24">
        <v>900063</v>
      </c>
      <c r="N845" s="81" t="s">
        <v>2332</v>
      </c>
      <c r="O845" s="82" t="s">
        <v>2330</v>
      </c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F845" t="e">
        <f>+VLOOKUP(M845,AG:AH,2,FALSE)</f>
        <v>#N/A</v>
      </c>
    </row>
    <row r="846" spans="1:32" x14ac:dyDescent="0.25">
      <c r="A846" s="36">
        <f t="shared" si="61"/>
        <v>845</v>
      </c>
      <c r="B846" s="34" t="s">
        <v>126</v>
      </c>
      <c r="C846" s="24">
        <v>2102</v>
      </c>
      <c r="D846" s="24" t="s">
        <v>167</v>
      </c>
      <c r="E846" s="36">
        <v>1007</v>
      </c>
      <c r="F846" s="68" t="s">
        <v>2338</v>
      </c>
      <c r="G846" s="68"/>
      <c r="H846" s="38" t="str">
        <f t="shared" si="60"/>
        <v>2110200400100000</v>
      </c>
      <c r="I846" s="24" t="s">
        <v>167</v>
      </c>
      <c r="J846" s="34" t="s">
        <v>1583</v>
      </c>
      <c r="K846" s="24" t="s">
        <v>1578</v>
      </c>
      <c r="L846" s="99">
        <v>21102004</v>
      </c>
      <c r="M846" s="100">
        <v>900063</v>
      </c>
      <c r="N846" s="81" t="s">
        <v>2332</v>
      </c>
      <c r="O846" s="82" t="s">
        <v>2330</v>
      </c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F846" t="e">
        <f>+VLOOKUP(M846,AG:AH,2,FALSE)</f>
        <v>#N/A</v>
      </c>
    </row>
    <row r="847" spans="1:32" x14ac:dyDescent="0.25">
      <c r="A847" s="36">
        <f t="shared" si="61"/>
        <v>846</v>
      </c>
      <c r="B847" s="34" t="s">
        <v>126</v>
      </c>
      <c r="C847" s="24">
        <v>2102</v>
      </c>
      <c r="D847" s="24" t="s">
        <v>169</v>
      </c>
      <c r="E847" s="36">
        <v>1002</v>
      </c>
      <c r="F847" s="68" t="s">
        <v>125</v>
      </c>
      <c r="G847" s="68"/>
      <c r="H847" s="38" t="str">
        <f t="shared" si="60"/>
        <v>2110201100100000</v>
      </c>
      <c r="I847" s="24" t="s">
        <v>169</v>
      </c>
      <c r="J847" s="34" t="s">
        <v>1583</v>
      </c>
      <c r="K847" s="24" t="s">
        <v>1578</v>
      </c>
      <c r="L847" s="99">
        <v>21102011</v>
      </c>
      <c r="M847" s="36" t="s">
        <v>2257</v>
      </c>
      <c r="N847" s="50" t="s">
        <v>2258</v>
      </c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F847" t="e">
        <f>+VLOOKUP(M847,AG:AH,2,FALSE)</f>
        <v>#N/A</v>
      </c>
    </row>
    <row r="848" spans="1:32" x14ac:dyDescent="0.25">
      <c r="A848" s="36">
        <f t="shared" si="61"/>
        <v>847</v>
      </c>
      <c r="B848" s="34" t="s">
        <v>126</v>
      </c>
      <c r="C848" s="24">
        <v>2102</v>
      </c>
      <c r="D848" s="24" t="s">
        <v>168</v>
      </c>
      <c r="E848" s="36">
        <v>1004</v>
      </c>
      <c r="F848" s="68" t="s">
        <v>207</v>
      </c>
      <c r="G848" s="68"/>
      <c r="H848" s="38" t="str">
        <f t="shared" si="60"/>
        <v>2110201200100000</v>
      </c>
      <c r="I848" s="24" t="s">
        <v>168</v>
      </c>
      <c r="J848" s="34" t="s">
        <v>1583</v>
      </c>
      <c r="K848" s="24" t="s">
        <v>1578</v>
      </c>
      <c r="L848" s="99">
        <v>21102012</v>
      </c>
      <c r="M848" s="36" t="s">
        <v>2257</v>
      </c>
      <c r="N848" s="50" t="s">
        <v>2258</v>
      </c>
      <c r="AF848" t="e">
        <f>+VLOOKUP(M848,AG:AH,2,FALSE)</f>
        <v>#N/A</v>
      </c>
    </row>
    <row r="849" spans="1:32" x14ac:dyDescent="0.25">
      <c r="A849" s="36">
        <f t="shared" si="61"/>
        <v>848</v>
      </c>
      <c r="B849" s="34" t="s">
        <v>126</v>
      </c>
      <c r="C849" s="24">
        <v>2102</v>
      </c>
      <c r="D849" s="24" t="s">
        <v>171</v>
      </c>
      <c r="E849" s="36">
        <v>1006</v>
      </c>
      <c r="F849" s="68" t="s">
        <v>2339</v>
      </c>
      <c r="G849" s="68"/>
      <c r="H849" s="38" t="str">
        <f t="shared" si="60"/>
        <v>2110201300100000</v>
      </c>
      <c r="I849" s="24" t="s">
        <v>171</v>
      </c>
      <c r="J849" s="34" t="s">
        <v>1583</v>
      </c>
      <c r="K849" s="24" t="s">
        <v>1578</v>
      </c>
      <c r="L849" s="99">
        <v>21102013</v>
      </c>
      <c r="M849" s="36" t="s">
        <v>2257</v>
      </c>
      <c r="N849" s="50" t="s">
        <v>2258</v>
      </c>
      <c r="AF849" t="e">
        <f>+VLOOKUP(M849,AG:AH,2,FALSE)</f>
        <v>#N/A</v>
      </c>
    </row>
    <row r="850" spans="1:32" x14ac:dyDescent="0.25">
      <c r="A850" s="36">
        <f t="shared" si="61"/>
        <v>849</v>
      </c>
      <c r="B850" s="34" t="s">
        <v>126</v>
      </c>
      <c r="C850" s="24">
        <v>2102</v>
      </c>
      <c r="D850" s="24" t="s">
        <v>170</v>
      </c>
      <c r="E850" s="36">
        <v>1008</v>
      </c>
      <c r="F850" s="68" t="s">
        <v>2338</v>
      </c>
      <c r="G850" s="68"/>
      <c r="H850" s="38" t="str">
        <f t="shared" si="60"/>
        <v>2110201400100000</v>
      </c>
      <c r="I850" s="24" t="s">
        <v>170</v>
      </c>
      <c r="J850" s="34" t="s">
        <v>1583</v>
      </c>
      <c r="K850" s="24" t="s">
        <v>1578</v>
      </c>
      <c r="L850" s="99">
        <v>21102014</v>
      </c>
      <c r="M850" s="36" t="s">
        <v>2257</v>
      </c>
      <c r="N850" s="50" t="s">
        <v>2258</v>
      </c>
      <c r="AF850" t="e">
        <f>+VLOOKUP(M850,AG:AH,2,FALSE)</f>
        <v>#N/A</v>
      </c>
    </row>
    <row r="851" spans="1:32" x14ac:dyDescent="0.25">
      <c r="A851" s="36">
        <f t="shared" si="61"/>
        <v>850</v>
      </c>
      <c r="B851" s="8" t="s">
        <v>392</v>
      </c>
      <c r="C851" s="4">
        <v>3401</v>
      </c>
      <c r="D851" s="6" t="s">
        <v>2286</v>
      </c>
      <c r="E851" s="4">
        <v>1079</v>
      </c>
      <c r="F851" s="68" t="s">
        <v>2</v>
      </c>
      <c r="G851" s="68"/>
      <c r="H851" s="38" t="str">
        <f t="shared" ref="H851" si="62">+CONCATENATE(L851,"001","00000")</f>
        <v>3411200400100000</v>
      </c>
      <c r="I851" s="24" t="s">
        <v>2287</v>
      </c>
      <c r="J851" s="34" t="s">
        <v>1583</v>
      </c>
      <c r="K851" s="24" t="s">
        <v>1566</v>
      </c>
      <c r="L851" s="99">
        <v>34112004</v>
      </c>
      <c r="M851" s="24">
        <v>900418</v>
      </c>
      <c r="N851" s="34" t="s">
        <v>2287</v>
      </c>
      <c r="AF851" t="e">
        <f>+VLOOKUP(M851,AG:AH,2,FALSE)</f>
        <v>#N/A</v>
      </c>
    </row>
    <row r="852" spans="1:32" x14ac:dyDescent="0.25">
      <c r="A852" s="36">
        <f t="shared" si="61"/>
        <v>851</v>
      </c>
      <c r="B852" s="8" t="s">
        <v>392</v>
      </c>
      <c r="C852" s="4">
        <v>3401</v>
      </c>
      <c r="D852" s="6" t="s">
        <v>2286</v>
      </c>
      <c r="E852" s="4">
        <v>1079</v>
      </c>
      <c r="F852" s="68" t="s">
        <v>2</v>
      </c>
      <c r="G852" s="68"/>
      <c r="H852" s="38" t="str">
        <f>+CONCATENATE(L852,"002","00000")</f>
        <v>3411200400200000</v>
      </c>
      <c r="I852" s="24" t="s">
        <v>2288</v>
      </c>
      <c r="J852" s="34" t="s">
        <v>1583</v>
      </c>
      <c r="K852" s="24" t="s">
        <v>1566</v>
      </c>
      <c r="L852" s="99">
        <v>34112004</v>
      </c>
      <c r="M852" s="24">
        <v>901426</v>
      </c>
      <c r="N852" s="34" t="s">
        <v>2288</v>
      </c>
      <c r="AF852" t="e">
        <f>+VLOOKUP(M852,AG:AH,2,FALSE)</f>
        <v>#N/A</v>
      </c>
    </row>
    <row r="853" spans="1:32" ht="45" x14ac:dyDescent="0.25">
      <c r="A853" s="36">
        <f t="shared" si="61"/>
        <v>852</v>
      </c>
      <c r="B853" s="34" t="s">
        <v>211</v>
      </c>
      <c r="C853" s="24">
        <v>4103</v>
      </c>
      <c r="D853" s="34" t="s">
        <v>241</v>
      </c>
      <c r="E853" s="36">
        <v>1014</v>
      </c>
      <c r="F853" s="68" t="s">
        <v>2</v>
      </c>
      <c r="G853" s="68"/>
      <c r="H853" s="38" t="str">
        <f>+CONCATENATE(L853,"001","00000")</f>
        <v>4120300500100000</v>
      </c>
      <c r="I853" s="34" t="s">
        <v>241</v>
      </c>
      <c r="J853" s="34" t="s">
        <v>1583</v>
      </c>
      <c r="K853" s="24" t="s">
        <v>1566</v>
      </c>
      <c r="L853" s="99">
        <v>41203005</v>
      </c>
      <c r="M853" s="24">
        <v>901732</v>
      </c>
      <c r="N853" s="34" t="s">
        <v>2285</v>
      </c>
      <c r="AF853" t="e">
        <f>+VLOOKUP(M853,AG:AH,2,FALSE)</f>
        <v>#N/A</v>
      </c>
    </row>
    <row r="854" spans="1:32" ht="30" x14ac:dyDescent="0.25">
      <c r="A854" s="36">
        <f t="shared" si="61"/>
        <v>853</v>
      </c>
      <c r="B854" s="50" t="s">
        <v>1033</v>
      </c>
      <c r="C854" s="38">
        <v>4204</v>
      </c>
      <c r="D854" s="38" t="s">
        <v>1015</v>
      </c>
      <c r="E854" s="110">
        <v>1003</v>
      </c>
      <c r="F854" s="68" t="s">
        <v>2</v>
      </c>
      <c r="G854" s="68"/>
      <c r="H854" s="38" t="str">
        <f>+CONCATENATE(L854,"001","00000")</f>
        <v>4240200200100000</v>
      </c>
      <c r="I854" s="38" t="s">
        <v>1015</v>
      </c>
      <c r="J854" s="34" t="s">
        <v>1583</v>
      </c>
      <c r="K854" s="24" t="s">
        <v>1566</v>
      </c>
      <c r="L854" s="80">
        <v>42402002</v>
      </c>
      <c r="M854" s="54" t="s">
        <v>1528</v>
      </c>
      <c r="N854" s="81" t="s">
        <v>1529</v>
      </c>
      <c r="O854" s="82" t="s">
        <v>2162</v>
      </c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F854" t="e">
        <f>+VLOOKUP(M854,AG:AH,2,FALSE)</f>
        <v>#N/A</v>
      </c>
    </row>
    <row r="855" spans="1:32" ht="30" x14ac:dyDescent="0.25">
      <c r="A855" s="36">
        <f t="shared" si="61"/>
        <v>854</v>
      </c>
      <c r="B855" s="50" t="s">
        <v>1033</v>
      </c>
      <c r="C855" s="38">
        <v>4204</v>
      </c>
      <c r="D855" s="38" t="s">
        <v>1017</v>
      </c>
      <c r="E855" s="110">
        <v>1004</v>
      </c>
      <c r="F855" s="68" t="s">
        <v>2</v>
      </c>
      <c r="G855" s="69"/>
      <c r="H855" s="38" t="str">
        <f>+CONCATENATE(L855,"001","00000")</f>
        <v>4240300200100000</v>
      </c>
      <c r="I855" s="38" t="s">
        <v>1017</v>
      </c>
      <c r="J855" s="34" t="s">
        <v>1583</v>
      </c>
      <c r="K855" s="24" t="s">
        <v>1566</v>
      </c>
      <c r="L855" s="80">
        <v>42403002</v>
      </c>
      <c r="M855" s="83" t="s">
        <v>1530</v>
      </c>
      <c r="N855" s="48" t="s">
        <v>2165</v>
      </c>
      <c r="O855" s="82" t="s">
        <v>2162</v>
      </c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F855" t="e">
        <f>+VLOOKUP(M855,AG:AH,2,FALSE)</f>
        <v>#N/A</v>
      </c>
    </row>
    <row r="856" spans="1:32" ht="45" x14ac:dyDescent="0.25">
      <c r="A856" s="36">
        <f t="shared" si="61"/>
        <v>855</v>
      </c>
      <c r="B856" s="34" t="s">
        <v>1034</v>
      </c>
      <c r="C856" s="24">
        <v>4211</v>
      </c>
      <c r="D856" s="24" t="s">
        <v>1021</v>
      </c>
      <c r="E856" s="36">
        <v>1003</v>
      </c>
      <c r="F856" s="68" t="s">
        <v>2</v>
      </c>
      <c r="G856" s="68"/>
      <c r="H856" s="38" t="str">
        <f t="shared" ref="H856" si="63">+CONCATENATE(L856,"001","00000")</f>
        <v>4240910200100000</v>
      </c>
      <c r="I856" s="24" t="s">
        <v>1021</v>
      </c>
      <c r="J856" s="34" t="s">
        <v>1583</v>
      </c>
      <c r="K856" s="24" t="s">
        <v>1566</v>
      </c>
      <c r="L856" s="99">
        <v>42409102</v>
      </c>
      <c r="M856" s="49">
        <v>900276</v>
      </c>
      <c r="N856" s="81" t="s">
        <v>1534</v>
      </c>
      <c r="O856" s="84" t="s">
        <v>2166</v>
      </c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F856" t="e">
        <f>+VLOOKUP(M856,AG:AH,2,FALSE)</f>
        <v>#N/A</v>
      </c>
    </row>
    <row r="857" spans="1:32" ht="30" x14ac:dyDescent="0.25">
      <c r="A857" s="36">
        <f t="shared" si="61"/>
        <v>856</v>
      </c>
      <c r="B857" s="26" t="s">
        <v>1853</v>
      </c>
      <c r="C857" s="24">
        <v>2109</v>
      </c>
      <c r="D857" s="26" t="s">
        <v>827</v>
      </c>
      <c r="E857" s="36">
        <v>1001</v>
      </c>
      <c r="F857" s="68" t="s">
        <v>2</v>
      </c>
      <c r="G857" s="68"/>
      <c r="H857" s="24" t="str">
        <f>+CONCATENATE(L857,"001","00001")</f>
        <v>2140500100100001</v>
      </c>
      <c r="I857" s="26" t="s">
        <v>827</v>
      </c>
      <c r="J857" s="34" t="s">
        <v>1565</v>
      </c>
      <c r="K857" s="24" t="s">
        <v>999</v>
      </c>
      <c r="L857" s="97">
        <v>21405001</v>
      </c>
      <c r="M857" s="24">
        <v>901248</v>
      </c>
      <c r="N857" s="34" t="s">
        <v>2333</v>
      </c>
      <c r="O857" s="90" t="s">
        <v>2091</v>
      </c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F857" t="e">
        <f>+VLOOKUP(M857,AG:AH,2,FALSE)</f>
        <v>#N/A</v>
      </c>
    </row>
    <row r="858" spans="1:32" ht="25.5" x14ac:dyDescent="0.25">
      <c r="A858" s="36">
        <f t="shared" si="61"/>
        <v>857</v>
      </c>
      <c r="B858" s="14" t="s">
        <v>937</v>
      </c>
      <c r="C858" s="24">
        <v>2418</v>
      </c>
      <c r="D858" s="19" t="s">
        <v>828</v>
      </c>
      <c r="E858" s="36">
        <v>1073</v>
      </c>
      <c r="F858" s="68" t="s">
        <v>2</v>
      </c>
      <c r="G858" s="68"/>
      <c r="H858" s="24" t="str">
        <f>+CONCATENATE(L858,"001","00000")</f>
        <v>2450101200100000</v>
      </c>
      <c r="I858" s="19" t="s">
        <v>828</v>
      </c>
      <c r="J858" s="34" t="s">
        <v>1583</v>
      </c>
      <c r="K858" s="24" t="s">
        <v>999</v>
      </c>
      <c r="L858" s="98">
        <v>24501012</v>
      </c>
      <c r="M858" s="24">
        <v>902416</v>
      </c>
      <c r="N858" s="34" t="s">
        <v>2282</v>
      </c>
      <c r="AF858" t="e">
        <f>+VLOOKUP(M858,AG:AH,2,FALSE)</f>
        <v>#N/A</v>
      </c>
    </row>
    <row r="859" spans="1:32" ht="30" x14ac:dyDescent="0.25">
      <c r="A859" s="36">
        <f t="shared" si="61"/>
        <v>858</v>
      </c>
      <c r="B859" s="14" t="s">
        <v>751</v>
      </c>
      <c r="C859" s="38">
        <v>2419</v>
      </c>
      <c r="D859" s="19" t="s">
        <v>829</v>
      </c>
      <c r="E859" s="7">
        <v>1074</v>
      </c>
      <c r="F859" s="68" t="s">
        <v>2</v>
      </c>
      <c r="G859" s="68"/>
      <c r="H859" s="24" t="str">
        <f>+CONCATENATE(L859,"001","00000")</f>
        <v>2460101200100000</v>
      </c>
      <c r="I859" s="19" t="s">
        <v>829</v>
      </c>
      <c r="J859" s="34" t="s">
        <v>1583</v>
      </c>
      <c r="K859" s="24" t="s">
        <v>999</v>
      </c>
      <c r="L859" s="97">
        <v>24601012</v>
      </c>
      <c r="M859" s="24">
        <v>902417</v>
      </c>
      <c r="N859" s="34" t="s">
        <v>2033</v>
      </c>
      <c r="AF859" t="e">
        <f>+VLOOKUP(M859,AG:AH,2,FALSE)</f>
        <v>#N/A</v>
      </c>
    </row>
    <row r="860" spans="1:32" ht="25.5" x14ac:dyDescent="0.25">
      <c r="A860" s="36">
        <f t="shared" si="61"/>
        <v>859</v>
      </c>
      <c r="B860" s="8" t="s">
        <v>1904</v>
      </c>
      <c r="C860" s="38">
        <v>1319</v>
      </c>
      <c r="D860" s="17" t="s">
        <v>815</v>
      </c>
      <c r="E860" s="36">
        <v>9101</v>
      </c>
      <c r="F860" s="68" t="s">
        <v>2</v>
      </c>
      <c r="G860" s="68"/>
      <c r="H860" s="38" t="str">
        <f t="shared" ref="H860" si="64">+CONCATENATE(L860,"001","00000")</f>
        <v>1360390100100000</v>
      </c>
      <c r="I860" s="17" t="s">
        <v>815</v>
      </c>
      <c r="J860" s="34" t="s">
        <v>1583</v>
      </c>
      <c r="K860" s="24" t="s">
        <v>999</v>
      </c>
      <c r="L860" s="97">
        <v>13603901</v>
      </c>
      <c r="M860" s="24">
        <v>901231</v>
      </c>
      <c r="N860" s="34" t="s">
        <v>2265</v>
      </c>
      <c r="AF860" t="e">
        <f>+VLOOKUP(M860,AG:AH,2,FALSE)</f>
        <v>#N/A</v>
      </c>
    </row>
    <row r="861" spans="1:32" ht="25.5" x14ac:dyDescent="0.25">
      <c r="A861" s="36">
        <f t="shared" si="61"/>
        <v>860</v>
      </c>
      <c r="B861" s="8" t="s">
        <v>1904</v>
      </c>
      <c r="C861" s="38">
        <v>1319</v>
      </c>
      <c r="D861" s="16" t="s">
        <v>816</v>
      </c>
      <c r="E861" s="36">
        <v>9103</v>
      </c>
      <c r="F861" s="68" t="s">
        <v>2</v>
      </c>
      <c r="G861" s="68"/>
      <c r="H861" s="38" t="str">
        <f t="shared" ref="H861" si="65">+CONCATENATE(L861,"001","00000")</f>
        <v>1360390300100000</v>
      </c>
      <c r="I861" s="16" t="s">
        <v>816</v>
      </c>
      <c r="J861" s="34" t="s">
        <v>1583</v>
      </c>
      <c r="K861" s="24" t="s">
        <v>999</v>
      </c>
      <c r="L861" s="97">
        <v>13603903</v>
      </c>
      <c r="M861" s="24">
        <v>901230</v>
      </c>
      <c r="N861" s="34" t="s">
        <v>2264</v>
      </c>
      <c r="AF861" t="e">
        <f>+VLOOKUP(M861,AG:AH,2,FALSE)</f>
        <v>#N/A</v>
      </c>
    </row>
    <row r="862" spans="1:32" ht="30" x14ac:dyDescent="0.25">
      <c r="A862" s="36">
        <f t="shared" si="61"/>
        <v>861</v>
      </c>
      <c r="B862" s="8" t="s">
        <v>1904</v>
      </c>
      <c r="C862" s="38">
        <v>1319</v>
      </c>
      <c r="D862" s="16" t="s">
        <v>767</v>
      </c>
      <c r="E862" s="36">
        <v>9104</v>
      </c>
      <c r="F862" s="68" t="s">
        <v>2</v>
      </c>
      <c r="G862" s="68"/>
      <c r="H862" s="38" t="str">
        <f t="shared" ref="H862:H863" si="66">+CONCATENATE(L862,"001","00000")</f>
        <v>1360390400100000</v>
      </c>
      <c r="I862" s="16" t="s">
        <v>767</v>
      </c>
      <c r="J862" s="34" t="s">
        <v>1583</v>
      </c>
      <c r="K862" s="24" t="s">
        <v>999</v>
      </c>
      <c r="L862" s="97">
        <v>13603904</v>
      </c>
      <c r="M862" s="24">
        <v>901432</v>
      </c>
      <c r="N862" s="34" t="s">
        <v>2262</v>
      </c>
      <c r="AF862" t="e">
        <f>+VLOOKUP(M862,AG:AH,2,FALSE)</f>
        <v>#N/A</v>
      </c>
    </row>
    <row r="863" spans="1:32" ht="30" x14ac:dyDescent="0.25">
      <c r="A863" s="36">
        <f t="shared" si="61"/>
        <v>862</v>
      </c>
      <c r="B863" s="8" t="s">
        <v>1904</v>
      </c>
      <c r="C863" s="38">
        <v>1319</v>
      </c>
      <c r="D863" s="16" t="s">
        <v>768</v>
      </c>
      <c r="E863" s="36">
        <v>9105</v>
      </c>
      <c r="F863" s="68" t="s">
        <v>2</v>
      </c>
      <c r="G863" s="68"/>
      <c r="H863" s="38" t="str">
        <f t="shared" si="66"/>
        <v>1360390500100000</v>
      </c>
      <c r="I863" s="16" t="s">
        <v>768</v>
      </c>
      <c r="J863" s="34" t="s">
        <v>1583</v>
      </c>
      <c r="K863" s="24" t="s">
        <v>999</v>
      </c>
      <c r="L863" s="97">
        <v>13603905</v>
      </c>
      <c r="M863" s="24">
        <v>901431</v>
      </c>
      <c r="N863" s="34" t="s">
        <v>2261</v>
      </c>
      <c r="AF863" t="e">
        <f>+VLOOKUP(M863,AG:AH,2,FALSE)</f>
        <v>#N/A</v>
      </c>
    </row>
    <row r="864" spans="1:32" ht="36" x14ac:dyDescent="0.25">
      <c r="A864" s="36">
        <f t="shared" si="61"/>
        <v>863</v>
      </c>
      <c r="B864" s="8" t="s">
        <v>1904</v>
      </c>
      <c r="C864" s="38">
        <v>1319</v>
      </c>
      <c r="D864" s="16" t="s">
        <v>817</v>
      </c>
      <c r="E864" s="36">
        <v>9106</v>
      </c>
      <c r="F864" s="68" t="s">
        <v>2</v>
      </c>
      <c r="G864" s="68"/>
      <c r="H864" s="38" t="str">
        <f>+CONCATENATE(L864,"001","00000")</f>
        <v>1360390600100000</v>
      </c>
      <c r="I864" s="16" t="s">
        <v>817</v>
      </c>
      <c r="J864" s="34" t="s">
        <v>1583</v>
      </c>
      <c r="K864" s="24" t="s">
        <v>999</v>
      </c>
      <c r="L864" s="97">
        <v>13603906</v>
      </c>
      <c r="M864" s="24">
        <v>901433</v>
      </c>
      <c r="N864" s="34" t="s">
        <v>2260</v>
      </c>
      <c r="AF864" t="e">
        <f>+VLOOKUP(M864,AG:AH,2,FALSE)</f>
        <v>#N/A</v>
      </c>
    </row>
    <row r="865" spans="1:32" ht="25.5" x14ac:dyDescent="0.25">
      <c r="A865" s="36">
        <f t="shared" si="61"/>
        <v>864</v>
      </c>
      <c r="B865" s="8" t="s">
        <v>1904</v>
      </c>
      <c r="C865" s="38">
        <v>1319</v>
      </c>
      <c r="D865" s="18" t="s">
        <v>770</v>
      </c>
      <c r="E865" s="7">
        <v>9201</v>
      </c>
      <c r="F865" s="68" t="s">
        <v>2</v>
      </c>
      <c r="G865" s="68"/>
      <c r="H865" s="38" t="str">
        <f>+CONCATENATE(L865,"001","00000")</f>
        <v>1360790100100000</v>
      </c>
      <c r="I865" s="18" t="s">
        <v>770</v>
      </c>
      <c r="J865" s="34" t="s">
        <v>1583</v>
      </c>
      <c r="K865" s="24" t="s">
        <v>999</v>
      </c>
      <c r="L865" s="97">
        <v>13607901</v>
      </c>
      <c r="M865" s="24">
        <v>901716</v>
      </c>
      <c r="N865" s="34" t="s">
        <v>2259</v>
      </c>
      <c r="AF865" t="e">
        <f>+VLOOKUP(M865,AG:AH,2,FALSE)</f>
        <v>#N/A</v>
      </c>
    </row>
    <row r="866" spans="1:32" ht="25.5" x14ac:dyDescent="0.25">
      <c r="A866" s="36">
        <f t="shared" si="61"/>
        <v>865</v>
      </c>
      <c r="B866" s="8" t="s">
        <v>1904</v>
      </c>
      <c r="C866" s="38">
        <v>1319</v>
      </c>
      <c r="D866" s="18" t="s">
        <v>769</v>
      </c>
      <c r="E866" s="7">
        <v>9202</v>
      </c>
      <c r="F866" s="68" t="s">
        <v>2</v>
      </c>
      <c r="G866" s="68"/>
      <c r="H866" s="38" t="str">
        <f t="shared" ref="H866:H870" si="67">+CONCATENATE(L866,"001","00000")</f>
        <v>1360790200100000</v>
      </c>
      <c r="I866" s="18" t="s">
        <v>769</v>
      </c>
      <c r="J866" s="34" t="s">
        <v>1583</v>
      </c>
      <c r="K866" s="24" t="s">
        <v>999</v>
      </c>
      <c r="L866" s="97">
        <v>13607902</v>
      </c>
      <c r="M866" s="24">
        <v>901233</v>
      </c>
      <c r="N866" s="34" t="s">
        <v>2263</v>
      </c>
      <c r="AF866" t="e">
        <f>+VLOOKUP(M866,AG:AH,2,FALSE)</f>
        <v>#N/A</v>
      </c>
    </row>
    <row r="867" spans="1:32" ht="25.5" x14ac:dyDescent="0.25">
      <c r="A867" s="36">
        <f t="shared" si="61"/>
        <v>866</v>
      </c>
      <c r="B867" s="8" t="s">
        <v>1904</v>
      </c>
      <c r="C867" s="38">
        <v>1319</v>
      </c>
      <c r="D867" s="18" t="s">
        <v>771</v>
      </c>
      <c r="E867" s="7">
        <v>9203</v>
      </c>
      <c r="F867" s="68" t="s">
        <v>2</v>
      </c>
      <c r="G867" s="68"/>
      <c r="H867" s="38" t="str">
        <f t="shared" si="67"/>
        <v>1360790300100000</v>
      </c>
      <c r="I867" s="18" t="s">
        <v>771</v>
      </c>
      <c r="J867" s="34" t="s">
        <v>1583</v>
      </c>
      <c r="K867" s="24" t="s">
        <v>999</v>
      </c>
      <c r="L867" s="97">
        <v>13607903</v>
      </c>
      <c r="M867" s="24">
        <v>901602</v>
      </c>
      <c r="N867" s="34" t="s">
        <v>2267</v>
      </c>
      <c r="AF867" t="e">
        <f>+VLOOKUP(M867,AG:AH,2,FALSE)</f>
        <v>#N/A</v>
      </c>
    </row>
    <row r="868" spans="1:32" ht="25.5" x14ac:dyDescent="0.25">
      <c r="A868" s="36">
        <f t="shared" si="61"/>
        <v>867</v>
      </c>
      <c r="B868" s="8" t="s">
        <v>1904</v>
      </c>
      <c r="C868" s="38">
        <v>1319</v>
      </c>
      <c r="D868" s="16" t="s">
        <v>772</v>
      </c>
      <c r="E868" s="7">
        <v>1034</v>
      </c>
      <c r="F868" s="68" t="s">
        <v>2</v>
      </c>
      <c r="G868" s="68"/>
      <c r="H868" s="38" t="str">
        <f t="shared" si="67"/>
        <v>1360201300100000</v>
      </c>
      <c r="I868" s="16" t="s">
        <v>772</v>
      </c>
      <c r="J868" s="34" t="s">
        <v>1583</v>
      </c>
      <c r="K868" s="24" t="s">
        <v>999</v>
      </c>
      <c r="L868" s="97">
        <v>13602013</v>
      </c>
      <c r="M868" s="36" t="s">
        <v>2257</v>
      </c>
      <c r="N868" s="50" t="s">
        <v>2258</v>
      </c>
      <c r="AF868" t="e">
        <f>+VLOOKUP(M868,AG:AH,2,FALSE)</f>
        <v>#N/A</v>
      </c>
    </row>
    <row r="869" spans="1:32" ht="25.5" x14ac:dyDescent="0.25">
      <c r="A869" s="36">
        <f t="shared" si="61"/>
        <v>868</v>
      </c>
      <c r="B869" s="8" t="s">
        <v>1904</v>
      </c>
      <c r="C869" s="38">
        <v>1319</v>
      </c>
      <c r="D869" s="18" t="s">
        <v>773</v>
      </c>
      <c r="E869" s="7">
        <v>1035</v>
      </c>
      <c r="F869" s="68" t="s">
        <v>2</v>
      </c>
      <c r="G869" s="68"/>
      <c r="H869" s="38" t="str">
        <f>+CONCATENATE(L869,"001","00000")</f>
        <v>1360201400100000</v>
      </c>
      <c r="I869" s="18" t="s">
        <v>773</v>
      </c>
      <c r="J869" s="34" t="s">
        <v>1583</v>
      </c>
      <c r="K869" s="24" t="s">
        <v>1566</v>
      </c>
      <c r="L869" s="97">
        <v>13602014</v>
      </c>
      <c r="M869" s="21" t="s">
        <v>2257</v>
      </c>
      <c r="N869" s="115" t="s">
        <v>2258</v>
      </c>
      <c r="O869" s="32" t="s">
        <v>2258</v>
      </c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F869" t="e">
        <f>+VLOOKUP(M869,AG:AH,2,FALSE)</f>
        <v>#N/A</v>
      </c>
    </row>
    <row r="870" spans="1:32" ht="25.5" x14ac:dyDescent="0.25">
      <c r="A870" s="36">
        <f t="shared" si="61"/>
        <v>869</v>
      </c>
      <c r="B870" s="8" t="s">
        <v>1904</v>
      </c>
      <c r="C870" s="38">
        <v>1319</v>
      </c>
      <c r="D870" s="18" t="s">
        <v>774</v>
      </c>
      <c r="E870" s="7">
        <v>1036</v>
      </c>
      <c r="F870" s="68" t="s">
        <v>2</v>
      </c>
      <c r="G870" s="68"/>
      <c r="H870" s="38" t="str">
        <f t="shared" si="67"/>
        <v>1360201500100000</v>
      </c>
      <c r="I870" s="18" t="s">
        <v>774</v>
      </c>
      <c r="J870" s="34" t="s">
        <v>1583</v>
      </c>
      <c r="K870" s="24" t="s">
        <v>999</v>
      </c>
      <c r="L870" s="97">
        <v>13602015</v>
      </c>
      <c r="M870" s="36" t="s">
        <v>2257</v>
      </c>
      <c r="N870" s="50" t="s">
        <v>2258</v>
      </c>
      <c r="AF870" t="e">
        <f>+VLOOKUP(M870,AG:AH,2,FALSE)</f>
        <v>#N/A</v>
      </c>
    </row>
    <row r="871" spans="1:32" ht="25.5" x14ac:dyDescent="0.25">
      <c r="A871" s="36">
        <f t="shared" si="61"/>
        <v>870</v>
      </c>
      <c r="B871" s="8" t="s">
        <v>1904</v>
      </c>
      <c r="C871" s="38">
        <v>1319</v>
      </c>
      <c r="D871" s="18" t="s">
        <v>775</v>
      </c>
      <c r="E871" s="7">
        <v>9301</v>
      </c>
      <c r="F871" s="68" t="s">
        <v>2</v>
      </c>
      <c r="G871" s="68"/>
      <c r="H871" s="38" t="str">
        <f>+CONCATENATE(L871,"001","00000")</f>
        <v>1360290100100000</v>
      </c>
      <c r="I871" s="18" t="s">
        <v>775</v>
      </c>
      <c r="J871" s="34" t="s">
        <v>1583</v>
      </c>
      <c r="K871" s="24" t="s">
        <v>999</v>
      </c>
      <c r="L871" s="97">
        <v>13602901</v>
      </c>
      <c r="M871" s="24">
        <v>901590</v>
      </c>
      <c r="N871" s="34" t="s">
        <v>2256</v>
      </c>
      <c r="AF871" t="e">
        <f>+VLOOKUP(M871,AG:AH,2,FALSE)</f>
        <v>#N/A</v>
      </c>
    </row>
    <row r="872" spans="1:32" ht="25.5" x14ac:dyDescent="0.25">
      <c r="A872" s="36">
        <f t="shared" si="61"/>
        <v>871</v>
      </c>
      <c r="B872" s="8" t="s">
        <v>1904</v>
      </c>
      <c r="C872" s="38">
        <v>1319</v>
      </c>
      <c r="D872" s="18" t="s">
        <v>776</v>
      </c>
      <c r="E872" s="7">
        <v>9303</v>
      </c>
      <c r="F872" s="68" t="s">
        <v>2</v>
      </c>
      <c r="G872" s="68"/>
      <c r="H872" s="38" t="str">
        <f>+CONCATENATE(L872,"001","00000")</f>
        <v>1360290300100000</v>
      </c>
      <c r="I872" s="18" t="s">
        <v>776</v>
      </c>
      <c r="J872" s="34" t="s">
        <v>1583</v>
      </c>
      <c r="K872" s="24" t="s">
        <v>999</v>
      </c>
      <c r="L872" s="97">
        <v>13602903</v>
      </c>
      <c r="M872" s="24">
        <v>901596</v>
      </c>
      <c r="N872" s="34" t="s">
        <v>2253</v>
      </c>
      <c r="AF872" t="e">
        <f>+VLOOKUP(M872,AG:AH,2,FALSE)</f>
        <v>#N/A</v>
      </c>
    </row>
    <row r="873" spans="1:32" ht="25.5" x14ac:dyDescent="0.25">
      <c r="A873" s="36">
        <f t="shared" si="61"/>
        <v>872</v>
      </c>
      <c r="B873" s="8" t="s">
        <v>1904</v>
      </c>
      <c r="C873" s="38">
        <v>1319</v>
      </c>
      <c r="D873" s="18" t="s">
        <v>777</v>
      </c>
      <c r="E873" s="7">
        <v>9304</v>
      </c>
      <c r="F873" s="68" t="s">
        <v>2</v>
      </c>
      <c r="G873" s="68"/>
      <c r="H873" s="38" t="str">
        <f t="shared" ref="H873" si="68">+CONCATENATE(L873,"001","00000")</f>
        <v>1360290400100000</v>
      </c>
      <c r="I873" s="18" t="s">
        <v>777</v>
      </c>
      <c r="J873" s="34" t="s">
        <v>1583</v>
      </c>
      <c r="K873" s="24" t="s">
        <v>999</v>
      </c>
      <c r="L873" s="97">
        <v>13602904</v>
      </c>
      <c r="M873" s="24">
        <v>901603</v>
      </c>
      <c r="N873" s="34" t="s">
        <v>2266</v>
      </c>
      <c r="AF873" t="e">
        <f>+VLOOKUP(M873,AG:AH,2,FALSE)</f>
        <v>#N/A</v>
      </c>
    </row>
    <row r="874" spans="1:32" ht="25.5" x14ac:dyDescent="0.25">
      <c r="A874" s="36">
        <f t="shared" si="61"/>
        <v>873</v>
      </c>
      <c r="B874" s="8" t="s">
        <v>1904</v>
      </c>
      <c r="C874" s="38">
        <v>1319</v>
      </c>
      <c r="D874" s="16" t="s">
        <v>778</v>
      </c>
      <c r="E874" s="7">
        <v>9305</v>
      </c>
      <c r="F874" s="68" t="s">
        <v>2</v>
      </c>
      <c r="G874" s="68"/>
      <c r="H874" s="38" t="str">
        <f>+CONCATENATE(L874,"001","00000")</f>
        <v>1360290500100000</v>
      </c>
      <c r="I874" s="16" t="s">
        <v>778</v>
      </c>
      <c r="J874" s="34" t="s">
        <v>1583</v>
      </c>
      <c r="K874" s="24" t="s">
        <v>999</v>
      </c>
      <c r="L874" s="97">
        <v>13602905</v>
      </c>
      <c r="M874" s="24">
        <v>901695</v>
      </c>
      <c r="N874" s="34" t="s">
        <v>2255</v>
      </c>
      <c r="AF874" t="e">
        <f>+VLOOKUP(M874,AG:AH,2,FALSE)</f>
        <v>#N/A</v>
      </c>
    </row>
    <row r="875" spans="1:32" ht="25.5" x14ac:dyDescent="0.25">
      <c r="A875" s="36">
        <f t="shared" si="61"/>
        <v>874</v>
      </c>
      <c r="B875" s="8" t="s">
        <v>1904</v>
      </c>
      <c r="C875" s="38">
        <v>1319</v>
      </c>
      <c r="D875" s="16" t="s">
        <v>779</v>
      </c>
      <c r="E875" s="7">
        <v>9306</v>
      </c>
      <c r="F875" s="68" t="s">
        <v>2</v>
      </c>
      <c r="G875" s="68"/>
      <c r="H875" s="38" t="str">
        <f>+CONCATENATE(L875,"001","00000")</f>
        <v>1360290600100000</v>
      </c>
      <c r="I875" s="16" t="s">
        <v>779</v>
      </c>
      <c r="J875" s="34" t="s">
        <v>1583</v>
      </c>
      <c r="K875" s="24" t="s">
        <v>999</v>
      </c>
      <c r="L875" s="97">
        <v>13602906</v>
      </c>
      <c r="M875" s="24">
        <v>901697</v>
      </c>
      <c r="N875" s="34" t="s">
        <v>2254</v>
      </c>
      <c r="AF875" t="e">
        <f>+VLOOKUP(M875,AG:AH,2,FALSE)</f>
        <v>#N/A</v>
      </c>
    </row>
    <row r="876" spans="1:32" ht="30" x14ac:dyDescent="0.25">
      <c r="A876" s="36">
        <f t="shared" si="61"/>
        <v>875</v>
      </c>
      <c r="B876" s="34" t="s">
        <v>601</v>
      </c>
      <c r="C876" s="34">
        <v>1207</v>
      </c>
      <c r="D876" s="34" t="s">
        <v>608</v>
      </c>
      <c r="E876" s="113">
        <v>1001</v>
      </c>
      <c r="F876" s="68" t="s">
        <v>125</v>
      </c>
      <c r="G876" s="68"/>
      <c r="H876" s="38" t="str">
        <f t="shared" ref="H876:H941" si="69">+CONCATENATE(L876,"001","00106")</f>
        <v>1220100100100106</v>
      </c>
      <c r="I876" s="34" t="s">
        <v>608</v>
      </c>
      <c r="J876" s="50" t="s">
        <v>1929</v>
      </c>
      <c r="K876" s="24" t="s">
        <v>1566</v>
      </c>
      <c r="L876" s="97">
        <v>12201001</v>
      </c>
      <c r="M876" s="21">
        <v>902172</v>
      </c>
      <c r="N876" s="116" t="s">
        <v>601</v>
      </c>
      <c r="AF876" t="e">
        <f>+VLOOKUP(M876,AG:AH,2,FALSE)</f>
        <v>#N/A</v>
      </c>
    </row>
    <row r="877" spans="1:32" ht="30" x14ac:dyDescent="0.25">
      <c r="A877" s="36">
        <f t="shared" si="61"/>
        <v>876</v>
      </c>
      <c r="B877" s="50" t="s">
        <v>602</v>
      </c>
      <c r="C877" s="50">
        <v>1208</v>
      </c>
      <c r="D877" s="50" t="s">
        <v>602</v>
      </c>
      <c r="E877" s="111">
        <v>1001</v>
      </c>
      <c r="F877" s="68" t="s">
        <v>2</v>
      </c>
      <c r="G877" s="68"/>
      <c r="H877" s="38" t="str">
        <f t="shared" si="69"/>
        <v>1220200100100106</v>
      </c>
      <c r="I877" s="50" t="s">
        <v>602</v>
      </c>
      <c r="J877" s="50" t="s">
        <v>1929</v>
      </c>
      <c r="K877" s="24" t="s">
        <v>1566</v>
      </c>
      <c r="L877" s="97">
        <v>12202001</v>
      </c>
      <c r="M877" s="21">
        <v>902162</v>
      </c>
      <c r="N877" s="74" t="s">
        <v>1041</v>
      </c>
      <c r="O877" t="s">
        <v>2091</v>
      </c>
      <c r="AF877" t="e">
        <f>+VLOOKUP(M877,AG:AH,2,FALSE)</f>
        <v>#N/A</v>
      </c>
    </row>
    <row r="878" spans="1:32" ht="30" x14ac:dyDescent="0.25">
      <c r="A878" s="36">
        <f t="shared" si="61"/>
        <v>877</v>
      </c>
      <c r="B878" s="50" t="s">
        <v>603</v>
      </c>
      <c r="C878" s="50">
        <v>1207</v>
      </c>
      <c r="D878" s="50" t="s">
        <v>603</v>
      </c>
      <c r="E878" s="111">
        <v>1003</v>
      </c>
      <c r="F878" s="68" t="s">
        <v>2</v>
      </c>
      <c r="G878" s="68"/>
      <c r="H878" s="38" t="str">
        <f t="shared" si="69"/>
        <v>1220300100100106</v>
      </c>
      <c r="I878" s="50" t="s">
        <v>603</v>
      </c>
      <c r="J878" s="50" t="s">
        <v>1929</v>
      </c>
      <c r="K878" s="24" t="s">
        <v>1566</v>
      </c>
      <c r="L878" s="97">
        <v>12203001</v>
      </c>
      <c r="M878" s="21">
        <v>900031</v>
      </c>
      <c r="N878" s="74" t="s">
        <v>1042</v>
      </c>
      <c r="O878" t="s">
        <v>2091</v>
      </c>
      <c r="AF878" t="e">
        <f>+VLOOKUP(M878,AG:AH,2,FALSE)</f>
        <v>#N/A</v>
      </c>
    </row>
    <row r="879" spans="1:32" ht="30" x14ac:dyDescent="0.25">
      <c r="A879" s="36">
        <f t="shared" si="61"/>
        <v>878</v>
      </c>
      <c r="B879" s="34" t="s">
        <v>604</v>
      </c>
      <c r="C879" s="34">
        <v>1209</v>
      </c>
      <c r="D879" s="34" t="s">
        <v>610</v>
      </c>
      <c r="E879" s="113">
        <v>1001</v>
      </c>
      <c r="F879" s="68" t="s">
        <v>2</v>
      </c>
      <c r="G879" s="68"/>
      <c r="H879" s="38" t="str">
        <f t="shared" si="69"/>
        <v>1220400100100106</v>
      </c>
      <c r="I879" s="34" t="s">
        <v>610</v>
      </c>
      <c r="J879" s="50" t="s">
        <v>1929</v>
      </c>
      <c r="K879" s="24" t="s">
        <v>1566</v>
      </c>
      <c r="L879" s="97">
        <v>12204001</v>
      </c>
      <c r="M879" s="72">
        <v>901349</v>
      </c>
      <c r="N879" s="113" t="s">
        <v>1043</v>
      </c>
      <c r="O879" s="34" t="s">
        <v>1996</v>
      </c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F879" t="e">
        <f>+VLOOKUP(M879,AG:AH,2,FALSE)</f>
        <v>#N/A</v>
      </c>
    </row>
    <row r="880" spans="1:32" ht="30" x14ac:dyDescent="0.25">
      <c r="A880" s="36">
        <f t="shared" si="61"/>
        <v>879</v>
      </c>
      <c r="B880" s="34" t="s">
        <v>604</v>
      </c>
      <c r="C880" s="34">
        <v>1209</v>
      </c>
      <c r="D880" s="34" t="s">
        <v>611</v>
      </c>
      <c r="E880" s="113">
        <v>1002</v>
      </c>
      <c r="F880" s="68" t="s">
        <v>2</v>
      </c>
      <c r="G880" s="68"/>
      <c r="H880" s="38" t="str">
        <f t="shared" si="69"/>
        <v>1220400200100106</v>
      </c>
      <c r="I880" s="34" t="s">
        <v>611</v>
      </c>
      <c r="J880" s="50" t="s">
        <v>1929</v>
      </c>
      <c r="K880" s="24" t="s">
        <v>1566</v>
      </c>
      <c r="L880" s="97">
        <v>12204002</v>
      </c>
      <c r="M880" s="72">
        <v>901349</v>
      </c>
      <c r="N880" s="113" t="s">
        <v>1043</v>
      </c>
      <c r="O880" s="34" t="s">
        <v>1996</v>
      </c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F880" t="e">
        <f>+VLOOKUP(M880,AG:AH,2,FALSE)</f>
        <v>#N/A</v>
      </c>
    </row>
    <row r="881" spans="1:32" ht="45" x14ac:dyDescent="0.25">
      <c r="A881" s="36">
        <f t="shared" si="61"/>
        <v>880</v>
      </c>
      <c r="B881" s="34" t="s">
        <v>618</v>
      </c>
      <c r="C881" s="34">
        <v>1218</v>
      </c>
      <c r="D881" s="34" t="s">
        <v>853</v>
      </c>
      <c r="E881" s="113">
        <v>1003</v>
      </c>
      <c r="F881" s="68" t="s">
        <v>2</v>
      </c>
      <c r="G881" s="68"/>
      <c r="H881" s="38" t="str">
        <f t="shared" si="69"/>
        <v>1250200300100106</v>
      </c>
      <c r="I881" s="34" t="s">
        <v>853</v>
      </c>
      <c r="J881" s="50" t="s">
        <v>1929</v>
      </c>
      <c r="K881" s="24" t="s">
        <v>999</v>
      </c>
      <c r="L881" s="97">
        <v>12502003</v>
      </c>
      <c r="M881" s="36">
        <v>902169</v>
      </c>
      <c r="N881" s="113" t="s">
        <v>1048</v>
      </c>
      <c r="AF881" t="e">
        <f>+VLOOKUP(M881,AG:AH,2,FALSE)</f>
        <v>#N/A</v>
      </c>
    </row>
    <row r="882" spans="1:32" ht="45" x14ac:dyDescent="0.25">
      <c r="A882" s="36">
        <f t="shared" si="61"/>
        <v>881</v>
      </c>
      <c r="B882" s="34" t="s">
        <v>618</v>
      </c>
      <c r="C882" s="34">
        <v>1218</v>
      </c>
      <c r="D882" s="34" t="s">
        <v>852</v>
      </c>
      <c r="E882" s="113">
        <v>1004</v>
      </c>
      <c r="F882" s="68" t="s">
        <v>2</v>
      </c>
      <c r="G882" s="68"/>
      <c r="H882" s="38" t="str">
        <f t="shared" si="69"/>
        <v>1250200400100106</v>
      </c>
      <c r="I882" s="34" t="s">
        <v>852</v>
      </c>
      <c r="J882" s="50" t="s">
        <v>1929</v>
      </c>
      <c r="K882" s="24" t="s">
        <v>999</v>
      </c>
      <c r="L882" s="97">
        <v>12502004</v>
      </c>
      <c r="M882" s="36">
        <v>902163</v>
      </c>
      <c r="N882" s="113" t="s">
        <v>1049</v>
      </c>
      <c r="AF882" t="e">
        <f>+VLOOKUP(M882,AG:AH,2,FALSE)</f>
        <v>#N/A</v>
      </c>
    </row>
    <row r="883" spans="1:32" ht="45" x14ac:dyDescent="0.25">
      <c r="A883" s="36">
        <f t="shared" si="61"/>
        <v>882</v>
      </c>
      <c r="B883" s="50" t="s">
        <v>564</v>
      </c>
      <c r="C883" s="50">
        <v>2107</v>
      </c>
      <c r="D883" s="50" t="s">
        <v>573</v>
      </c>
      <c r="E883" s="111">
        <v>1001</v>
      </c>
      <c r="F883" s="68" t="s">
        <v>125</v>
      </c>
      <c r="G883" s="68"/>
      <c r="H883" s="38" t="str">
        <f t="shared" si="69"/>
        <v>2140300100100106</v>
      </c>
      <c r="I883" s="24" t="s">
        <v>2034</v>
      </c>
      <c r="J883" s="50" t="s">
        <v>1929</v>
      </c>
      <c r="K883" s="24" t="s">
        <v>1566</v>
      </c>
      <c r="L883" s="97">
        <v>21403001</v>
      </c>
      <c r="M883" s="24">
        <v>901483</v>
      </c>
      <c r="N883" s="34" t="s">
        <v>2034</v>
      </c>
      <c r="AF883" t="e">
        <f>+VLOOKUP(M883,AG:AH,2,FALSE)</f>
        <v>#N/A</v>
      </c>
    </row>
    <row r="884" spans="1:32" ht="45" x14ac:dyDescent="0.25">
      <c r="A884" s="36">
        <f t="shared" si="61"/>
        <v>883</v>
      </c>
      <c r="B884" s="50" t="s">
        <v>564</v>
      </c>
      <c r="C884" s="50">
        <v>2107</v>
      </c>
      <c r="D884" s="50" t="s">
        <v>573</v>
      </c>
      <c r="E884" s="111">
        <v>1001</v>
      </c>
      <c r="F884" s="68" t="s">
        <v>125</v>
      </c>
      <c r="G884" s="68"/>
      <c r="H884" s="38" t="str">
        <f>+CONCATENATE(L884,"002","00106")</f>
        <v>2140300100200106</v>
      </c>
      <c r="I884" s="24" t="s">
        <v>2042</v>
      </c>
      <c r="J884" s="50" t="s">
        <v>1929</v>
      </c>
      <c r="K884" s="24" t="s">
        <v>1566</v>
      </c>
      <c r="L884" s="97">
        <v>21403001</v>
      </c>
      <c r="M884" s="24">
        <v>901489</v>
      </c>
      <c r="N884" s="34" t="s">
        <v>2035</v>
      </c>
      <c r="AF884" t="e">
        <f>+VLOOKUP(M884,AG:AH,2,FALSE)</f>
        <v>#N/A</v>
      </c>
    </row>
    <row r="885" spans="1:32" ht="45" x14ac:dyDescent="0.25">
      <c r="A885" s="36">
        <f t="shared" si="61"/>
        <v>884</v>
      </c>
      <c r="B885" s="50" t="s">
        <v>564</v>
      </c>
      <c r="C885" s="50">
        <v>2107</v>
      </c>
      <c r="D885" s="50" t="s">
        <v>573</v>
      </c>
      <c r="E885" s="111">
        <v>1001</v>
      </c>
      <c r="F885" s="68" t="s">
        <v>125</v>
      </c>
      <c r="G885" s="68"/>
      <c r="H885" s="38" t="str">
        <f>+CONCATENATE(L885,"003","00106")</f>
        <v>2140300100300106</v>
      </c>
      <c r="I885" s="24" t="s">
        <v>2036</v>
      </c>
      <c r="J885" s="50" t="s">
        <v>1929</v>
      </c>
      <c r="K885" s="24" t="s">
        <v>1566</v>
      </c>
      <c r="L885" s="97">
        <v>21403001</v>
      </c>
      <c r="M885" s="24">
        <v>901484</v>
      </c>
      <c r="N885" s="34" t="s">
        <v>2036</v>
      </c>
      <c r="AF885" t="e">
        <f>+VLOOKUP(M885,AG:AH,2,FALSE)</f>
        <v>#N/A</v>
      </c>
    </row>
    <row r="886" spans="1:32" ht="45" x14ac:dyDescent="0.25">
      <c r="A886" s="36">
        <f t="shared" si="61"/>
        <v>885</v>
      </c>
      <c r="B886" s="50" t="s">
        <v>564</v>
      </c>
      <c r="C886" s="50">
        <v>2107</v>
      </c>
      <c r="D886" s="50" t="s">
        <v>573</v>
      </c>
      <c r="E886" s="111">
        <v>1001</v>
      </c>
      <c r="F886" s="68" t="s">
        <v>125</v>
      </c>
      <c r="G886" s="68"/>
      <c r="H886" s="38" t="str">
        <f>+CONCATENATE(L886,"004","00106")</f>
        <v>2140300100400106</v>
      </c>
      <c r="I886" s="24" t="s">
        <v>2043</v>
      </c>
      <c r="J886" s="50" t="s">
        <v>1929</v>
      </c>
      <c r="K886" s="24" t="s">
        <v>1566</v>
      </c>
      <c r="L886" s="97">
        <v>21403001</v>
      </c>
      <c r="M886" s="24">
        <v>902276</v>
      </c>
      <c r="N886" s="34" t="s">
        <v>2037</v>
      </c>
      <c r="AF886" t="e">
        <f>+VLOOKUP(M886,AG:AH,2,FALSE)</f>
        <v>#N/A</v>
      </c>
    </row>
    <row r="887" spans="1:32" ht="45" x14ac:dyDescent="0.25">
      <c r="A887" s="36">
        <f t="shared" si="61"/>
        <v>886</v>
      </c>
      <c r="B887" s="50" t="s">
        <v>564</v>
      </c>
      <c r="C887" s="50">
        <v>2107</v>
      </c>
      <c r="D887" s="50" t="s">
        <v>573</v>
      </c>
      <c r="E887" s="111">
        <v>1001</v>
      </c>
      <c r="F887" s="68" t="s">
        <v>125</v>
      </c>
      <c r="G887" s="68"/>
      <c r="H887" s="38" t="str">
        <f>+CONCATENATE(L887,"012","00106")</f>
        <v>2140300101200106</v>
      </c>
      <c r="I887" s="24" t="s">
        <v>2075</v>
      </c>
      <c r="J887" s="50" t="s">
        <v>1929</v>
      </c>
      <c r="K887" s="24" t="s">
        <v>1566</v>
      </c>
      <c r="L887" s="97">
        <v>21403001</v>
      </c>
      <c r="M887" s="24">
        <v>901487</v>
      </c>
      <c r="N887" s="34" t="s">
        <v>2075</v>
      </c>
      <c r="AF887" t="e">
        <f>+VLOOKUP(M887,AG:AH,2,FALSE)</f>
        <v>#N/A</v>
      </c>
    </row>
    <row r="888" spans="1:32" ht="45" x14ac:dyDescent="0.25">
      <c r="A888" s="36">
        <f t="shared" si="61"/>
        <v>887</v>
      </c>
      <c r="B888" s="50" t="s">
        <v>564</v>
      </c>
      <c r="C888" s="50">
        <v>2107</v>
      </c>
      <c r="D888" s="50" t="s">
        <v>573</v>
      </c>
      <c r="E888" s="111">
        <v>1001</v>
      </c>
      <c r="F888" s="68" t="s">
        <v>125</v>
      </c>
      <c r="G888" s="68"/>
      <c r="H888" s="38" t="str">
        <f>+CONCATENATE(L888,"014","00106")</f>
        <v>2140300101400106</v>
      </c>
      <c r="I888" s="24" t="s">
        <v>2076</v>
      </c>
      <c r="J888" s="50" t="s">
        <v>1929</v>
      </c>
      <c r="K888" s="24" t="s">
        <v>1566</v>
      </c>
      <c r="L888" s="97">
        <v>21403001</v>
      </c>
      <c r="M888" s="24">
        <v>901481</v>
      </c>
      <c r="N888" s="34" t="s">
        <v>2076</v>
      </c>
      <c r="AF888" t="e">
        <f>+VLOOKUP(M888,AG:AH,2,FALSE)</f>
        <v>#N/A</v>
      </c>
    </row>
    <row r="889" spans="1:32" ht="45" x14ac:dyDescent="0.25">
      <c r="A889" s="36">
        <f t="shared" si="61"/>
        <v>888</v>
      </c>
      <c r="B889" s="50" t="s">
        <v>564</v>
      </c>
      <c r="C889" s="50">
        <v>2107</v>
      </c>
      <c r="D889" s="50" t="s">
        <v>573</v>
      </c>
      <c r="E889" s="111">
        <v>1001</v>
      </c>
      <c r="F889" s="68" t="s">
        <v>125</v>
      </c>
      <c r="G889" s="68"/>
      <c r="H889" s="38" t="str">
        <f>+CONCATENATE(L889,"005","00106")</f>
        <v>2140300100500106</v>
      </c>
      <c r="I889" s="24" t="s">
        <v>2038</v>
      </c>
      <c r="J889" s="50" t="s">
        <v>1929</v>
      </c>
      <c r="K889" s="24" t="s">
        <v>1566</v>
      </c>
      <c r="L889" s="97">
        <v>21403001</v>
      </c>
      <c r="M889" s="24">
        <v>901486</v>
      </c>
      <c r="N889" s="34" t="s">
        <v>2038</v>
      </c>
      <c r="AF889" t="e">
        <f>+VLOOKUP(M889,AG:AH,2,FALSE)</f>
        <v>#N/A</v>
      </c>
    </row>
    <row r="890" spans="1:32" ht="45" x14ac:dyDescent="0.25">
      <c r="A890" s="36">
        <f t="shared" si="61"/>
        <v>889</v>
      </c>
      <c r="B890" s="50" t="s">
        <v>564</v>
      </c>
      <c r="C890" s="50">
        <v>2107</v>
      </c>
      <c r="D890" s="50" t="s">
        <v>573</v>
      </c>
      <c r="E890" s="111">
        <v>1001</v>
      </c>
      <c r="F890" s="68" t="s">
        <v>125</v>
      </c>
      <c r="G890" s="68"/>
      <c r="H890" s="38" t="str">
        <f>+CONCATENATE(L890,"006","00106")</f>
        <v>2140300100600106</v>
      </c>
      <c r="I890" s="24" t="s">
        <v>2039</v>
      </c>
      <c r="J890" s="50" t="s">
        <v>1929</v>
      </c>
      <c r="K890" s="24" t="s">
        <v>1566</v>
      </c>
      <c r="L890" s="97">
        <v>21403001</v>
      </c>
      <c r="M890" s="24">
        <v>901482</v>
      </c>
      <c r="N890" s="34" t="s">
        <v>2039</v>
      </c>
      <c r="AF890" t="e">
        <f>+VLOOKUP(M890,AG:AH,2,FALSE)</f>
        <v>#N/A</v>
      </c>
    </row>
    <row r="891" spans="1:32" ht="45" x14ac:dyDescent="0.25">
      <c r="A891" s="36">
        <f t="shared" si="61"/>
        <v>890</v>
      </c>
      <c r="B891" s="50" t="s">
        <v>564</v>
      </c>
      <c r="C891" s="50">
        <v>2107</v>
      </c>
      <c r="D891" s="50" t="s">
        <v>573</v>
      </c>
      <c r="E891" s="111">
        <v>1001</v>
      </c>
      <c r="F891" s="68" t="s">
        <v>125</v>
      </c>
      <c r="G891" s="68"/>
      <c r="H891" s="38" t="str">
        <f>+CONCATENATE(L891,"007","00106")</f>
        <v>2140300100700106</v>
      </c>
      <c r="I891" s="24" t="s">
        <v>2040</v>
      </c>
      <c r="J891" s="50" t="s">
        <v>1929</v>
      </c>
      <c r="K891" s="24" t="s">
        <v>1566</v>
      </c>
      <c r="L891" s="97">
        <v>21403001</v>
      </c>
      <c r="M891" s="24">
        <v>900066</v>
      </c>
      <c r="N891" s="34" t="s">
        <v>2040</v>
      </c>
      <c r="AF891" t="e">
        <f>+VLOOKUP(M891,AG:AH,2,FALSE)</f>
        <v>#N/A</v>
      </c>
    </row>
    <row r="892" spans="1:32" ht="45" x14ac:dyDescent="0.25">
      <c r="A892" s="36">
        <f t="shared" si="61"/>
        <v>891</v>
      </c>
      <c r="B892" s="50" t="s">
        <v>564</v>
      </c>
      <c r="C892" s="50">
        <v>2107</v>
      </c>
      <c r="D892" s="50" t="s">
        <v>573</v>
      </c>
      <c r="E892" s="111">
        <v>1001</v>
      </c>
      <c r="F892" s="68" t="s">
        <v>125</v>
      </c>
      <c r="G892" s="68"/>
      <c r="H892" s="38" t="str">
        <f>+CONCATENATE(L892,"009","00106")</f>
        <v>2140300100900106</v>
      </c>
      <c r="I892" s="38" t="s">
        <v>2045</v>
      </c>
      <c r="J892" s="50" t="s">
        <v>1929</v>
      </c>
      <c r="K892" s="24" t="s">
        <v>1566</v>
      </c>
      <c r="L892" s="97">
        <v>21403001</v>
      </c>
      <c r="M892" s="38">
        <v>901485</v>
      </c>
      <c r="N892" s="50" t="s">
        <v>2045</v>
      </c>
      <c r="AF892" t="e">
        <f>+VLOOKUP(M892,AG:AH,2,FALSE)</f>
        <v>#N/A</v>
      </c>
    </row>
    <row r="893" spans="1:32" ht="45" x14ac:dyDescent="0.25">
      <c r="A893" s="36">
        <f t="shared" si="61"/>
        <v>892</v>
      </c>
      <c r="B893" s="50" t="s">
        <v>564</v>
      </c>
      <c r="C893" s="50">
        <v>2107</v>
      </c>
      <c r="D893" s="50" t="s">
        <v>573</v>
      </c>
      <c r="E893" s="111">
        <v>1001</v>
      </c>
      <c r="F893" s="68" t="s">
        <v>125</v>
      </c>
      <c r="G893" s="68"/>
      <c r="H893" s="38" t="str">
        <f>+CONCATENATE(L893,"008","00106")</f>
        <v>2140300100800106</v>
      </c>
      <c r="I893" s="24" t="s">
        <v>2044</v>
      </c>
      <c r="J893" s="50" t="s">
        <v>1929</v>
      </c>
      <c r="K893" s="24" t="s">
        <v>1566</v>
      </c>
      <c r="L893" s="97">
        <v>21403001</v>
      </c>
      <c r="M893" s="24">
        <v>902177</v>
      </c>
      <c r="N893" s="34" t="s">
        <v>2041</v>
      </c>
      <c r="AF893" t="e">
        <f>+VLOOKUP(M893,AG:AH,2,FALSE)</f>
        <v>#N/A</v>
      </c>
    </row>
    <row r="894" spans="1:32" ht="45" x14ac:dyDescent="0.25">
      <c r="A894" s="36">
        <f t="shared" si="61"/>
        <v>893</v>
      </c>
      <c r="B894" s="50" t="s">
        <v>564</v>
      </c>
      <c r="C894" s="50">
        <v>2107</v>
      </c>
      <c r="D894" s="50" t="s">
        <v>573</v>
      </c>
      <c r="E894" s="111">
        <v>1001</v>
      </c>
      <c r="F894" s="68" t="s">
        <v>125</v>
      </c>
      <c r="G894" s="68"/>
      <c r="H894" s="38" t="str">
        <f>+CONCATENATE(L894,"010","00106")</f>
        <v>2140300101000106</v>
      </c>
      <c r="I894" s="38" t="s">
        <v>2046</v>
      </c>
      <c r="J894" s="50" t="s">
        <v>1929</v>
      </c>
      <c r="K894" s="24" t="s">
        <v>1566</v>
      </c>
      <c r="L894" s="97">
        <v>21403001</v>
      </c>
      <c r="M894" s="38">
        <v>901675</v>
      </c>
      <c r="N894" s="50" t="s">
        <v>2046</v>
      </c>
      <c r="AF894" t="e">
        <f>+VLOOKUP(M894,AG:AH,2,FALSE)</f>
        <v>#N/A</v>
      </c>
    </row>
    <row r="895" spans="1:32" ht="45" x14ac:dyDescent="0.25">
      <c r="A895" s="36">
        <f t="shared" si="61"/>
        <v>894</v>
      </c>
      <c r="B895" s="50" t="s">
        <v>564</v>
      </c>
      <c r="C895" s="50">
        <v>2107</v>
      </c>
      <c r="D895" s="50" t="s">
        <v>573</v>
      </c>
      <c r="E895" s="111">
        <v>1001</v>
      </c>
      <c r="F895" s="68" t="s">
        <v>125</v>
      </c>
      <c r="G895" s="68"/>
      <c r="H895" s="38" t="str">
        <f>+CONCATENATE(L895,"011","00106")</f>
        <v>2140300101100106</v>
      </c>
      <c r="I895" s="24" t="s">
        <v>2047</v>
      </c>
      <c r="J895" s="50" t="s">
        <v>1929</v>
      </c>
      <c r="K895" s="24" t="s">
        <v>1566</v>
      </c>
      <c r="L895" s="97">
        <v>21403001</v>
      </c>
      <c r="M895" s="24">
        <v>901488</v>
      </c>
      <c r="N895" s="34" t="s">
        <v>2047</v>
      </c>
      <c r="AF895" t="e">
        <f>+VLOOKUP(M895,AG:AH,2,FALSE)</f>
        <v>#N/A</v>
      </c>
    </row>
    <row r="896" spans="1:32" ht="45" x14ac:dyDescent="0.25">
      <c r="A896" s="36">
        <f t="shared" ref="A896:A959" si="70">+A895+1</f>
        <v>895</v>
      </c>
      <c r="B896" s="50" t="s">
        <v>564</v>
      </c>
      <c r="C896" s="50">
        <v>2107</v>
      </c>
      <c r="D896" s="50" t="s">
        <v>574</v>
      </c>
      <c r="E896" s="111">
        <v>1003</v>
      </c>
      <c r="F896" s="68" t="s">
        <v>2338</v>
      </c>
      <c r="G896" s="68"/>
      <c r="H896" s="38" t="str">
        <f t="shared" si="69"/>
        <v>2140300300100106</v>
      </c>
      <c r="I896" s="24" t="s">
        <v>2065</v>
      </c>
      <c r="J896" s="50" t="s">
        <v>1929</v>
      </c>
      <c r="K896" s="24" t="s">
        <v>1566</v>
      </c>
      <c r="L896" s="97">
        <v>21403003</v>
      </c>
      <c r="M896" s="24">
        <v>901506</v>
      </c>
      <c r="N896" s="34" t="s">
        <v>2065</v>
      </c>
      <c r="AF896" t="e">
        <f>+VLOOKUP(M896,AG:AH,2,FALSE)</f>
        <v>#N/A</v>
      </c>
    </row>
    <row r="897" spans="1:32" ht="45" x14ac:dyDescent="0.25">
      <c r="A897" s="36">
        <f t="shared" si="70"/>
        <v>896</v>
      </c>
      <c r="B897" s="50" t="s">
        <v>564</v>
      </c>
      <c r="C897" s="50">
        <v>2107</v>
      </c>
      <c r="D897" s="50" t="s">
        <v>574</v>
      </c>
      <c r="E897" s="111">
        <v>1003</v>
      </c>
      <c r="F897" s="68" t="s">
        <v>2338</v>
      </c>
      <c r="G897" s="68"/>
      <c r="H897" s="38" t="str">
        <f>+CONCATENATE(L897,"002","00106")</f>
        <v>2140300300200106</v>
      </c>
      <c r="I897" s="24" t="s">
        <v>2066</v>
      </c>
      <c r="J897" s="50" t="s">
        <v>1929</v>
      </c>
      <c r="K897" s="24" t="s">
        <v>1566</v>
      </c>
      <c r="L897" s="97">
        <v>21403003</v>
      </c>
      <c r="M897" s="24">
        <v>901502</v>
      </c>
      <c r="N897" s="34" t="s">
        <v>2066</v>
      </c>
      <c r="AF897" t="e">
        <f>+VLOOKUP(M897,AG:AH,2,FALSE)</f>
        <v>#N/A</v>
      </c>
    </row>
    <row r="898" spans="1:32" ht="45" x14ac:dyDescent="0.25">
      <c r="A898" s="36">
        <f t="shared" si="70"/>
        <v>897</v>
      </c>
      <c r="B898" s="50" t="s">
        <v>564</v>
      </c>
      <c r="C898" s="50">
        <v>2107</v>
      </c>
      <c r="D898" s="50" t="s">
        <v>574</v>
      </c>
      <c r="E898" s="111">
        <v>1003</v>
      </c>
      <c r="F898" s="68" t="s">
        <v>2338</v>
      </c>
      <c r="G898" s="68"/>
      <c r="H898" s="38" t="str">
        <f>+CONCATENATE(L898,"003","00106")</f>
        <v>2140300300300106</v>
      </c>
      <c r="I898" s="24" t="s">
        <v>2067</v>
      </c>
      <c r="J898" s="50" t="s">
        <v>1929</v>
      </c>
      <c r="K898" s="24" t="s">
        <v>1566</v>
      </c>
      <c r="L898" s="97">
        <v>21403003</v>
      </c>
      <c r="M898" s="24">
        <v>901505</v>
      </c>
      <c r="N898" s="34" t="s">
        <v>2067</v>
      </c>
      <c r="AF898" t="e">
        <f>+VLOOKUP(M898,AG:AH,2,FALSE)</f>
        <v>#N/A</v>
      </c>
    </row>
    <row r="899" spans="1:32" ht="45" x14ac:dyDescent="0.25">
      <c r="A899" s="36">
        <f t="shared" si="70"/>
        <v>898</v>
      </c>
      <c r="B899" s="50" t="s">
        <v>564</v>
      </c>
      <c r="C899" s="50">
        <v>2107</v>
      </c>
      <c r="D899" s="50" t="s">
        <v>574</v>
      </c>
      <c r="E899" s="111">
        <v>1003</v>
      </c>
      <c r="F899" s="68" t="s">
        <v>2338</v>
      </c>
      <c r="G899" s="68"/>
      <c r="H899" s="38" t="str">
        <f>+CONCATENATE(L899,"004","00106")</f>
        <v>2140300300400106</v>
      </c>
      <c r="I899" s="24" t="s">
        <v>2068</v>
      </c>
      <c r="J899" s="50" t="s">
        <v>1929</v>
      </c>
      <c r="K899" s="24" t="s">
        <v>1566</v>
      </c>
      <c r="L899" s="97">
        <v>21403003</v>
      </c>
      <c r="M899" s="24">
        <v>901507</v>
      </c>
      <c r="N899" s="34" t="s">
        <v>2068</v>
      </c>
      <c r="AF899" t="e">
        <f>+VLOOKUP(M899,AG:AH,2,FALSE)</f>
        <v>#N/A</v>
      </c>
    </row>
    <row r="900" spans="1:32" ht="45" x14ac:dyDescent="0.25">
      <c r="A900" s="36">
        <f t="shared" si="70"/>
        <v>899</v>
      </c>
      <c r="B900" s="50" t="s">
        <v>564</v>
      </c>
      <c r="C900" s="50">
        <v>2107</v>
      </c>
      <c r="D900" s="50" t="s">
        <v>574</v>
      </c>
      <c r="E900" s="111">
        <v>1003</v>
      </c>
      <c r="F900" s="68" t="s">
        <v>2338</v>
      </c>
      <c r="G900" s="68"/>
      <c r="H900" s="38" t="str">
        <f>+CONCATENATE(L900,"005","00106")</f>
        <v>2140300300500106</v>
      </c>
      <c r="I900" s="24" t="s">
        <v>2069</v>
      </c>
      <c r="J900" s="50" t="s">
        <v>1929</v>
      </c>
      <c r="K900" s="24" t="s">
        <v>1566</v>
      </c>
      <c r="L900" s="97">
        <v>21403003</v>
      </c>
      <c r="M900" s="24">
        <v>901676</v>
      </c>
      <c r="N900" s="34" t="s">
        <v>2069</v>
      </c>
      <c r="AF900" t="e">
        <f>+VLOOKUP(M900,AG:AH,2,FALSE)</f>
        <v>#N/A</v>
      </c>
    </row>
    <row r="901" spans="1:32" ht="45" x14ac:dyDescent="0.25">
      <c r="A901" s="36">
        <f t="shared" si="70"/>
        <v>900</v>
      </c>
      <c r="B901" s="50" t="s">
        <v>564</v>
      </c>
      <c r="C901" s="50">
        <v>2107</v>
      </c>
      <c r="D901" s="50" t="s">
        <v>574</v>
      </c>
      <c r="E901" s="111">
        <v>1003</v>
      </c>
      <c r="F901" s="68" t="s">
        <v>2338</v>
      </c>
      <c r="G901" s="68"/>
      <c r="H901" s="38" t="str">
        <f>+CONCATENATE(L901,"006","00106")</f>
        <v>2140300300600106</v>
      </c>
      <c r="I901" s="24" t="s">
        <v>2070</v>
      </c>
      <c r="J901" s="50" t="s">
        <v>1929</v>
      </c>
      <c r="K901" s="24" t="s">
        <v>1566</v>
      </c>
      <c r="L901" s="97">
        <v>21403003</v>
      </c>
      <c r="M901" s="24">
        <v>901503</v>
      </c>
      <c r="N901" s="34" t="s">
        <v>2070</v>
      </c>
      <c r="AF901" t="e">
        <f>+VLOOKUP(M901,AG:AH,2,FALSE)</f>
        <v>#N/A</v>
      </c>
    </row>
    <row r="902" spans="1:32" ht="45" x14ac:dyDescent="0.25">
      <c r="A902" s="36">
        <f t="shared" si="70"/>
        <v>901</v>
      </c>
      <c r="B902" s="50" t="s">
        <v>564</v>
      </c>
      <c r="C902" s="50">
        <v>2107</v>
      </c>
      <c r="D902" s="50" t="s">
        <v>574</v>
      </c>
      <c r="E902" s="111">
        <v>1003</v>
      </c>
      <c r="F902" s="68" t="s">
        <v>2338</v>
      </c>
      <c r="G902" s="68"/>
      <c r="H902" s="38" t="str">
        <f>+CONCATENATE(L902,"007","00106")</f>
        <v>2140300300700106</v>
      </c>
      <c r="I902" s="24" t="s">
        <v>2071</v>
      </c>
      <c r="J902" s="50" t="s">
        <v>1929</v>
      </c>
      <c r="K902" s="24" t="s">
        <v>1566</v>
      </c>
      <c r="L902" s="97">
        <v>21403003</v>
      </c>
      <c r="M902" s="24">
        <v>901504</v>
      </c>
      <c r="N902" s="34" t="s">
        <v>2071</v>
      </c>
      <c r="AF902" t="e">
        <f>+VLOOKUP(M902,AG:AH,2,FALSE)</f>
        <v>#N/A</v>
      </c>
    </row>
    <row r="903" spans="1:32" ht="45" x14ac:dyDescent="0.25">
      <c r="A903" s="36">
        <f t="shared" si="70"/>
        <v>902</v>
      </c>
      <c r="B903" s="50" t="s">
        <v>564</v>
      </c>
      <c r="C903" s="50">
        <v>2107</v>
      </c>
      <c r="D903" s="50" t="s">
        <v>575</v>
      </c>
      <c r="E903" s="111">
        <v>1004</v>
      </c>
      <c r="F903" s="68" t="s">
        <v>207</v>
      </c>
      <c r="G903" s="68"/>
      <c r="H903" s="38" t="str">
        <f t="shared" si="69"/>
        <v>2140300400100106</v>
      </c>
      <c r="I903" s="24" t="s">
        <v>2072</v>
      </c>
      <c r="J903" s="50" t="s">
        <v>1929</v>
      </c>
      <c r="K903" s="24" t="s">
        <v>1566</v>
      </c>
      <c r="L903" s="97">
        <v>21403004</v>
      </c>
      <c r="M903" s="24">
        <v>901509</v>
      </c>
      <c r="N903" s="34" t="s">
        <v>2072</v>
      </c>
      <c r="AF903" t="e">
        <f>+VLOOKUP(M903,AG:AH,2,FALSE)</f>
        <v>#N/A</v>
      </c>
    </row>
    <row r="904" spans="1:32" ht="45" x14ac:dyDescent="0.25">
      <c r="A904" s="36">
        <f t="shared" si="70"/>
        <v>903</v>
      </c>
      <c r="B904" s="50" t="s">
        <v>564</v>
      </c>
      <c r="C904" s="50">
        <v>2107</v>
      </c>
      <c r="D904" s="50" t="s">
        <v>575</v>
      </c>
      <c r="E904" s="111">
        <v>1004</v>
      </c>
      <c r="F904" s="68" t="s">
        <v>207</v>
      </c>
      <c r="G904" s="68"/>
      <c r="H904" s="38" t="str">
        <f>+CONCATENATE(L904,"002","00106")</f>
        <v>2140300400200106</v>
      </c>
      <c r="I904" s="24" t="s">
        <v>2073</v>
      </c>
      <c r="J904" s="50" t="s">
        <v>1929</v>
      </c>
      <c r="K904" s="24" t="s">
        <v>1566</v>
      </c>
      <c r="L904" s="97">
        <v>21403004</v>
      </c>
      <c r="M904" s="24">
        <v>901677</v>
      </c>
      <c r="N904" s="34" t="s">
        <v>2073</v>
      </c>
      <c r="AF904" t="e">
        <f>+VLOOKUP(M904,AG:AH,2,FALSE)</f>
        <v>#N/A</v>
      </c>
    </row>
    <row r="905" spans="1:32" ht="45" x14ac:dyDescent="0.25">
      <c r="A905" s="36">
        <f t="shared" si="70"/>
        <v>904</v>
      </c>
      <c r="B905" s="50" t="s">
        <v>564</v>
      </c>
      <c r="C905" s="50">
        <v>2107</v>
      </c>
      <c r="D905" s="50" t="s">
        <v>575</v>
      </c>
      <c r="E905" s="111">
        <v>1004</v>
      </c>
      <c r="F905" s="68" t="s">
        <v>207</v>
      </c>
      <c r="G905" s="68"/>
      <c r="H905" s="38" t="str">
        <f>+CONCATENATE(L905,"003","00106")</f>
        <v>2140300400300106</v>
      </c>
      <c r="I905" s="24" t="s">
        <v>2074</v>
      </c>
      <c r="J905" s="50" t="s">
        <v>1929</v>
      </c>
      <c r="K905" s="24" t="s">
        <v>1566</v>
      </c>
      <c r="L905" s="97">
        <v>21403004</v>
      </c>
      <c r="M905" s="24">
        <v>901508</v>
      </c>
      <c r="N905" s="34" t="s">
        <v>2074</v>
      </c>
      <c r="AF905" t="e">
        <f>+VLOOKUP(M905,AG:AH,2,FALSE)</f>
        <v>#N/A</v>
      </c>
    </row>
    <row r="906" spans="1:32" ht="45" x14ac:dyDescent="0.25">
      <c r="A906" s="36">
        <f t="shared" si="70"/>
        <v>905</v>
      </c>
      <c r="B906" s="50" t="s">
        <v>564</v>
      </c>
      <c r="C906" s="50">
        <v>2107</v>
      </c>
      <c r="D906" s="50" t="s">
        <v>576</v>
      </c>
      <c r="E906" s="111">
        <v>1005</v>
      </c>
      <c r="F906" s="68" t="s">
        <v>2339</v>
      </c>
      <c r="G906" s="68"/>
      <c r="H906" s="38" t="str">
        <f t="shared" si="69"/>
        <v>2140300500100106</v>
      </c>
      <c r="I906" s="24" t="s">
        <v>2081</v>
      </c>
      <c r="J906" s="50" t="s">
        <v>1929</v>
      </c>
      <c r="K906" s="24" t="s">
        <v>1566</v>
      </c>
      <c r="L906" s="97">
        <v>21403005</v>
      </c>
      <c r="M906" s="24">
        <v>901511</v>
      </c>
      <c r="N906" s="34" t="s">
        <v>2079</v>
      </c>
      <c r="AF906" t="e">
        <f>+VLOOKUP(M906,AG:AH,2,FALSE)</f>
        <v>#N/A</v>
      </c>
    </row>
    <row r="907" spans="1:32" ht="45" x14ac:dyDescent="0.25">
      <c r="A907" s="36">
        <f t="shared" si="70"/>
        <v>906</v>
      </c>
      <c r="B907" s="50" t="s">
        <v>564</v>
      </c>
      <c r="C907" s="50">
        <v>2107</v>
      </c>
      <c r="D907" s="50" t="s">
        <v>577</v>
      </c>
      <c r="E907" s="111">
        <v>1006</v>
      </c>
      <c r="F907" s="68" t="s">
        <v>2340</v>
      </c>
      <c r="G907" s="68"/>
      <c r="H907" s="38" t="str">
        <f t="shared" si="69"/>
        <v>2140300600100106</v>
      </c>
      <c r="I907" s="24" t="s">
        <v>2078</v>
      </c>
      <c r="J907" s="50" t="s">
        <v>1929</v>
      </c>
      <c r="K907" s="24" t="s">
        <v>1566</v>
      </c>
      <c r="L907" s="97">
        <v>21403006</v>
      </c>
      <c r="M907" s="90">
        <v>901512</v>
      </c>
      <c r="N907" s="34" t="s">
        <v>2077</v>
      </c>
      <c r="AF907" t="e">
        <f>+VLOOKUP(M907,AG:AH,2,FALSE)</f>
        <v>#N/A</v>
      </c>
    </row>
    <row r="908" spans="1:32" ht="45" x14ac:dyDescent="0.25">
      <c r="A908" s="36">
        <f t="shared" si="70"/>
        <v>907</v>
      </c>
      <c r="B908" s="50" t="s">
        <v>564</v>
      </c>
      <c r="C908" s="50">
        <v>2107</v>
      </c>
      <c r="D908" s="50" t="s">
        <v>576</v>
      </c>
      <c r="E908" s="111">
        <v>1005</v>
      </c>
      <c r="F908" s="68" t="s">
        <v>2339</v>
      </c>
      <c r="G908" s="68"/>
      <c r="H908" s="38" t="str">
        <f>+CONCATENATE(L908,"002","00106")</f>
        <v>2140300500200106</v>
      </c>
      <c r="I908" s="24" t="s">
        <v>2082</v>
      </c>
      <c r="J908" s="50" t="s">
        <v>1929</v>
      </c>
      <c r="K908" s="24" t="s">
        <v>1566</v>
      </c>
      <c r="L908" s="97">
        <v>21403005</v>
      </c>
      <c r="M908" s="24">
        <v>901510</v>
      </c>
      <c r="N908" s="34" t="s">
        <v>2080</v>
      </c>
      <c r="AF908" t="e">
        <f>+VLOOKUP(M908,AG:AH,2,FALSE)</f>
        <v>#N/A</v>
      </c>
    </row>
    <row r="909" spans="1:32" ht="45" x14ac:dyDescent="0.25">
      <c r="A909" s="36">
        <f t="shared" si="70"/>
        <v>908</v>
      </c>
      <c r="B909" s="50" t="s">
        <v>564</v>
      </c>
      <c r="C909" s="50">
        <v>2107</v>
      </c>
      <c r="D909" s="50" t="s">
        <v>578</v>
      </c>
      <c r="E909" s="111">
        <v>1007</v>
      </c>
      <c r="F909" s="68" t="s">
        <v>2341</v>
      </c>
      <c r="G909" s="68"/>
      <c r="H909" s="38" t="str">
        <f t="shared" si="69"/>
        <v>2140300700100106</v>
      </c>
      <c r="I909" s="24" t="s">
        <v>2083</v>
      </c>
      <c r="J909" s="50" t="s">
        <v>1929</v>
      </c>
      <c r="K909" s="24" t="s">
        <v>1566</v>
      </c>
      <c r="L909" s="97">
        <v>21403007</v>
      </c>
      <c r="M909" s="24">
        <v>901513</v>
      </c>
      <c r="N909" s="34" t="s">
        <v>2083</v>
      </c>
      <c r="AF909" t="e">
        <f>+VLOOKUP(M909,AG:AH,2,FALSE)</f>
        <v>#N/A</v>
      </c>
    </row>
    <row r="910" spans="1:32" ht="45" x14ac:dyDescent="0.25">
      <c r="A910" s="36">
        <f t="shared" si="70"/>
        <v>909</v>
      </c>
      <c r="B910" s="50" t="s">
        <v>564</v>
      </c>
      <c r="C910" s="50">
        <v>2107</v>
      </c>
      <c r="D910" s="50" t="s">
        <v>579</v>
      </c>
      <c r="E910" s="111">
        <v>1008</v>
      </c>
      <c r="F910" s="68" t="s">
        <v>125</v>
      </c>
      <c r="G910" s="68"/>
      <c r="H910" s="38" t="str">
        <f t="shared" si="69"/>
        <v>2140300800100106</v>
      </c>
      <c r="I910" s="24" t="s">
        <v>2189</v>
      </c>
      <c r="J910" s="50" t="s">
        <v>1929</v>
      </c>
      <c r="K910" s="24" t="s">
        <v>1566</v>
      </c>
      <c r="L910" s="97">
        <v>21403008</v>
      </c>
      <c r="M910" s="24">
        <v>901497</v>
      </c>
      <c r="N910" s="34" t="s">
        <v>2048</v>
      </c>
      <c r="AF910" t="e">
        <f>+VLOOKUP(M910,AG:AH,2,FALSE)</f>
        <v>#N/A</v>
      </c>
    </row>
    <row r="911" spans="1:32" ht="45" x14ac:dyDescent="0.25">
      <c r="A911" s="36">
        <f t="shared" si="70"/>
        <v>910</v>
      </c>
      <c r="B911" s="50" t="s">
        <v>564</v>
      </c>
      <c r="C911" s="50">
        <v>2107</v>
      </c>
      <c r="D911" s="50" t="s">
        <v>579</v>
      </c>
      <c r="E911" s="111">
        <v>1008</v>
      </c>
      <c r="F911" s="68" t="s">
        <v>125</v>
      </c>
      <c r="G911" s="68"/>
      <c r="H911" s="38" t="str">
        <f>+CONCATENATE(L911,"002","00106")</f>
        <v>2140300800200106</v>
      </c>
      <c r="I911" s="24" t="s">
        <v>2190</v>
      </c>
      <c r="J911" s="50" t="s">
        <v>1929</v>
      </c>
      <c r="K911" s="38" t="s">
        <v>1566</v>
      </c>
      <c r="L911" s="97">
        <v>21403008</v>
      </c>
      <c r="M911" s="24">
        <v>902251</v>
      </c>
      <c r="N911" s="34" t="s">
        <v>2049</v>
      </c>
      <c r="AF911" t="e">
        <f>+VLOOKUP(M911,AG:AH,2,FALSE)</f>
        <v>#N/A</v>
      </c>
    </row>
    <row r="912" spans="1:32" ht="45" x14ac:dyDescent="0.25">
      <c r="A912" s="36">
        <f t="shared" si="70"/>
        <v>911</v>
      </c>
      <c r="B912" s="50" t="s">
        <v>564</v>
      </c>
      <c r="C912" s="50">
        <v>2107</v>
      </c>
      <c r="D912" s="50" t="s">
        <v>579</v>
      </c>
      <c r="E912" s="111">
        <v>1008</v>
      </c>
      <c r="F912" s="68" t="s">
        <v>125</v>
      </c>
      <c r="G912" s="68"/>
      <c r="H912" s="38" t="str">
        <f>+CONCATENATE(L912,"004","00106")</f>
        <v>2140300800400106</v>
      </c>
      <c r="I912" s="24" t="s">
        <v>2191</v>
      </c>
      <c r="J912" s="50" t="s">
        <v>1929</v>
      </c>
      <c r="K912" s="38" t="s">
        <v>1566</v>
      </c>
      <c r="L912" s="97">
        <v>21403008</v>
      </c>
      <c r="M912" s="24">
        <v>902184</v>
      </c>
      <c r="N912" s="34" t="s">
        <v>2050</v>
      </c>
      <c r="AF912" t="e">
        <f>+VLOOKUP(M912,AG:AH,2,FALSE)</f>
        <v>#N/A</v>
      </c>
    </row>
    <row r="913" spans="1:32" ht="45" x14ac:dyDescent="0.25">
      <c r="A913" s="36">
        <f t="shared" si="70"/>
        <v>912</v>
      </c>
      <c r="B913" s="50" t="s">
        <v>564</v>
      </c>
      <c r="C913" s="50">
        <v>2107</v>
      </c>
      <c r="D913" s="50" t="s">
        <v>579</v>
      </c>
      <c r="E913" s="111">
        <v>1008</v>
      </c>
      <c r="F913" s="68" t="s">
        <v>125</v>
      </c>
      <c r="G913" s="68"/>
      <c r="H913" s="38" t="str">
        <f>+CONCATENATE(L913,"005","00106")</f>
        <v>2140300800500106</v>
      </c>
      <c r="I913" s="24" t="s">
        <v>2192</v>
      </c>
      <c r="J913" s="50" t="s">
        <v>1929</v>
      </c>
      <c r="K913" s="38" t="s">
        <v>1566</v>
      </c>
      <c r="L913" s="97">
        <v>21403008</v>
      </c>
      <c r="M913" s="24">
        <v>902174</v>
      </c>
      <c r="N913" s="34" t="s">
        <v>2051</v>
      </c>
      <c r="AF913" t="e">
        <f>+VLOOKUP(M913,AG:AH,2,FALSE)</f>
        <v>#N/A</v>
      </c>
    </row>
    <row r="914" spans="1:32" ht="45" x14ac:dyDescent="0.25">
      <c r="A914" s="36">
        <f t="shared" si="70"/>
        <v>913</v>
      </c>
      <c r="B914" s="50" t="s">
        <v>564</v>
      </c>
      <c r="C914" s="50">
        <v>2107</v>
      </c>
      <c r="D914" s="50" t="s">
        <v>579</v>
      </c>
      <c r="E914" s="111">
        <v>1008</v>
      </c>
      <c r="F914" s="68" t="s">
        <v>125</v>
      </c>
      <c r="G914" s="68"/>
      <c r="H914" s="38" t="str">
        <f>+CONCATENATE(L914,"006","00106")</f>
        <v>2140300800600106</v>
      </c>
      <c r="I914" s="24" t="s">
        <v>2342</v>
      </c>
      <c r="J914" s="50" t="s">
        <v>1929</v>
      </c>
      <c r="K914" s="38" t="s">
        <v>1566</v>
      </c>
      <c r="L914" s="97">
        <v>21403008</v>
      </c>
      <c r="M914" s="24">
        <v>901855</v>
      </c>
      <c r="N914" s="34" t="s">
        <v>2052</v>
      </c>
      <c r="AF914" t="e">
        <f>+VLOOKUP(M914,AG:AH,2,FALSE)</f>
        <v>#N/A</v>
      </c>
    </row>
    <row r="915" spans="1:32" ht="45" x14ac:dyDescent="0.25">
      <c r="A915" s="36">
        <f t="shared" si="70"/>
        <v>914</v>
      </c>
      <c r="B915" s="50" t="s">
        <v>564</v>
      </c>
      <c r="C915" s="50">
        <v>2107</v>
      </c>
      <c r="D915" s="50" t="s">
        <v>579</v>
      </c>
      <c r="E915" s="111">
        <v>1008</v>
      </c>
      <c r="F915" s="68" t="s">
        <v>125</v>
      </c>
      <c r="G915" s="68"/>
      <c r="H915" s="38" t="str">
        <f>+CONCATENATE(L915,"007","00106")</f>
        <v>2140300800700106</v>
      </c>
      <c r="I915" s="24" t="s">
        <v>2193</v>
      </c>
      <c r="J915" s="50" t="s">
        <v>1929</v>
      </c>
      <c r="K915" s="38" t="s">
        <v>1566</v>
      </c>
      <c r="L915" s="97">
        <v>21403008</v>
      </c>
      <c r="M915" s="24">
        <v>901501</v>
      </c>
      <c r="N915" s="34" t="s">
        <v>2053</v>
      </c>
      <c r="AF915" t="e">
        <f>+VLOOKUP(M915,AG:AH,2,FALSE)</f>
        <v>#N/A</v>
      </c>
    </row>
    <row r="916" spans="1:32" ht="45" x14ac:dyDescent="0.25">
      <c r="A916" s="36">
        <f t="shared" si="70"/>
        <v>915</v>
      </c>
      <c r="B916" s="50" t="s">
        <v>564</v>
      </c>
      <c r="C916" s="50">
        <v>2107</v>
      </c>
      <c r="D916" s="50" t="s">
        <v>579</v>
      </c>
      <c r="E916" s="111">
        <v>1008</v>
      </c>
      <c r="F916" s="68" t="s">
        <v>125</v>
      </c>
      <c r="G916" s="68"/>
      <c r="H916" s="38" t="str">
        <f>+CONCATENATE(L916,"008","00106")</f>
        <v>2140300800800106</v>
      </c>
      <c r="I916" s="24" t="s">
        <v>2194</v>
      </c>
      <c r="J916" s="50" t="s">
        <v>1929</v>
      </c>
      <c r="K916" s="38" t="s">
        <v>1566</v>
      </c>
      <c r="L916" s="97">
        <v>21403008</v>
      </c>
      <c r="M916" s="24">
        <v>901496</v>
      </c>
      <c r="N916" s="34" t="s">
        <v>2054</v>
      </c>
      <c r="AF916" t="e">
        <f>+VLOOKUP(M916,AG:AH,2,FALSE)</f>
        <v>#N/A</v>
      </c>
    </row>
    <row r="917" spans="1:32" ht="45" x14ac:dyDescent="0.25">
      <c r="A917" s="36">
        <f t="shared" si="70"/>
        <v>916</v>
      </c>
      <c r="B917" s="50" t="s">
        <v>564</v>
      </c>
      <c r="C917" s="50">
        <v>2107</v>
      </c>
      <c r="D917" s="50" t="s">
        <v>2199</v>
      </c>
      <c r="E917" s="111">
        <v>1012</v>
      </c>
      <c r="F917" s="68" t="s">
        <v>125</v>
      </c>
      <c r="G917" s="68"/>
      <c r="H917" s="38" t="str">
        <f>+CONCATENATE(L917,"008","00106")</f>
        <v>2140301200800106</v>
      </c>
      <c r="I917" s="24" t="s">
        <v>2343</v>
      </c>
      <c r="J917" s="50" t="s">
        <v>1929</v>
      </c>
      <c r="K917" s="38" t="s">
        <v>1566</v>
      </c>
      <c r="L917" s="97">
        <v>21403012</v>
      </c>
      <c r="M917" s="24">
        <v>902407</v>
      </c>
      <c r="N917" s="34" t="s">
        <v>2200</v>
      </c>
      <c r="AF917" t="e">
        <f>+VLOOKUP(M917,AG:AH,2,FALSE)</f>
        <v>#N/A</v>
      </c>
    </row>
    <row r="918" spans="1:32" ht="45" x14ac:dyDescent="0.25">
      <c r="A918" s="36">
        <f t="shared" si="70"/>
        <v>917</v>
      </c>
      <c r="B918" s="50" t="s">
        <v>564</v>
      </c>
      <c r="C918" s="50">
        <v>2107</v>
      </c>
      <c r="D918" s="50" t="s">
        <v>579</v>
      </c>
      <c r="E918" s="111">
        <v>1008</v>
      </c>
      <c r="F918" s="68" t="s">
        <v>125</v>
      </c>
      <c r="G918" s="68"/>
      <c r="H918" s="38" t="str">
        <f>+CONCATENATE(L918,"009","00106")</f>
        <v>2140300800900106</v>
      </c>
      <c r="I918" s="24" t="s">
        <v>2195</v>
      </c>
      <c r="J918" s="50" t="s">
        <v>1929</v>
      </c>
      <c r="K918" s="38" t="s">
        <v>1566</v>
      </c>
      <c r="L918" s="97">
        <v>21403008</v>
      </c>
      <c r="M918" s="24">
        <v>901491</v>
      </c>
      <c r="N918" s="34" t="s">
        <v>2055</v>
      </c>
      <c r="AF918" t="e">
        <f>+VLOOKUP(M918,AG:AH,2,FALSE)</f>
        <v>#N/A</v>
      </c>
    </row>
    <row r="919" spans="1:32" ht="45" x14ac:dyDescent="0.25">
      <c r="A919" s="36">
        <f t="shared" si="70"/>
        <v>918</v>
      </c>
      <c r="B919" s="50" t="s">
        <v>564</v>
      </c>
      <c r="C919" s="50">
        <v>2107</v>
      </c>
      <c r="D919" s="50" t="s">
        <v>579</v>
      </c>
      <c r="E919" s="111">
        <v>1008</v>
      </c>
      <c r="F919" s="68" t="s">
        <v>125</v>
      </c>
      <c r="G919" s="68"/>
      <c r="H919" s="38" t="str">
        <f>+CONCATENATE(L919,"011","00106")</f>
        <v>2140300801100106</v>
      </c>
      <c r="I919" s="24" t="s">
        <v>2196</v>
      </c>
      <c r="J919" s="50" t="s">
        <v>1929</v>
      </c>
      <c r="K919" s="38" t="s">
        <v>1566</v>
      </c>
      <c r="L919" s="97">
        <v>21403008</v>
      </c>
      <c r="M919" s="24">
        <v>901495</v>
      </c>
      <c r="N919" s="34" t="s">
        <v>2056</v>
      </c>
      <c r="AF919" t="e">
        <f>+VLOOKUP(M919,AG:AH,2,FALSE)</f>
        <v>#N/A</v>
      </c>
    </row>
    <row r="920" spans="1:32" ht="45" x14ac:dyDescent="0.25">
      <c r="A920" s="36">
        <f t="shared" si="70"/>
        <v>919</v>
      </c>
      <c r="B920" s="50" t="s">
        <v>564</v>
      </c>
      <c r="C920" s="50">
        <v>2107</v>
      </c>
      <c r="D920" s="50" t="s">
        <v>579</v>
      </c>
      <c r="E920" s="111">
        <v>1008</v>
      </c>
      <c r="F920" s="68" t="s">
        <v>125</v>
      </c>
      <c r="G920" s="68"/>
      <c r="H920" s="38" t="str">
        <f>+CONCATENATE(L920,"010","00106")</f>
        <v>2140300801000106</v>
      </c>
      <c r="I920" s="24" t="s">
        <v>2197</v>
      </c>
      <c r="J920" s="50" t="s">
        <v>1929</v>
      </c>
      <c r="K920" s="38" t="s">
        <v>1566</v>
      </c>
      <c r="L920" s="97">
        <v>21403008</v>
      </c>
      <c r="M920" s="24">
        <v>901499</v>
      </c>
      <c r="N920" s="34" t="s">
        <v>2057</v>
      </c>
      <c r="AF920" t="e">
        <f>+VLOOKUP(M920,AG:AH,2,FALSE)</f>
        <v>#N/A</v>
      </c>
    </row>
    <row r="921" spans="1:32" ht="45" x14ac:dyDescent="0.25">
      <c r="A921" s="36">
        <f t="shared" si="70"/>
        <v>920</v>
      </c>
      <c r="B921" s="50" t="s">
        <v>564</v>
      </c>
      <c r="C921" s="50">
        <v>2107</v>
      </c>
      <c r="D921" s="50" t="s">
        <v>579</v>
      </c>
      <c r="E921" s="111">
        <v>1008</v>
      </c>
      <c r="F921" s="68" t="s">
        <v>125</v>
      </c>
      <c r="G921" s="68"/>
      <c r="H921" s="38" t="str">
        <f>+CONCATENATE(L921,"012","00106")</f>
        <v>2140300801200106</v>
      </c>
      <c r="I921" s="24" t="s">
        <v>2198</v>
      </c>
      <c r="J921" s="50" t="s">
        <v>1929</v>
      </c>
      <c r="K921" s="38" t="s">
        <v>1566</v>
      </c>
      <c r="L921" s="97">
        <v>21403008</v>
      </c>
      <c r="M921" s="24">
        <v>902337</v>
      </c>
      <c r="N921" s="34" t="s">
        <v>2058</v>
      </c>
      <c r="AF921" t="e">
        <f>+VLOOKUP(M921,AG:AH,2,FALSE)</f>
        <v>#N/A</v>
      </c>
    </row>
    <row r="922" spans="1:32" ht="45" x14ac:dyDescent="0.25">
      <c r="A922" s="36">
        <f t="shared" si="70"/>
        <v>921</v>
      </c>
      <c r="B922" s="50" t="s">
        <v>564</v>
      </c>
      <c r="C922" s="50">
        <v>2107</v>
      </c>
      <c r="D922" s="50" t="s">
        <v>579</v>
      </c>
      <c r="E922" s="111">
        <v>1008</v>
      </c>
      <c r="F922" s="68" t="s">
        <v>125</v>
      </c>
      <c r="G922" s="68"/>
      <c r="H922" s="38" t="str">
        <f>+CONCATENATE(L922,"013","00106")</f>
        <v>2140300801300106</v>
      </c>
      <c r="I922" s="24" t="s">
        <v>2059</v>
      </c>
      <c r="J922" s="50" t="s">
        <v>1929</v>
      </c>
      <c r="K922" s="38" t="s">
        <v>1566</v>
      </c>
      <c r="L922" s="97">
        <v>21403008</v>
      </c>
      <c r="M922" s="24">
        <v>901962</v>
      </c>
      <c r="N922" s="34" t="s">
        <v>2059</v>
      </c>
      <c r="AF922" t="e">
        <f>+VLOOKUP(M922,AG:AH,2,FALSE)</f>
        <v>#N/A</v>
      </c>
    </row>
    <row r="923" spans="1:32" ht="45" x14ac:dyDescent="0.25">
      <c r="A923" s="36">
        <f t="shared" si="70"/>
        <v>922</v>
      </c>
      <c r="B923" s="50" t="s">
        <v>564</v>
      </c>
      <c r="C923" s="50">
        <v>2107</v>
      </c>
      <c r="D923" s="50" t="s">
        <v>579</v>
      </c>
      <c r="E923" s="111">
        <v>1008</v>
      </c>
      <c r="F923" s="68" t="s">
        <v>125</v>
      </c>
      <c r="G923" s="68"/>
      <c r="H923" s="38" t="str">
        <f>+CONCATENATE(L923,"014","00106")</f>
        <v>2140300801400106</v>
      </c>
      <c r="I923" s="24" t="s">
        <v>2344</v>
      </c>
      <c r="J923" s="50" t="s">
        <v>1929</v>
      </c>
      <c r="K923" s="38" t="s">
        <v>1566</v>
      </c>
      <c r="L923" s="97">
        <v>21403008</v>
      </c>
      <c r="M923" s="24">
        <v>901498</v>
      </c>
      <c r="N923" s="34" t="s">
        <v>2060</v>
      </c>
      <c r="AF923" t="e">
        <f>+VLOOKUP(M923,AG:AH,2,FALSE)</f>
        <v>#N/A</v>
      </c>
    </row>
    <row r="924" spans="1:32" ht="45" x14ac:dyDescent="0.25">
      <c r="A924" s="36">
        <f t="shared" si="70"/>
        <v>923</v>
      </c>
      <c r="B924" s="50" t="s">
        <v>564</v>
      </c>
      <c r="C924" s="50">
        <v>2107</v>
      </c>
      <c r="D924" s="50" t="s">
        <v>579</v>
      </c>
      <c r="E924" s="111">
        <v>1008</v>
      </c>
      <c r="F924" s="68" t="s">
        <v>125</v>
      </c>
      <c r="G924" s="68"/>
      <c r="H924" s="38" t="str">
        <f>+CONCATENATE(L924,"015","00106")</f>
        <v>2140300801500106</v>
      </c>
      <c r="I924" s="24" t="s">
        <v>2345</v>
      </c>
      <c r="J924" s="50" t="s">
        <v>1929</v>
      </c>
      <c r="K924" s="38" t="s">
        <v>1566</v>
      </c>
      <c r="L924" s="97">
        <v>21403008</v>
      </c>
      <c r="M924" s="24">
        <v>901492</v>
      </c>
      <c r="N924" s="34" t="s">
        <v>2061</v>
      </c>
      <c r="AF924" t="e">
        <f>+VLOOKUP(M924,AG:AH,2,FALSE)</f>
        <v>#N/A</v>
      </c>
    </row>
    <row r="925" spans="1:32" ht="45" x14ac:dyDescent="0.25">
      <c r="A925" s="36">
        <f t="shared" si="70"/>
        <v>924</v>
      </c>
      <c r="B925" s="50" t="s">
        <v>564</v>
      </c>
      <c r="C925" s="50">
        <v>2107</v>
      </c>
      <c r="D925" s="50" t="s">
        <v>579</v>
      </c>
      <c r="E925" s="111">
        <v>1008</v>
      </c>
      <c r="F925" s="68" t="s">
        <v>125</v>
      </c>
      <c r="G925" s="68"/>
      <c r="H925" s="38" t="str">
        <f>+CONCATENATE(L925,"016","00106")</f>
        <v>2140300801600106</v>
      </c>
      <c r="I925" s="24" t="s">
        <v>2346</v>
      </c>
      <c r="J925" s="50" t="s">
        <v>1929</v>
      </c>
      <c r="K925" s="38" t="s">
        <v>1566</v>
      </c>
      <c r="L925" s="97">
        <v>21403008</v>
      </c>
      <c r="M925" s="24">
        <v>901494</v>
      </c>
      <c r="N925" s="34" t="s">
        <v>2062</v>
      </c>
      <c r="AF925" t="e">
        <f>+VLOOKUP(M925,AG:AH,2,FALSE)</f>
        <v>#N/A</v>
      </c>
    </row>
    <row r="926" spans="1:32" ht="45" x14ac:dyDescent="0.25">
      <c r="A926" s="36">
        <f t="shared" si="70"/>
        <v>925</v>
      </c>
      <c r="B926" s="50" t="s">
        <v>564</v>
      </c>
      <c r="C926" s="50">
        <v>2107</v>
      </c>
      <c r="D926" s="50" t="s">
        <v>579</v>
      </c>
      <c r="E926" s="111">
        <v>1008</v>
      </c>
      <c r="F926" s="68" t="s">
        <v>125</v>
      </c>
      <c r="G926" s="68"/>
      <c r="H926" s="38" t="str">
        <f>+CONCATENATE(L926,"017","00106")</f>
        <v>2140300801700106</v>
      </c>
      <c r="I926" s="24" t="s">
        <v>2347</v>
      </c>
      <c r="J926" s="50" t="s">
        <v>1929</v>
      </c>
      <c r="K926" s="38" t="s">
        <v>1566</v>
      </c>
      <c r="L926" s="97">
        <v>21403008</v>
      </c>
      <c r="M926" s="24">
        <v>901500</v>
      </c>
      <c r="N926" s="34" t="s">
        <v>2063</v>
      </c>
      <c r="AF926" t="e">
        <f>+VLOOKUP(M926,AG:AH,2,FALSE)</f>
        <v>#N/A</v>
      </c>
    </row>
    <row r="927" spans="1:32" ht="45" x14ac:dyDescent="0.25">
      <c r="A927" s="36">
        <f t="shared" si="70"/>
        <v>926</v>
      </c>
      <c r="B927" s="50" t="s">
        <v>564</v>
      </c>
      <c r="C927" s="50">
        <v>2107</v>
      </c>
      <c r="D927" s="50" t="s">
        <v>579</v>
      </c>
      <c r="E927" s="111">
        <v>1008</v>
      </c>
      <c r="F927" s="68" t="s">
        <v>125</v>
      </c>
      <c r="G927" s="68"/>
      <c r="H927" s="38" t="str">
        <f>+CONCATENATE(L927,"018","00106")</f>
        <v>2140300801800106</v>
      </c>
      <c r="I927" s="24" t="s">
        <v>2064</v>
      </c>
      <c r="J927" s="50" t="s">
        <v>1929</v>
      </c>
      <c r="K927" s="38" t="s">
        <v>1566</v>
      </c>
      <c r="L927" s="97">
        <v>21403008</v>
      </c>
      <c r="M927" s="24">
        <v>901678</v>
      </c>
      <c r="N927" s="34" t="s">
        <v>2064</v>
      </c>
      <c r="AF927" t="e">
        <f>+VLOOKUP(M927,AG:AH,2,FALSE)</f>
        <v>#N/A</v>
      </c>
    </row>
    <row r="928" spans="1:32" ht="45" x14ac:dyDescent="0.25">
      <c r="A928" s="36">
        <f t="shared" si="70"/>
        <v>927</v>
      </c>
      <c r="B928" s="50" t="s">
        <v>564</v>
      </c>
      <c r="C928" s="50">
        <v>2107</v>
      </c>
      <c r="D928" s="50" t="s">
        <v>580</v>
      </c>
      <c r="E928" s="111">
        <v>1009</v>
      </c>
      <c r="F928" s="68" t="s">
        <v>2338</v>
      </c>
      <c r="G928" s="68"/>
      <c r="H928" s="38" t="str">
        <f t="shared" si="69"/>
        <v>2140300900100106</v>
      </c>
      <c r="I928" s="24" t="s">
        <v>2086</v>
      </c>
      <c r="J928" s="50" t="s">
        <v>1929</v>
      </c>
      <c r="K928" s="24" t="s">
        <v>1566</v>
      </c>
      <c r="L928" s="97">
        <v>21403009</v>
      </c>
      <c r="M928" s="24">
        <v>901679</v>
      </c>
      <c r="N928" s="34" t="s">
        <v>2086</v>
      </c>
      <c r="AF928" t="e">
        <f>+VLOOKUP(M928,AG:AH,2,FALSE)</f>
        <v>#N/A</v>
      </c>
    </row>
    <row r="929" spans="1:32" ht="45" x14ac:dyDescent="0.25">
      <c r="A929" s="36">
        <f t="shared" si="70"/>
        <v>928</v>
      </c>
      <c r="B929" s="50" t="s">
        <v>564</v>
      </c>
      <c r="C929" s="50">
        <v>2107</v>
      </c>
      <c r="D929" s="50" t="s">
        <v>2201</v>
      </c>
      <c r="E929" s="111">
        <v>1013</v>
      </c>
      <c r="F929" s="68" t="s">
        <v>2348</v>
      </c>
      <c r="G929" s="69"/>
      <c r="H929" s="38" t="str">
        <f t="shared" ref="H929" si="71">+CONCATENATE(L929,"001","00106")</f>
        <v>2140301300100106</v>
      </c>
      <c r="I929" s="24" t="s">
        <v>2202</v>
      </c>
      <c r="J929" s="50" t="s">
        <v>1929</v>
      </c>
      <c r="K929" s="38" t="s">
        <v>1566</v>
      </c>
      <c r="L929" s="98">
        <v>21403013</v>
      </c>
      <c r="M929" s="24">
        <v>902396</v>
      </c>
      <c r="N929" s="34" t="s">
        <v>2202</v>
      </c>
      <c r="AF929" t="e">
        <f>+VLOOKUP(M929,AG:AH,2,FALSE)</f>
        <v>#N/A</v>
      </c>
    </row>
    <row r="930" spans="1:32" ht="45" x14ac:dyDescent="0.25">
      <c r="A930" s="36">
        <f t="shared" si="70"/>
        <v>929</v>
      </c>
      <c r="B930" s="50" t="s">
        <v>564</v>
      </c>
      <c r="C930" s="50">
        <v>2107</v>
      </c>
      <c r="D930" s="50" t="s">
        <v>581</v>
      </c>
      <c r="E930" s="111">
        <v>1010</v>
      </c>
      <c r="F930" s="68" t="s">
        <v>2349</v>
      </c>
      <c r="G930" s="68"/>
      <c r="H930" s="38" t="str">
        <f t="shared" si="69"/>
        <v>2140301000100106</v>
      </c>
      <c r="I930" s="24" t="s">
        <v>2084</v>
      </c>
      <c r="J930" s="50" t="s">
        <v>1929</v>
      </c>
      <c r="K930" s="24" t="s">
        <v>1566</v>
      </c>
      <c r="L930" s="97">
        <v>21403010</v>
      </c>
      <c r="M930" s="24">
        <v>902254</v>
      </c>
      <c r="N930" s="34" t="s">
        <v>2084</v>
      </c>
      <c r="AF930" t="e">
        <f>+VLOOKUP(M930,AG:AH,2,FALSE)</f>
        <v>#N/A</v>
      </c>
    </row>
    <row r="931" spans="1:32" ht="45" x14ac:dyDescent="0.25">
      <c r="A931" s="36">
        <f t="shared" si="70"/>
        <v>930</v>
      </c>
      <c r="B931" s="50" t="s">
        <v>564</v>
      </c>
      <c r="C931" s="50">
        <v>2107</v>
      </c>
      <c r="D931" s="50" t="s">
        <v>582</v>
      </c>
      <c r="E931" s="111">
        <v>1011</v>
      </c>
      <c r="F931" s="68" t="s">
        <v>2350</v>
      </c>
      <c r="G931" s="68"/>
      <c r="H931" s="38" t="str">
        <f t="shared" si="69"/>
        <v>2140301100100106</v>
      </c>
      <c r="I931" s="24" t="s">
        <v>2085</v>
      </c>
      <c r="J931" s="50" t="s">
        <v>1929</v>
      </c>
      <c r="K931" s="24" t="s">
        <v>1566</v>
      </c>
      <c r="L931" s="97">
        <v>21403011</v>
      </c>
      <c r="M931" s="24">
        <v>902370</v>
      </c>
      <c r="N931" s="34" t="s">
        <v>2085</v>
      </c>
      <c r="AF931" t="e">
        <f>+VLOOKUP(M931,AG:AH,2,FALSE)</f>
        <v>#N/A</v>
      </c>
    </row>
    <row r="932" spans="1:32" ht="36" x14ac:dyDescent="0.25">
      <c r="A932" s="36">
        <f t="shared" si="70"/>
        <v>931</v>
      </c>
      <c r="B932" s="28" t="s">
        <v>2327</v>
      </c>
      <c r="C932" s="50">
        <v>2110</v>
      </c>
      <c r="D932" t="s">
        <v>2326</v>
      </c>
      <c r="E932" s="111">
        <v>1001</v>
      </c>
      <c r="F932" s="68" t="s">
        <v>125</v>
      </c>
      <c r="G932" s="68"/>
      <c r="H932" s="38" t="str">
        <f>+CONCATENATE(L932,"001","00001")</f>
        <v>2140400100100001</v>
      </c>
      <c r="I932" t="s">
        <v>2326</v>
      </c>
      <c r="J932" s="50"/>
      <c r="K932" s="24" t="s">
        <v>1578</v>
      </c>
      <c r="L932" s="97">
        <v>21404001</v>
      </c>
      <c r="M932" s="24">
        <v>902193</v>
      </c>
      <c r="N932" s="34" t="s">
        <v>2328</v>
      </c>
      <c r="AF932" t="e">
        <f>+VLOOKUP(M932,AG:AH,2,FALSE)</f>
        <v>#N/A</v>
      </c>
    </row>
    <row r="933" spans="1:32" ht="30" x14ac:dyDescent="0.25">
      <c r="A933" s="36">
        <f t="shared" si="70"/>
        <v>932</v>
      </c>
      <c r="B933" s="34" t="s">
        <v>566</v>
      </c>
      <c r="C933" s="34">
        <v>2201</v>
      </c>
      <c r="D933" s="34" t="s">
        <v>975</v>
      </c>
      <c r="E933" s="113">
        <v>1001</v>
      </c>
      <c r="F933" s="68" t="s">
        <v>2</v>
      </c>
      <c r="G933" s="68"/>
      <c r="H933" s="38" t="str">
        <f t="shared" si="69"/>
        <v>2210100100100106</v>
      </c>
      <c r="I933" s="34" t="s">
        <v>975</v>
      </c>
      <c r="J933" s="50" t="s">
        <v>1929</v>
      </c>
      <c r="K933" s="24" t="s">
        <v>1566</v>
      </c>
      <c r="L933" s="97">
        <v>22101001</v>
      </c>
      <c r="M933" s="36">
        <v>900070</v>
      </c>
      <c r="N933" s="79" t="s">
        <v>920</v>
      </c>
      <c r="AF933" t="e">
        <f>+VLOOKUP(M933,AG:AH,2,FALSE)</f>
        <v>#N/A</v>
      </c>
    </row>
    <row r="934" spans="1:32" ht="45" x14ac:dyDescent="0.25">
      <c r="A934" s="36">
        <f t="shared" si="70"/>
        <v>933</v>
      </c>
      <c r="B934" s="34" t="s">
        <v>568</v>
      </c>
      <c r="C934" s="34">
        <v>2202</v>
      </c>
      <c r="D934" s="34" t="s">
        <v>568</v>
      </c>
      <c r="E934" s="113">
        <v>1001</v>
      </c>
      <c r="F934" s="68" t="s">
        <v>2</v>
      </c>
      <c r="G934" s="68"/>
      <c r="H934" s="38" t="str">
        <f t="shared" si="69"/>
        <v>2210300100100106</v>
      </c>
      <c r="I934" s="34" t="s">
        <v>568</v>
      </c>
      <c r="J934" s="50" t="s">
        <v>1929</v>
      </c>
      <c r="K934" s="24" t="s">
        <v>1566</v>
      </c>
      <c r="L934" s="97">
        <v>22103001</v>
      </c>
      <c r="M934" s="21">
        <v>901249</v>
      </c>
      <c r="N934" s="74" t="s">
        <v>921</v>
      </c>
      <c r="O934" t="s">
        <v>1997</v>
      </c>
      <c r="AF934" t="e">
        <f>+VLOOKUP(M934,AG:AH,2,FALSE)</f>
        <v>#N/A</v>
      </c>
    </row>
    <row r="935" spans="1:32" ht="30" x14ac:dyDescent="0.25">
      <c r="A935" s="36">
        <f t="shared" si="70"/>
        <v>934</v>
      </c>
      <c r="B935" s="34" t="s">
        <v>570</v>
      </c>
      <c r="C935" s="34">
        <v>2301</v>
      </c>
      <c r="D935" s="34" t="s">
        <v>586</v>
      </c>
      <c r="E935" s="113">
        <v>1002</v>
      </c>
      <c r="F935" s="68" t="s">
        <v>2</v>
      </c>
      <c r="G935" s="68"/>
      <c r="H935" s="38" t="str">
        <f t="shared" si="69"/>
        <v>2310100200100106</v>
      </c>
      <c r="I935" s="34" t="s">
        <v>586</v>
      </c>
      <c r="J935" s="50" t="s">
        <v>1929</v>
      </c>
      <c r="K935" s="24" t="s">
        <v>1566</v>
      </c>
      <c r="L935" s="97">
        <v>23101002</v>
      </c>
      <c r="M935" s="21">
        <v>900839</v>
      </c>
      <c r="N935" s="74" t="s">
        <v>922</v>
      </c>
      <c r="AF935" t="e">
        <f>+VLOOKUP(M935,AG:AH,2,FALSE)</f>
        <v>#N/A</v>
      </c>
    </row>
    <row r="936" spans="1:32" ht="30" x14ac:dyDescent="0.25">
      <c r="A936" s="36">
        <f t="shared" si="70"/>
        <v>935</v>
      </c>
      <c r="B936" s="34" t="s">
        <v>570</v>
      </c>
      <c r="C936" s="34">
        <v>2301</v>
      </c>
      <c r="D936" s="34" t="s">
        <v>587</v>
      </c>
      <c r="E936" s="113">
        <v>1003</v>
      </c>
      <c r="F936" s="68" t="s">
        <v>2</v>
      </c>
      <c r="G936" s="68"/>
      <c r="H936" s="38" t="str">
        <f t="shared" si="69"/>
        <v>2310100300100106</v>
      </c>
      <c r="I936" s="34" t="s">
        <v>587</v>
      </c>
      <c r="J936" s="50" t="s">
        <v>1929</v>
      </c>
      <c r="K936" s="24" t="s">
        <v>1566</v>
      </c>
      <c r="L936" s="97">
        <v>23101003</v>
      </c>
      <c r="M936" s="21">
        <v>901270</v>
      </c>
      <c r="N936" s="74" t="s">
        <v>923</v>
      </c>
      <c r="AF936" t="e">
        <f>+VLOOKUP(M936,AG:AH,2,FALSE)</f>
        <v>#N/A</v>
      </c>
    </row>
    <row r="937" spans="1:32" ht="30" x14ac:dyDescent="0.25">
      <c r="A937" s="36">
        <f t="shared" si="70"/>
        <v>936</v>
      </c>
      <c r="B937" s="34" t="s">
        <v>570</v>
      </c>
      <c r="C937" s="34">
        <v>2301</v>
      </c>
      <c r="D937" s="34" t="s">
        <v>588</v>
      </c>
      <c r="E937" s="113">
        <v>1004</v>
      </c>
      <c r="F937" s="68" t="s">
        <v>2</v>
      </c>
      <c r="G937" s="68"/>
      <c r="H937" s="38" t="str">
        <f t="shared" si="69"/>
        <v>2310100400100106</v>
      </c>
      <c r="I937" s="34" t="s">
        <v>588</v>
      </c>
      <c r="J937" s="50" t="s">
        <v>1929</v>
      </c>
      <c r="K937" s="24" t="s">
        <v>1566</v>
      </c>
      <c r="L937" s="97">
        <v>23101004</v>
      </c>
      <c r="M937" s="21">
        <v>901575</v>
      </c>
      <c r="N937" s="74" t="s">
        <v>588</v>
      </c>
      <c r="AF937" t="e">
        <f>+VLOOKUP(M937,AG:AH,2,FALSE)</f>
        <v>#N/A</v>
      </c>
    </row>
    <row r="938" spans="1:32" ht="30" x14ac:dyDescent="0.25">
      <c r="A938" s="36">
        <f t="shared" si="70"/>
        <v>937</v>
      </c>
      <c r="B938" s="34" t="s">
        <v>571</v>
      </c>
      <c r="C938" s="34">
        <v>2302</v>
      </c>
      <c r="D938" s="34" t="s">
        <v>592</v>
      </c>
      <c r="E938" s="113">
        <v>1004</v>
      </c>
      <c r="F938" s="68" t="s">
        <v>2</v>
      </c>
      <c r="G938" s="68"/>
      <c r="H938" s="38" t="str">
        <f t="shared" si="69"/>
        <v>2310200400100106</v>
      </c>
      <c r="I938" s="34" t="s">
        <v>592</v>
      </c>
      <c r="J938" s="50" t="s">
        <v>1929</v>
      </c>
      <c r="K938" s="24" t="s">
        <v>1566</v>
      </c>
      <c r="L938" s="97">
        <v>23102004</v>
      </c>
      <c r="M938" s="21">
        <v>901380</v>
      </c>
      <c r="N938" s="74" t="s">
        <v>924</v>
      </c>
      <c r="AF938" t="e">
        <f>+VLOOKUP(M938,AG:AH,2,FALSE)</f>
        <v>#N/A</v>
      </c>
    </row>
    <row r="939" spans="1:32" ht="30" x14ac:dyDescent="0.25">
      <c r="A939" s="36">
        <f t="shared" si="70"/>
        <v>938</v>
      </c>
      <c r="B939" s="34" t="s">
        <v>572</v>
      </c>
      <c r="C939" s="34">
        <v>2303</v>
      </c>
      <c r="D939" s="34" t="s">
        <v>596</v>
      </c>
      <c r="E939" s="113">
        <v>1003</v>
      </c>
      <c r="F939" s="68" t="s">
        <v>2</v>
      </c>
      <c r="G939" s="68"/>
      <c r="H939" s="38" t="str">
        <f t="shared" si="69"/>
        <v>2310300300100106</v>
      </c>
      <c r="I939" s="34" t="s">
        <v>596</v>
      </c>
      <c r="J939" s="50" t="s">
        <v>1929</v>
      </c>
      <c r="K939" s="24" t="s">
        <v>1566</v>
      </c>
      <c r="L939" s="97">
        <v>23103003</v>
      </c>
      <c r="M939" s="21">
        <v>901378</v>
      </c>
      <c r="N939" s="74" t="s">
        <v>925</v>
      </c>
      <c r="AF939" t="e">
        <f>+VLOOKUP(M939,AG:AH,2,FALSE)</f>
        <v>#N/A</v>
      </c>
    </row>
    <row r="940" spans="1:32" x14ac:dyDescent="0.25">
      <c r="A940" s="36">
        <f t="shared" si="70"/>
        <v>939</v>
      </c>
      <c r="B940" s="50" t="s">
        <v>572</v>
      </c>
      <c r="C940" s="50">
        <v>2303</v>
      </c>
      <c r="D940" s="50" t="s">
        <v>597</v>
      </c>
      <c r="E940" s="111">
        <v>1004</v>
      </c>
      <c r="F940" s="68" t="s">
        <v>2</v>
      </c>
      <c r="G940" s="68"/>
      <c r="H940" s="38" t="str">
        <f t="shared" si="69"/>
        <v>2310300400100106</v>
      </c>
      <c r="I940" s="50" t="s">
        <v>597</v>
      </c>
      <c r="J940" s="50" t="s">
        <v>1929</v>
      </c>
      <c r="K940" s="24" t="s">
        <v>1566</v>
      </c>
      <c r="L940" s="97">
        <v>23103004</v>
      </c>
      <c r="M940" s="21">
        <v>901818</v>
      </c>
      <c r="N940" s="74" t="s">
        <v>597</v>
      </c>
      <c r="AF940" t="e">
        <f>+VLOOKUP(M940,AG:AH,2,FALSE)</f>
        <v>#N/A</v>
      </c>
    </row>
    <row r="941" spans="1:32" ht="30" x14ac:dyDescent="0.25">
      <c r="A941" s="36">
        <f t="shared" si="70"/>
        <v>940</v>
      </c>
      <c r="B941" s="34" t="s">
        <v>572</v>
      </c>
      <c r="C941" s="34">
        <v>2303</v>
      </c>
      <c r="D941" s="34" t="s">
        <v>598</v>
      </c>
      <c r="E941" s="113">
        <v>1005</v>
      </c>
      <c r="F941" s="68" t="s">
        <v>2</v>
      </c>
      <c r="G941" s="68"/>
      <c r="H941" s="38" t="str">
        <f t="shared" si="69"/>
        <v>2310300500100106</v>
      </c>
      <c r="I941" s="34" t="s">
        <v>598</v>
      </c>
      <c r="J941" s="50" t="s">
        <v>1929</v>
      </c>
      <c r="K941" s="24" t="s">
        <v>1566</v>
      </c>
      <c r="L941" s="97">
        <v>23103005</v>
      </c>
      <c r="M941" s="21">
        <v>901320</v>
      </c>
      <c r="N941" s="74" t="s">
        <v>927</v>
      </c>
      <c r="AF941" t="e">
        <f>+VLOOKUP(M941,AG:AH,2,FALSE)</f>
        <v>#N/A</v>
      </c>
    </row>
    <row r="942" spans="1:32" ht="30" x14ac:dyDescent="0.25">
      <c r="A942" s="36">
        <f t="shared" si="70"/>
        <v>941</v>
      </c>
      <c r="B942" s="34" t="s">
        <v>572</v>
      </c>
      <c r="C942" s="34">
        <v>2303</v>
      </c>
      <c r="D942" s="34" t="s">
        <v>599</v>
      </c>
      <c r="E942" s="113">
        <v>1006</v>
      </c>
      <c r="F942" s="68" t="s">
        <v>2</v>
      </c>
      <c r="G942" s="68"/>
      <c r="H942" s="38" t="str">
        <f t="shared" ref="H942:H970" si="72">+CONCATENATE(L942,"001","00106")</f>
        <v>2310300600100106</v>
      </c>
      <c r="I942" s="34" t="s">
        <v>599</v>
      </c>
      <c r="J942" s="50" t="s">
        <v>1929</v>
      </c>
      <c r="K942" s="24" t="s">
        <v>1566</v>
      </c>
      <c r="L942" s="97">
        <v>23103006</v>
      </c>
      <c r="M942" s="21">
        <v>901379</v>
      </c>
      <c r="N942" s="74" t="s">
        <v>926</v>
      </c>
      <c r="AF942" t="e">
        <f>+VLOOKUP(M942,AG:AH,2,FALSE)</f>
        <v>#N/A</v>
      </c>
    </row>
    <row r="943" spans="1:32" ht="30" x14ac:dyDescent="0.25">
      <c r="A943" s="36">
        <f t="shared" si="70"/>
        <v>942</v>
      </c>
      <c r="B943" s="50" t="s">
        <v>131</v>
      </c>
      <c r="C943" s="50">
        <v>2304</v>
      </c>
      <c r="D943" s="50" t="s">
        <v>194</v>
      </c>
      <c r="E943" s="111">
        <v>1011</v>
      </c>
      <c r="F943" s="68" t="s">
        <v>2</v>
      </c>
      <c r="G943" s="68"/>
      <c r="H943" s="38" t="str">
        <f t="shared" si="72"/>
        <v>2320101100100106</v>
      </c>
      <c r="I943" s="50" t="s">
        <v>194</v>
      </c>
      <c r="J943" s="50" t="s">
        <v>1929</v>
      </c>
      <c r="K943" s="24" t="s">
        <v>1566</v>
      </c>
      <c r="L943" s="97">
        <v>23201011</v>
      </c>
      <c r="M943" s="36">
        <v>901012</v>
      </c>
      <c r="N943" s="79" t="s">
        <v>194</v>
      </c>
      <c r="AF943" t="e">
        <f>+VLOOKUP(M943,AG:AH,2,FALSE)</f>
        <v>#N/A</v>
      </c>
    </row>
    <row r="944" spans="1:32" ht="45" x14ac:dyDescent="0.25">
      <c r="A944" s="36">
        <f t="shared" si="70"/>
        <v>943</v>
      </c>
      <c r="B944" s="34" t="s">
        <v>131</v>
      </c>
      <c r="C944" s="34">
        <v>2304</v>
      </c>
      <c r="D944" s="34" t="s">
        <v>195</v>
      </c>
      <c r="E944" s="113">
        <v>1012</v>
      </c>
      <c r="F944" s="68" t="s">
        <v>2</v>
      </c>
      <c r="G944" s="68"/>
      <c r="H944" s="38" t="str">
        <f t="shared" si="72"/>
        <v>2320101200100106</v>
      </c>
      <c r="I944" s="34" t="s">
        <v>195</v>
      </c>
      <c r="J944" s="50" t="s">
        <v>1929</v>
      </c>
      <c r="K944" s="24" t="s">
        <v>1566</v>
      </c>
      <c r="L944" s="97">
        <v>23201012</v>
      </c>
      <c r="M944" s="36">
        <v>902207</v>
      </c>
      <c r="N944" s="79" t="s">
        <v>930</v>
      </c>
      <c r="AF944" t="e">
        <f>+VLOOKUP(M944,AG:AH,2,FALSE)</f>
        <v>#N/A</v>
      </c>
    </row>
    <row r="945" spans="1:32" ht="60" x14ac:dyDescent="0.25">
      <c r="A945" s="36">
        <f t="shared" si="70"/>
        <v>944</v>
      </c>
      <c r="B945" s="50" t="s">
        <v>386</v>
      </c>
      <c r="C945" s="50">
        <v>3109</v>
      </c>
      <c r="D945" s="50" t="s">
        <v>978</v>
      </c>
      <c r="E945" s="111">
        <v>1001</v>
      </c>
      <c r="F945" s="68" t="s">
        <v>2</v>
      </c>
      <c r="G945" s="68"/>
      <c r="H945" s="38" t="str">
        <f t="shared" si="72"/>
        <v>3140100100100106</v>
      </c>
      <c r="I945" s="50" t="s">
        <v>978</v>
      </c>
      <c r="J945" s="50" t="s">
        <v>1929</v>
      </c>
      <c r="K945" s="24" t="s">
        <v>1566</v>
      </c>
      <c r="L945" s="97">
        <v>31401001</v>
      </c>
      <c r="M945" s="36">
        <v>901080</v>
      </c>
      <c r="N945" s="79" t="s">
        <v>1361</v>
      </c>
      <c r="AF945" t="e">
        <f>+VLOOKUP(M945,AG:AH,2,FALSE)</f>
        <v>#N/A</v>
      </c>
    </row>
    <row r="946" spans="1:32" ht="60" x14ac:dyDescent="0.25">
      <c r="A946" s="36">
        <f t="shared" si="70"/>
        <v>945</v>
      </c>
      <c r="B946" s="50" t="s">
        <v>386</v>
      </c>
      <c r="C946" s="50">
        <v>3109</v>
      </c>
      <c r="D946" s="50" t="s">
        <v>470</v>
      </c>
      <c r="E946" s="111">
        <v>1010</v>
      </c>
      <c r="F946" s="68" t="s">
        <v>125</v>
      </c>
      <c r="G946" s="68"/>
      <c r="H946" s="38" t="str">
        <f t="shared" si="72"/>
        <v>3140700100100106</v>
      </c>
      <c r="I946" s="50" t="s">
        <v>2092</v>
      </c>
      <c r="J946" s="50" t="s">
        <v>1929</v>
      </c>
      <c r="K946" s="24" t="s">
        <v>1566</v>
      </c>
      <c r="L946" s="97">
        <v>31407001</v>
      </c>
      <c r="M946" s="36">
        <v>901077</v>
      </c>
      <c r="N946" s="79" t="s">
        <v>1362</v>
      </c>
      <c r="AF946" t="e">
        <f>+VLOOKUP(M946,AG:AH,2,FALSE)</f>
        <v>#N/A</v>
      </c>
    </row>
    <row r="947" spans="1:32" ht="45" x14ac:dyDescent="0.25">
      <c r="A947" s="36">
        <f t="shared" si="70"/>
        <v>946</v>
      </c>
      <c r="B947" s="50" t="s">
        <v>387</v>
      </c>
      <c r="C947" s="50">
        <v>3109</v>
      </c>
      <c r="D947" s="50" t="s">
        <v>471</v>
      </c>
      <c r="E947" s="111">
        <v>1013</v>
      </c>
      <c r="F947" s="68" t="s">
        <v>2</v>
      </c>
      <c r="G947" s="68"/>
      <c r="H947" s="38" t="str">
        <f t="shared" si="72"/>
        <v>3210100200100106</v>
      </c>
      <c r="I947" s="50" t="s">
        <v>471</v>
      </c>
      <c r="J947" s="50" t="s">
        <v>1929</v>
      </c>
      <c r="K947" s="24" t="s">
        <v>1566</v>
      </c>
      <c r="L947" s="97">
        <v>32101002</v>
      </c>
      <c r="M947" s="36">
        <v>901440</v>
      </c>
      <c r="N947" s="113" t="s">
        <v>1363</v>
      </c>
      <c r="AF947" t="e">
        <f>+VLOOKUP(M947,AG:AH,2,FALSE)</f>
        <v>#N/A</v>
      </c>
    </row>
    <row r="948" spans="1:32" ht="45" x14ac:dyDescent="0.25">
      <c r="A948" s="36">
        <f t="shared" si="70"/>
        <v>947</v>
      </c>
      <c r="B948" s="50" t="s">
        <v>387</v>
      </c>
      <c r="C948" s="50">
        <v>3109</v>
      </c>
      <c r="D948" s="50" t="s">
        <v>952</v>
      </c>
      <c r="E948" s="111">
        <v>1015</v>
      </c>
      <c r="F948" s="68" t="s">
        <v>2</v>
      </c>
      <c r="G948" s="68"/>
      <c r="H948" s="38" t="str">
        <f t="shared" si="72"/>
        <v>3210100400100106</v>
      </c>
      <c r="I948" s="50" t="s">
        <v>952</v>
      </c>
      <c r="J948" s="50" t="s">
        <v>1929</v>
      </c>
      <c r="K948" s="24" t="s">
        <v>1566</v>
      </c>
      <c r="L948" s="97">
        <v>32101004</v>
      </c>
      <c r="M948" s="36">
        <v>901806</v>
      </c>
      <c r="N948" s="79" t="s">
        <v>1364</v>
      </c>
      <c r="AF948" t="e">
        <f>+VLOOKUP(M948,AG:AH,2,FALSE)</f>
        <v>#N/A</v>
      </c>
    </row>
    <row r="949" spans="1:32" ht="45" x14ac:dyDescent="0.25">
      <c r="A949" s="36">
        <f t="shared" si="70"/>
        <v>948</v>
      </c>
      <c r="B949" s="50" t="s">
        <v>387</v>
      </c>
      <c r="C949" s="50">
        <v>3109</v>
      </c>
      <c r="D949" s="50" t="s">
        <v>472</v>
      </c>
      <c r="E949" s="111">
        <v>1016</v>
      </c>
      <c r="F949" s="68" t="s">
        <v>2</v>
      </c>
      <c r="G949" s="68"/>
      <c r="H949" s="38" t="str">
        <f t="shared" si="72"/>
        <v>3210100500100106</v>
      </c>
      <c r="I949" s="50" t="s">
        <v>472</v>
      </c>
      <c r="J949" s="50" t="s">
        <v>1929</v>
      </c>
      <c r="K949" s="24" t="s">
        <v>1566</v>
      </c>
      <c r="L949" s="97">
        <v>32101005</v>
      </c>
      <c r="M949" s="36">
        <v>901807</v>
      </c>
      <c r="N949" s="79" t="s">
        <v>1365</v>
      </c>
      <c r="AF949" t="e">
        <f>+VLOOKUP(M949,AG:AH,2,FALSE)</f>
        <v>#N/A</v>
      </c>
    </row>
    <row r="950" spans="1:32" ht="45" x14ac:dyDescent="0.25">
      <c r="A950" s="36">
        <f t="shared" si="70"/>
        <v>949</v>
      </c>
      <c r="B950" s="50" t="s">
        <v>387</v>
      </c>
      <c r="C950" s="50">
        <v>3109</v>
      </c>
      <c r="D950" s="50" t="s">
        <v>473</v>
      </c>
      <c r="E950" s="111">
        <v>1017</v>
      </c>
      <c r="F950" s="68" t="s">
        <v>2</v>
      </c>
      <c r="G950" s="68"/>
      <c r="H950" s="38" t="str">
        <f t="shared" si="72"/>
        <v>3210100600100106</v>
      </c>
      <c r="I950" s="50" t="s">
        <v>2093</v>
      </c>
      <c r="J950" s="50" t="s">
        <v>1929</v>
      </c>
      <c r="K950" s="24" t="s">
        <v>1566</v>
      </c>
      <c r="L950" s="97">
        <v>32101006</v>
      </c>
      <c r="M950" s="36">
        <v>901321</v>
      </c>
      <c r="N950" s="79" t="s">
        <v>473</v>
      </c>
      <c r="AF950" t="e">
        <f>+VLOOKUP(M950,AG:AH,2,FALSE)</f>
        <v>#N/A</v>
      </c>
    </row>
    <row r="951" spans="1:32" ht="45" x14ac:dyDescent="0.25">
      <c r="A951" s="36">
        <f t="shared" si="70"/>
        <v>950</v>
      </c>
      <c r="B951" s="50" t="s">
        <v>387</v>
      </c>
      <c r="C951" s="50">
        <v>3109</v>
      </c>
      <c r="D951" s="50" t="s">
        <v>951</v>
      </c>
      <c r="E951" s="111">
        <v>1018</v>
      </c>
      <c r="F951" s="68" t="s">
        <v>2</v>
      </c>
      <c r="G951" s="68"/>
      <c r="H951" s="38" t="str">
        <f t="shared" si="72"/>
        <v>3210100800100106</v>
      </c>
      <c r="I951" s="50" t="s">
        <v>951</v>
      </c>
      <c r="J951" s="50" t="s">
        <v>1929</v>
      </c>
      <c r="K951" s="24" t="s">
        <v>1566</v>
      </c>
      <c r="L951" s="97">
        <v>32101008</v>
      </c>
      <c r="M951" s="36">
        <v>901803</v>
      </c>
      <c r="N951" s="113" t="s">
        <v>1366</v>
      </c>
      <c r="AF951" t="e">
        <f>+VLOOKUP(M951,AG:AH,2,FALSE)</f>
        <v>#N/A</v>
      </c>
    </row>
    <row r="952" spans="1:32" ht="45" x14ac:dyDescent="0.25">
      <c r="A952" s="36">
        <f t="shared" si="70"/>
        <v>951</v>
      </c>
      <c r="B952" s="50" t="s">
        <v>387</v>
      </c>
      <c r="C952" s="50">
        <v>3109</v>
      </c>
      <c r="D952" s="50" t="s">
        <v>474</v>
      </c>
      <c r="E952" s="111">
        <v>1019</v>
      </c>
      <c r="F952" s="68" t="s">
        <v>2</v>
      </c>
      <c r="G952" s="68"/>
      <c r="H952" s="38" t="str">
        <f t="shared" si="72"/>
        <v>3210100900100106</v>
      </c>
      <c r="I952" s="50" t="s">
        <v>474</v>
      </c>
      <c r="J952" s="50" t="s">
        <v>1929</v>
      </c>
      <c r="K952" s="24" t="s">
        <v>1566</v>
      </c>
      <c r="L952" s="97">
        <v>32101009</v>
      </c>
      <c r="M952" s="36">
        <v>901804</v>
      </c>
      <c r="N952" s="113" t="s">
        <v>1367</v>
      </c>
      <c r="AF952" t="e">
        <f>+VLOOKUP(M952,AG:AH,2,FALSE)</f>
        <v>#N/A</v>
      </c>
    </row>
    <row r="953" spans="1:32" ht="45" x14ac:dyDescent="0.25">
      <c r="A953" s="36">
        <f t="shared" si="70"/>
        <v>952</v>
      </c>
      <c r="B953" s="50" t="s">
        <v>387</v>
      </c>
      <c r="C953" s="50">
        <v>3109</v>
      </c>
      <c r="D953" s="50" t="s">
        <v>475</v>
      </c>
      <c r="E953" s="111">
        <v>1020</v>
      </c>
      <c r="F953" s="68" t="s">
        <v>2</v>
      </c>
      <c r="G953" s="68"/>
      <c r="H953" s="38" t="str">
        <f t="shared" si="72"/>
        <v>3210101000100106</v>
      </c>
      <c r="I953" s="50" t="s">
        <v>475</v>
      </c>
      <c r="J953" s="50" t="s">
        <v>1929</v>
      </c>
      <c r="K953" s="24" t="s">
        <v>1566</v>
      </c>
      <c r="L953" s="97">
        <v>32101010</v>
      </c>
      <c r="M953" s="36">
        <v>901805</v>
      </c>
      <c r="N953" s="113" t="s">
        <v>1368</v>
      </c>
      <c r="AF953" t="e">
        <f>+VLOOKUP(M953,AG:AH,2,FALSE)</f>
        <v>#N/A</v>
      </c>
    </row>
    <row r="954" spans="1:32" ht="45" x14ac:dyDescent="0.25">
      <c r="A954" s="36">
        <f t="shared" si="70"/>
        <v>953</v>
      </c>
      <c r="B954" s="50" t="s">
        <v>387</v>
      </c>
      <c r="C954" s="50">
        <v>3201</v>
      </c>
      <c r="D954" s="50" t="s">
        <v>476</v>
      </c>
      <c r="E954" s="111">
        <v>1011</v>
      </c>
      <c r="F954" s="68" t="s">
        <v>2</v>
      </c>
      <c r="G954" s="68"/>
      <c r="H954" s="38" t="str">
        <f t="shared" si="72"/>
        <v>3210101100100106</v>
      </c>
      <c r="I954" s="74" t="s">
        <v>476</v>
      </c>
      <c r="J954" s="50" t="s">
        <v>1929</v>
      </c>
      <c r="K954" s="24" t="s">
        <v>1566</v>
      </c>
      <c r="L954" s="97">
        <v>32101011</v>
      </c>
      <c r="M954" s="36">
        <v>901536</v>
      </c>
      <c r="N954" s="79" t="s">
        <v>476</v>
      </c>
      <c r="AF954" t="e">
        <f>+VLOOKUP(M954,AG:AH,2,FALSE)</f>
        <v>#N/A</v>
      </c>
    </row>
    <row r="955" spans="1:32" ht="45" x14ac:dyDescent="0.25">
      <c r="A955" s="36">
        <f t="shared" si="70"/>
        <v>954</v>
      </c>
      <c r="B955" s="50" t="s">
        <v>387</v>
      </c>
      <c r="C955" s="50">
        <v>3201</v>
      </c>
      <c r="D955" s="50" t="s">
        <v>477</v>
      </c>
      <c r="E955" s="111">
        <v>1013</v>
      </c>
      <c r="F955" s="68" t="s">
        <v>2</v>
      </c>
      <c r="G955" s="68"/>
      <c r="H955" s="38" t="str">
        <f t="shared" si="72"/>
        <v>3210101300100106</v>
      </c>
      <c r="I955" s="50" t="s">
        <v>477</v>
      </c>
      <c r="J955" s="50" t="s">
        <v>1929</v>
      </c>
      <c r="K955" s="24" t="s">
        <v>1566</v>
      </c>
      <c r="L955" s="97">
        <v>32101013</v>
      </c>
      <c r="M955" s="36">
        <v>901186</v>
      </c>
      <c r="N955" s="79" t="s">
        <v>1369</v>
      </c>
      <c r="AF955" t="e">
        <f>+VLOOKUP(M955,AG:AH,2,FALSE)</f>
        <v>#N/A</v>
      </c>
    </row>
    <row r="956" spans="1:32" ht="60" x14ac:dyDescent="0.25">
      <c r="A956" s="36">
        <f t="shared" si="70"/>
        <v>955</v>
      </c>
      <c r="B956" s="50" t="s">
        <v>388</v>
      </c>
      <c r="C956" s="50">
        <v>3202</v>
      </c>
      <c r="D956" s="50" t="s">
        <v>478</v>
      </c>
      <c r="E956" s="111">
        <v>1001</v>
      </c>
      <c r="F956" s="68" t="s">
        <v>2</v>
      </c>
      <c r="G956" s="68"/>
      <c r="H956" s="38" t="str">
        <f t="shared" si="72"/>
        <v>3220100100100106</v>
      </c>
      <c r="I956" s="50" t="s">
        <v>478</v>
      </c>
      <c r="J956" s="50" t="s">
        <v>1929</v>
      </c>
      <c r="K956" s="24" t="s">
        <v>1566</v>
      </c>
      <c r="L956" s="97">
        <v>32201001</v>
      </c>
      <c r="M956" s="36">
        <v>902194</v>
      </c>
      <c r="N956" s="79" t="s">
        <v>478</v>
      </c>
      <c r="AF956" t="e">
        <f>+VLOOKUP(M956,AG:AH,2,FALSE)</f>
        <v>#N/A</v>
      </c>
    </row>
    <row r="957" spans="1:32" ht="30" x14ac:dyDescent="0.25">
      <c r="A957" s="36">
        <f t="shared" si="70"/>
        <v>956</v>
      </c>
      <c r="B957" s="50" t="s">
        <v>212</v>
      </c>
      <c r="C957" s="50">
        <v>4104</v>
      </c>
      <c r="D957" s="50" t="s">
        <v>857</v>
      </c>
      <c r="E957" s="111">
        <v>1016</v>
      </c>
      <c r="F957" s="68" t="s">
        <v>2</v>
      </c>
      <c r="G957" s="68"/>
      <c r="H957" s="38" t="str">
        <f t="shared" si="72"/>
        <v>4130101000100106</v>
      </c>
      <c r="I957" s="50" t="s">
        <v>857</v>
      </c>
      <c r="J957" s="50" t="s">
        <v>1929</v>
      </c>
      <c r="K957" s="24" t="s">
        <v>1566</v>
      </c>
      <c r="L957" s="97">
        <v>41301010</v>
      </c>
      <c r="M957" s="36">
        <v>902164</v>
      </c>
      <c r="N957" s="79" t="s">
        <v>1430</v>
      </c>
      <c r="O957" t="s">
        <v>2089</v>
      </c>
      <c r="AF957" t="e">
        <f>+VLOOKUP(M957,AG:AH,2,FALSE)</f>
        <v>#N/A</v>
      </c>
    </row>
    <row r="958" spans="1:32" ht="30" x14ac:dyDescent="0.25">
      <c r="A958" s="36">
        <f t="shared" si="70"/>
        <v>957</v>
      </c>
      <c r="B958" s="50" t="s">
        <v>212</v>
      </c>
      <c r="C958" s="50">
        <v>4104</v>
      </c>
      <c r="D958" s="50" t="s">
        <v>858</v>
      </c>
      <c r="E958" s="111">
        <v>1017</v>
      </c>
      <c r="F958" s="68" t="s">
        <v>2</v>
      </c>
      <c r="G958" s="68"/>
      <c r="H958" s="38" t="str">
        <f t="shared" si="72"/>
        <v>4130101100100106</v>
      </c>
      <c r="I958" s="73" t="s">
        <v>2088</v>
      </c>
      <c r="J958" s="50" t="s">
        <v>1929</v>
      </c>
      <c r="K958" s="24" t="s">
        <v>1566</v>
      </c>
      <c r="L958" s="97">
        <v>41301011</v>
      </c>
      <c r="M958" s="36">
        <v>900336</v>
      </c>
      <c r="N958" s="79" t="s">
        <v>1431</v>
      </c>
      <c r="AF958" t="e">
        <f>+VLOOKUP(M958,AG:AH,2,FALSE)</f>
        <v>#N/A</v>
      </c>
    </row>
    <row r="959" spans="1:32" ht="45" x14ac:dyDescent="0.25">
      <c r="A959" s="36">
        <f t="shared" si="70"/>
        <v>958</v>
      </c>
      <c r="B959" s="50" t="s">
        <v>214</v>
      </c>
      <c r="C959" s="50">
        <v>4106</v>
      </c>
      <c r="D959" s="50" t="s">
        <v>247</v>
      </c>
      <c r="E959" s="111">
        <v>1001</v>
      </c>
      <c r="F959" s="68" t="s">
        <v>2</v>
      </c>
      <c r="G959" s="68"/>
      <c r="H959" s="38" t="str">
        <f t="shared" si="72"/>
        <v>4150100100100106</v>
      </c>
      <c r="I959" s="50" t="s">
        <v>247</v>
      </c>
      <c r="J959" s="50" t="s">
        <v>1929</v>
      </c>
      <c r="K959" s="24" t="s">
        <v>1566</v>
      </c>
      <c r="L959" s="97">
        <v>41501001</v>
      </c>
      <c r="M959" s="36">
        <v>901405</v>
      </c>
      <c r="N959" s="113" t="s">
        <v>1436</v>
      </c>
      <c r="AF959" t="e">
        <f>+VLOOKUP(M959,AG:AH,2,FALSE)</f>
        <v>#N/A</v>
      </c>
    </row>
    <row r="960" spans="1:32" ht="45" x14ac:dyDescent="0.25">
      <c r="A960" s="36">
        <f t="shared" ref="A960:A970" si="73">+A959+1</f>
        <v>959</v>
      </c>
      <c r="B960" s="50" t="s">
        <v>214</v>
      </c>
      <c r="C960" s="50">
        <v>4106</v>
      </c>
      <c r="D960" s="50" t="s">
        <v>248</v>
      </c>
      <c r="E960" s="111">
        <v>1002</v>
      </c>
      <c r="F960" s="68" t="s">
        <v>2</v>
      </c>
      <c r="G960" s="68"/>
      <c r="H960" s="38" t="str">
        <f t="shared" si="72"/>
        <v>4150100200100106</v>
      </c>
      <c r="I960" s="50" t="s">
        <v>248</v>
      </c>
      <c r="J960" s="50" t="s">
        <v>1929</v>
      </c>
      <c r="K960" s="24" t="s">
        <v>1566</v>
      </c>
      <c r="L960" s="97">
        <v>41501002</v>
      </c>
      <c r="M960" s="36">
        <v>901406</v>
      </c>
      <c r="N960" s="79" t="s">
        <v>1437</v>
      </c>
      <c r="AF960" t="e">
        <f>+VLOOKUP(M960,AG:AH,2,FALSE)</f>
        <v>#N/A</v>
      </c>
    </row>
    <row r="961" spans="1:32" ht="30" x14ac:dyDescent="0.25">
      <c r="A961" s="36">
        <f t="shared" si="73"/>
        <v>960</v>
      </c>
      <c r="B961" s="50" t="s">
        <v>214</v>
      </c>
      <c r="C961" s="50">
        <v>4106</v>
      </c>
      <c r="D961" s="50" t="s">
        <v>249</v>
      </c>
      <c r="E961" s="111">
        <v>1003</v>
      </c>
      <c r="F961" s="68" t="s">
        <v>2</v>
      </c>
      <c r="G961" s="68"/>
      <c r="H961" s="38" t="str">
        <f t="shared" si="72"/>
        <v>4150100300100106</v>
      </c>
      <c r="I961" s="78" t="s">
        <v>249</v>
      </c>
      <c r="J961" s="50" t="s">
        <v>1929</v>
      </c>
      <c r="K961" s="38" t="s">
        <v>1566</v>
      </c>
      <c r="L961" s="97">
        <v>41501003</v>
      </c>
      <c r="M961" s="36">
        <v>901573</v>
      </c>
      <c r="N961" s="79" t="s">
        <v>249</v>
      </c>
      <c r="AF961" t="e">
        <f>+VLOOKUP(M961,AG:AH,2,FALSE)</f>
        <v>#N/A</v>
      </c>
    </row>
    <row r="962" spans="1:32" ht="30" x14ac:dyDescent="0.25">
      <c r="A962" s="36">
        <f t="shared" si="73"/>
        <v>961</v>
      </c>
      <c r="B962" s="50" t="s">
        <v>938</v>
      </c>
      <c r="C962" s="50">
        <v>4209</v>
      </c>
      <c r="D962" s="50" t="s">
        <v>341</v>
      </c>
      <c r="E962" s="111">
        <v>1002</v>
      </c>
      <c r="F962" s="68" t="s">
        <v>2</v>
      </c>
      <c r="G962" s="68"/>
      <c r="H962" s="38" t="str">
        <f t="shared" si="72"/>
        <v>4232806100100106</v>
      </c>
      <c r="I962" s="78" t="s">
        <v>1516</v>
      </c>
      <c r="J962" s="50" t="s">
        <v>1929</v>
      </c>
      <c r="K962" s="38" t="s">
        <v>1566</v>
      </c>
      <c r="L962" s="97">
        <v>42328061</v>
      </c>
      <c r="M962" s="36">
        <v>901444</v>
      </c>
      <c r="N962" s="79" t="s">
        <v>1516</v>
      </c>
      <c r="AF962" t="e">
        <f>+VLOOKUP(M962,AG:AH,2,FALSE)</f>
        <v>#N/A</v>
      </c>
    </row>
    <row r="963" spans="1:32" ht="45" x14ac:dyDescent="0.25">
      <c r="A963" s="36">
        <f t="shared" si="73"/>
        <v>962</v>
      </c>
      <c r="B963" s="50" t="s">
        <v>938</v>
      </c>
      <c r="C963" s="50">
        <v>4209</v>
      </c>
      <c r="D963" s="50" t="s">
        <v>342</v>
      </c>
      <c r="E963" s="111">
        <v>1003</v>
      </c>
      <c r="F963" s="68" t="s">
        <v>2</v>
      </c>
      <c r="G963" s="68"/>
      <c r="H963" s="38" t="str">
        <f t="shared" si="72"/>
        <v>4232806200100106</v>
      </c>
      <c r="I963" s="78" t="s">
        <v>1517</v>
      </c>
      <c r="J963" s="50" t="s">
        <v>1929</v>
      </c>
      <c r="K963" s="24" t="s">
        <v>1566</v>
      </c>
      <c r="L963" s="97">
        <v>42328062</v>
      </c>
      <c r="M963" s="36">
        <v>901445</v>
      </c>
      <c r="N963" s="79" t="s">
        <v>1517</v>
      </c>
      <c r="AF963" t="e">
        <f>+VLOOKUP(M963,AG:AH,2,FALSE)</f>
        <v>#N/A</v>
      </c>
    </row>
    <row r="964" spans="1:32" ht="45" x14ac:dyDescent="0.25">
      <c r="A964" s="36">
        <f t="shared" si="73"/>
        <v>963</v>
      </c>
      <c r="B964" s="50" t="s">
        <v>938</v>
      </c>
      <c r="C964" s="50">
        <v>4209</v>
      </c>
      <c r="D964" s="50" t="s">
        <v>343</v>
      </c>
      <c r="E964" s="111">
        <v>1004</v>
      </c>
      <c r="F964" s="68" t="s">
        <v>2</v>
      </c>
      <c r="G964" s="68"/>
      <c r="H964" s="38" t="str">
        <f t="shared" si="72"/>
        <v>4232806300100106</v>
      </c>
      <c r="I964" s="50" t="s">
        <v>343</v>
      </c>
      <c r="J964" s="50" t="s">
        <v>1929</v>
      </c>
      <c r="K964" s="24" t="s">
        <v>1566</v>
      </c>
      <c r="L964" s="97">
        <v>42328063</v>
      </c>
      <c r="M964" s="36">
        <v>901446</v>
      </c>
      <c r="N964" s="113" t="s">
        <v>1518</v>
      </c>
      <c r="AF964" t="e">
        <f>+VLOOKUP(M964,AG:AH,2,FALSE)</f>
        <v>#N/A</v>
      </c>
    </row>
    <row r="965" spans="1:32" ht="45" x14ac:dyDescent="0.25">
      <c r="A965" s="36">
        <f t="shared" si="73"/>
        <v>964</v>
      </c>
      <c r="B965" s="50" t="s">
        <v>938</v>
      </c>
      <c r="C965" s="50">
        <v>4209</v>
      </c>
      <c r="D965" s="50" t="s">
        <v>344</v>
      </c>
      <c r="E965" s="111">
        <v>1005</v>
      </c>
      <c r="F965" s="68" t="s">
        <v>2</v>
      </c>
      <c r="G965" s="68"/>
      <c r="H965" s="38" t="str">
        <f t="shared" si="72"/>
        <v>4232806400100106</v>
      </c>
      <c r="I965" s="50" t="s">
        <v>344</v>
      </c>
      <c r="J965" s="50" t="s">
        <v>1929</v>
      </c>
      <c r="K965" s="24" t="s">
        <v>1566</v>
      </c>
      <c r="L965" s="97">
        <v>42328064</v>
      </c>
      <c r="M965" s="36">
        <v>901447</v>
      </c>
      <c r="N965" s="79" t="s">
        <v>1519</v>
      </c>
      <c r="AF965" t="e">
        <f>+VLOOKUP(M965,AG:AH,2,FALSE)</f>
        <v>#N/A</v>
      </c>
    </row>
    <row r="966" spans="1:32" ht="30" x14ac:dyDescent="0.25">
      <c r="A966" s="36">
        <f t="shared" si="73"/>
        <v>965</v>
      </c>
      <c r="B966" s="50" t="s">
        <v>938</v>
      </c>
      <c r="C966" s="50">
        <v>4209</v>
      </c>
      <c r="D966" s="50" t="s">
        <v>345</v>
      </c>
      <c r="E966" s="111">
        <v>1006</v>
      </c>
      <c r="F966" s="68" t="s">
        <v>2</v>
      </c>
      <c r="G966" s="68"/>
      <c r="H966" s="38" t="str">
        <f t="shared" si="72"/>
        <v>4232806500100106</v>
      </c>
      <c r="I966" s="78" t="s">
        <v>345</v>
      </c>
      <c r="J966" s="50" t="s">
        <v>1929</v>
      </c>
      <c r="K966" s="38" t="s">
        <v>1566</v>
      </c>
      <c r="L966" s="97">
        <v>42328065</v>
      </c>
      <c r="M966" s="36">
        <v>901808</v>
      </c>
      <c r="N966" s="79" t="s">
        <v>1520</v>
      </c>
      <c r="AF966" t="e">
        <f>+VLOOKUP(M966,AG:AH,2,FALSE)</f>
        <v>#N/A</v>
      </c>
    </row>
    <row r="967" spans="1:32" ht="30" x14ac:dyDescent="0.25">
      <c r="A967" s="36">
        <f t="shared" si="73"/>
        <v>966</v>
      </c>
      <c r="B967" s="50" t="s">
        <v>938</v>
      </c>
      <c r="C967" s="50">
        <v>4209</v>
      </c>
      <c r="D967" s="50" t="s">
        <v>346</v>
      </c>
      <c r="E967" s="111">
        <v>1007</v>
      </c>
      <c r="F967" s="68" t="s">
        <v>2</v>
      </c>
      <c r="G967" s="68"/>
      <c r="H967" s="38" t="str">
        <f t="shared" si="72"/>
        <v>4232806600100106</v>
      </c>
      <c r="I967" s="78" t="s">
        <v>2087</v>
      </c>
      <c r="J967" s="50" t="s">
        <v>1929</v>
      </c>
      <c r="K967" s="38" t="s">
        <v>1566</v>
      </c>
      <c r="L967" s="97">
        <v>42328066</v>
      </c>
      <c r="M967" s="36">
        <v>901809</v>
      </c>
      <c r="N967" s="79" t="s">
        <v>1521</v>
      </c>
      <c r="AF967" t="e">
        <f>+VLOOKUP(M967,AG:AH,2,FALSE)</f>
        <v>#N/A</v>
      </c>
    </row>
    <row r="968" spans="1:32" ht="30" x14ac:dyDescent="0.25">
      <c r="A968" s="36">
        <f t="shared" si="73"/>
        <v>967</v>
      </c>
      <c r="B968" s="50" t="s">
        <v>938</v>
      </c>
      <c r="C968" s="50">
        <v>4209</v>
      </c>
      <c r="D968" s="50" t="s">
        <v>347</v>
      </c>
      <c r="E968" s="111">
        <v>1008</v>
      </c>
      <c r="F968" s="68" t="s">
        <v>2</v>
      </c>
      <c r="G968" s="68"/>
      <c r="H968" s="38" t="str">
        <f t="shared" si="72"/>
        <v>4232806700100106</v>
      </c>
      <c r="I968" s="78" t="s">
        <v>347</v>
      </c>
      <c r="J968" s="50" t="s">
        <v>1929</v>
      </c>
      <c r="K968" s="38" t="s">
        <v>1566</v>
      </c>
      <c r="L968" s="97">
        <v>42328067</v>
      </c>
      <c r="M968" s="36">
        <v>901811</v>
      </c>
      <c r="N968" s="79" t="s">
        <v>1522</v>
      </c>
      <c r="AF968" t="e">
        <f>+VLOOKUP(M968,AG:AH,2,FALSE)</f>
        <v>#N/A</v>
      </c>
    </row>
    <row r="969" spans="1:32" ht="30" x14ac:dyDescent="0.25">
      <c r="A969" s="36">
        <f t="shared" si="73"/>
        <v>968</v>
      </c>
      <c r="B969" s="50" t="s">
        <v>938</v>
      </c>
      <c r="C969" s="50">
        <v>4209</v>
      </c>
      <c r="D969" s="50" t="s">
        <v>348</v>
      </c>
      <c r="E969" s="111">
        <v>1009</v>
      </c>
      <c r="F969" s="68" t="s">
        <v>2</v>
      </c>
      <c r="G969" s="68"/>
      <c r="H969" s="38" t="str">
        <f t="shared" si="72"/>
        <v>4232806800100106</v>
      </c>
      <c r="I969" s="78" t="s">
        <v>348</v>
      </c>
      <c r="J969" s="50" t="s">
        <v>1929</v>
      </c>
      <c r="K969" s="24" t="s">
        <v>1566</v>
      </c>
      <c r="L969" s="97">
        <v>42328068</v>
      </c>
      <c r="M969" s="36">
        <v>901810</v>
      </c>
      <c r="N969" s="79" t="s">
        <v>1523</v>
      </c>
      <c r="AF969" t="e">
        <f>+VLOOKUP(M969,AG:AH,2,FALSE)</f>
        <v>#N/A</v>
      </c>
    </row>
    <row r="970" spans="1:32" ht="30" x14ac:dyDescent="0.25">
      <c r="A970" s="36">
        <f t="shared" si="73"/>
        <v>969</v>
      </c>
      <c r="B970" s="50" t="s">
        <v>938</v>
      </c>
      <c r="C970" s="50">
        <v>4209</v>
      </c>
      <c r="D970" s="50" t="s">
        <v>349</v>
      </c>
      <c r="E970" s="111">
        <v>1010</v>
      </c>
      <c r="F970" s="68" t="s">
        <v>2</v>
      </c>
      <c r="G970" s="68"/>
      <c r="H970" s="38" t="str">
        <f t="shared" si="72"/>
        <v>4232816100100106</v>
      </c>
      <c r="I970" s="78" t="s">
        <v>1524</v>
      </c>
      <c r="J970" s="50" t="s">
        <v>1929</v>
      </c>
      <c r="K970" s="24" t="s">
        <v>1566</v>
      </c>
      <c r="L970" s="97">
        <v>42328161</v>
      </c>
      <c r="M970" s="36">
        <v>900300</v>
      </c>
      <c r="N970" s="117" t="s">
        <v>1524</v>
      </c>
      <c r="O970" s="24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F970" t="e">
        <f>+VLOOKUP(M970,AG:AH,2,FALSE)</f>
        <v>#N/A</v>
      </c>
    </row>
  </sheetData>
  <autoFilter ref="A1:AK970"/>
  <sortState ref="B467:P576">
    <sortCondition ref="L467:L576"/>
  </sortState>
  <conditionalFormatting sqref="H928 H896 H648:H652 H513 H117 H2:H106 H109:H112 H516 H519:H520 H522 H524 H526:H527 H655:H657 H133:H150 H529 H531 H205:H302 H903 H906:H907 H909:H910 H672:H674 H502 H669 H718:H720 H724:H728 H677:H714 H504:H511 H749:H758 H661:H664 H152:H171 H305:H306 H175:H190 H930:H1048576 H854:H883 H313:H328 H335:H356 H358:H491 H762:H778 H534:H646 H732:H745">
    <cfRule type="duplicateValues" dxfId="1172" priority="1592"/>
    <cfRule type="duplicateValues" dxfId="1171" priority="1593"/>
  </conditionalFormatting>
  <conditionalFormatting sqref="D2">
    <cfRule type="duplicateValues" dxfId="1170" priority="1589"/>
    <cfRule type="duplicateValues" dxfId="1169" priority="1590"/>
    <cfRule type="duplicateValues" dxfId="1168" priority="1591"/>
  </conditionalFormatting>
  <conditionalFormatting sqref="D3">
    <cfRule type="duplicateValues" dxfId="1167" priority="1586"/>
    <cfRule type="duplicateValues" dxfId="1166" priority="1587"/>
    <cfRule type="duplicateValues" dxfId="1165" priority="1588"/>
  </conditionalFormatting>
  <conditionalFormatting sqref="D4">
    <cfRule type="duplicateValues" dxfId="1164" priority="1583"/>
    <cfRule type="duplicateValues" dxfId="1163" priority="1584"/>
    <cfRule type="duplicateValues" dxfId="1162" priority="1585"/>
  </conditionalFormatting>
  <conditionalFormatting sqref="D8">
    <cfRule type="duplicateValues" dxfId="1161" priority="1571"/>
    <cfRule type="duplicateValues" dxfId="1160" priority="1572"/>
    <cfRule type="duplicateValues" dxfId="1159" priority="1573"/>
  </conditionalFormatting>
  <conditionalFormatting sqref="D9">
    <cfRule type="duplicateValues" dxfId="1158" priority="1568"/>
    <cfRule type="duplicateValues" dxfId="1157" priority="1569"/>
    <cfRule type="duplicateValues" dxfId="1156" priority="1570"/>
  </conditionalFormatting>
  <conditionalFormatting sqref="L928 L896 L648:L652 L1:L88 L876:L883 L91:L106 L185:L190 L117 L109:L112 L513 L516 L519:L520 L522 L524 L526:L527 L655:L657 L205:L302 L133:L171 L529 L531 L534:L643 L671:L674 L333:L356 L903 L906:L907 L909:L910 L358:L492 L501:L502 L668:L669 L724:L728 L717:L720 L677:L714 L732:L745 L504:L511 L748:L758 L660:L664 L762:L778 L930:L1048576 L305:L307 L313:L328 L839:L857 L833 L825 L828:L831 L175:L182">
    <cfRule type="duplicateValues" dxfId="1155" priority="1546"/>
  </conditionalFormatting>
  <conditionalFormatting sqref="D5:D7">
    <cfRule type="duplicateValues" dxfId="1154" priority="1542"/>
    <cfRule type="duplicateValues" dxfId="1153" priority="1543"/>
    <cfRule type="duplicateValues" dxfId="1152" priority="1544"/>
  </conditionalFormatting>
  <conditionalFormatting sqref="H66">
    <cfRule type="duplicateValues" dxfId="1151" priority="1538"/>
  </conditionalFormatting>
  <conditionalFormatting sqref="H67:H81">
    <cfRule type="duplicateValues" dxfId="1150" priority="1537"/>
  </conditionalFormatting>
  <conditionalFormatting sqref="H205:H213">
    <cfRule type="duplicateValues" dxfId="1149" priority="1536"/>
  </conditionalFormatting>
  <conditionalFormatting sqref="L644">
    <cfRule type="duplicateValues" dxfId="1148" priority="1532"/>
  </conditionalFormatting>
  <conditionalFormatting sqref="L644">
    <cfRule type="duplicateValues" dxfId="1147" priority="1533"/>
    <cfRule type="duplicateValues" dxfId="1146" priority="1534"/>
  </conditionalFormatting>
  <conditionalFormatting sqref="L644">
    <cfRule type="duplicateValues" dxfId="1145" priority="1535"/>
  </conditionalFormatting>
  <conditionalFormatting sqref="L645:L646">
    <cfRule type="duplicateValues" dxfId="1144" priority="1528"/>
  </conditionalFormatting>
  <conditionalFormatting sqref="L645:L646">
    <cfRule type="duplicateValues" dxfId="1143" priority="1529"/>
    <cfRule type="duplicateValues" dxfId="1142" priority="1530"/>
  </conditionalFormatting>
  <conditionalFormatting sqref="L645:L646">
    <cfRule type="duplicateValues" dxfId="1141" priority="1531"/>
  </conditionalFormatting>
  <conditionalFormatting sqref="H647">
    <cfRule type="duplicateValues" dxfId="1140" priority="1525"/>
    <cfRule type="duplicateValues" dxfId="1139" priority="1526"/>
  </conditionalFormatting>
  <conditionalFormatting sqref="I647">
    <cfRule type="duplicateValues" dxfId="1138" priority="1527"/>
  </conditionalFormatting>
  <conditionalFormatting sqref="L647">
    <cfRule type="duplicateValues" dxfId="1137" priority="1521"/>
  </conditionalFormatting>
  <conditionalFormatting sqref="L647">
    <cfRule type="duplicateValues" dxfId="1136" priority="1522"/>
    <cfRule type="duplicateValues" dxfId="1135" priority="1523"/>
  </conditionalFormatting>
  <conditionalFormatting sqref="L647">
    <cfRule type="duplicateValues" dxfId="1134" priority="1524"/>
  </conditionalFormatting>
  <conditionalFormatting sqref="H585">
    <cfRule type="duplicateValues" dxfId="1133" priority="1520"/>
  </conditionalFormatting>
  <conditionalFormatting sqref="H586:H615">
    <cfRule type="duplicateValues" dxfId="1132" priority="1519"/>
  </conditionalFormatting>
  <conditionalFormatting sqref="H570:H584">
    <cfRule type="duplicateValues" dxfId="1131" priority="1518"/>
  </conditionalFormatting>
  <conditionalFormatting sqref="H352:H356">
    <cfRule type="duplicateValues" dxfId="1130" priority="1517"/>
  </conditionalFormatting>
  <conditionalFormatting sqref="H350">
    <cfRule type="duplicateValues" dxfId="1129" priority="1516"/>
  </conditionalFormatting>
  <conditionalFormatting sqref="H364:H367">
    <cfRule type="duplicateValues" dxfId="1128" priority="1515"/>
  </conditionalFormatting>
  <conditionalFormatting sqref="H359:H363">
    <cfRule type="duplicateValues" dxfId="1127" priority="1514"/>
  </conditionalFormatting>
  <conditionalFormatting sqref="D857">
    <cfRule type="duplicateValues" dxfId="1126" priority="1511"/>
  </conditionalFormatting>
  <conditionalFormatting sqref="D858">
    <cfRule type="duplicateValues" dxfId="1125" priority="1510"/>
  </conditionalFormatting>
  <conditionalFormatting sqref="B857">
    <cfRule type="duplicateValues" dxfId="1124" priority="1508"/>
  </conditionalFormatting>
  <conditionalFormatting sqref="L89:L90">
    <cfRule type="duplicateValues" dxfId="1123" priority="1485"/>
  </conditionalFormatting>
  <conditionalFormatting sqref="L89:L90">
    <cfRule type="duplicateValues" dxfId="1122" priority="1486"/>
    <cfRule type="duplicateValues" dxfId="1121" priority="1487"/>
  </conditionalFormatting>
  <conditionalFormatting sqref="L89:L90">
    <cfRule type="duplicateValues" dxfId="1120" priority="1488"/>
  </conditionalFormatting>
  <conditionalFormatting sqref="H87">
    <cfRule type="duplicateValues" dxfId="1119" priority="1484"/>
  </conditionalFormatting>
  <conditionalFormatting sqref="H89:H90">
    <cfRule type="duplicateValues" dxfId="1118" priority="1483"/>
  </conditionalFormatting>
  <conditionalFormatting sqref="H89:H90">
    <cfRule type="duplicateValues" dxfId="1117" priority="1482"/>
  </conditionalFormatting>
  <conditionalFormatting sqref="H314:H315">
    <cfRule type="duplicateValues" dxfId="1116" priority="1481"/>
  </conditionalFormatting>
  <conditionalFormatting sqref="H287:H292">
    <cfRule type="duplicateValues" dxfId="1115" priority="1480"/>
  </conditionalFormatting>
  <conditionalFormatting sqref="H313 H301:H302 H305:H306">
    <cfRule type="duplicateValues" dxfId="1114" priority="1479"/>
  </conditionalFormatting>
  <conditionalFormatting sqref="H300">
    <cfRule type="duplicateValues" dxfId="1113" priority="1478"/>
  </conditionalFormatting>
  <conditionalFormatting sqref="H316">
    <cfRule type="duplicateValues" dxfId="1112" priority="1476"/>
  </conditionalFormatting>
  <conditionalFormatting sqref="L724:L728 L648:L652 L63:L88 L91:L106 L185:L190 L117 L109:L112 L513 L516 L519:L520 L522 L524 L526:L527 L655:L657 L205:L302 L133:L171 L529 L531 L534:L643 L671:L674 L333:L356 L358:L492 L501:L502 L668:L669 L717:L720 L677:L714 L732:L745 L504:L511 L748:L758 L660:L664 L762:L776 L305:L307 L313:L328 L175:L182">
    <cfRule type="duplicateValues" dxfId="1111" priority="9221"/>
    <cfRule type="duplicateValues" dxfId="1110" priority="9222"/>
  </conditionalFormatting>
  <conditionalFormatting sqref="L724:L728 L648:L652 L63:L88 L91:L106 L185:L190 L117 L109:L112 L513 L516 L519:L520 L522 L524 L526:L527 L655:L657 L205:L302 L133:L171 L529 L531 L534:L643 L671:L674 L333:L356 L358:L492 L501:L502 L668:L669 L717:L720 L677:L714 L732:L745 L504:L511 L748:L758 L660:L664 L762:L776 L305:L307 L313:L328 L175:L182">
    <cfRule type="duplicateValues" dxfId="1109" priority="9229"/>
  </conditionalFormatting>
  <conditionalFormatting sqref="I743:I745 I649:I652 I63:I106 I313:I328 I152:I169 I185:I190 I117 I109:I112 I513 I516 I519:I520 I522 I524 I526:I527 I655:I657 I205:I302 I133:I150 I529 I531 I534:I646 I671:I674 I334:I356 I358:I492 I501:I502 I668:I669 I724:I728 I717:I720 I677:I714 I732:I736 I504:I511 I748:I758 I660:I664 I762:I776 I175:I182 I305">
    <cfRule type="duplicateValues" dxfId="1108" priority="9233"/>
  </conditionalFormatting>
  <conditionalFormatting sqref="H293:H299">
    <cfRule type="duplicateValues" dxfId="1107" priority="9450"/>
  </conditionalFormatting>
  <conditionalFormatting sqref="H424:H425 H420:H421">
    <cfRule type="duplicateValues" dxfId="1106" priority="10193"/>
  </conditionalFormatting>
  <conditionalFormatting sqref="L928 L896 L876:L883 L1:L106 L185:L190 L117 L109:L112 L513 L516 L519:L520 L522 L524 L526:L527 L655:L657 L205:L302 L133:L171 L529 L531 L534:L652 L671:L674 L333:L356 L903 L906:L907 L909:L910 L358:L492 L501:L502 L668:L669 L724:L728 L717:L720 L677:L714 L732:L745 L504:L511 L748:L758 L660:L664 L762:L778 L930:L1048576 L305:L307 L313:L328 L839:L859 L833 L825 L828:L831 L175:L182">
    <cfRule type="duplicateValues" dxfId="1105" priority="1367"/>
  </conditionalFormatting>
  <conditionalFormatting sqref="D865:D867">
    <cfRule type="duplicateValues" dxfId="1104" priority="1330"/>
    <cfRule type="duplicateValues" dxfId="1103" priority="1331"/>
    <cfRule type="duplicateValues" dxfId="1102" priority="1332"/>
  </conditionalFormatting>
  <conditionalFormatting sqref="D868:D870">
    <cfRule type="duplicateValues" dxfId="1101" priority="1323"/>
    <cfRule type="duplicateValues" dxfId="1100" priority="1324"/>
    <cfRule type="duplicateValues" dxfId="1099" priority="1325"/>
  </conditionalFormatting>
  <conditionalFormatting sqref="D875">
    <cfRule type="duplicateValues" dxfId="1098" priority="1315"/>
  </conditionalFormatting>
  <conditionalFormatting sqref="H65">
    <cfRule type="duplicateValues" dxfId="1097" priority="1313"/>
  </conditionalFormatting>
  <conditionalFormatting sqref="H83">
    <cfRule type="duplicateValues" dxfId="1096" priority="1312"/>
  </conditionalFormatting>
  <conditionalFormatting sqref="H85:H86">
    <cfRule type="duplicateValues" dxfId="1095" priority="1311"/>
  </conditionalFormatting>
  <conditionalFormatting sqref="H91:H96">
    <cfRule type="duplicateValues" dxfId="1094" priority="1310"/>
  </conditionalFormatting>
  <conditionalFormatting sqref="H175:H177 H137:H150 H152:H171">
    <cfRule type="duplicateValues" dxfId="1093" priority="1308"/>
  </conditionalFormatting>
  <conditionalFormatting sqref="H151">
    <cfRule type="duplicateValues" dxfId="1092" priority="1305"/>
    <cfRule type="duplicateValues" dxfId="1091" priority="1306"/>
  </conditionalFormatting>
  <conditionalFormatting sqref="I151">
    <cfRule type="duplicateValues" dxfId="1090" priority="1307"/>
  </conditionalFormatting>
  <conditionalFormatting sqref="H151">
    <cfRule type="duplicateValues" dxfId="1089" priority="1304"/>
  </conditionalFormatting>
  <conditionalFormatting sqref="H182:H186">
    <cfRule type="duplicateValues" dxfId="1088" priority="1303"/>
  </conditionalFormatting>
  <conditionalFormatting sqref="I183:I184">
    <cfRule type="duplicateValues" dxfId="1087" priority="1302"/>
  </conditionalFormatting>
  <conditionalFormatting sqref="L183:L184">
    <cfRule type="duplicateValues" dxfId="1086" priority="1298"/>
  </conditionalFormatting>
  <conditionalFormatting sqref="L183:L184">
    <cfRule type="duplicateValues" dxfId="1085" priority="1299"/>
    <cfRule type="duplicateValues" dxfId="1084" priority="1300"/>
  </conditionalFormatting>
  <conditionalFormatting sqref="L183:L184">
    <cfRule type="duplicateValues" dxfId="1083" priority="1301"/>
  </conditionalFormatting>
  <conditionalFormatting sqref="L183:L184">
    <cfRule type="duplicateValues" dxfId="1082" priority="1297"/>
  </conditionalFormatting>
  <conditionalFormatting sqref="H214:H224">
    <cfRule type="duplicateValues" dxfId="1081" priority="1295"/>
  </conditionalFormatting>
  <conditionalFormatting sqref="H101">
    <cfRule type="duplicateValues" dxfId="1080" priority="1294"/>
  </conditionalFormatting>
  <conditionalFormatting sqref="H102:H106">
    <cfRule type="duplicateValues" dxfId="1079" priority="1293"/>
  </conditionalFormatting>
  <conditionalFormatting sqref="H225:H234">
    <cfRule type="duplicateValues" dxfId="1078" priority="1292"/>
  </conditionalFormatting>
  <conditionalFormatting sqref="H235:H286">
    <cfRule type="duplicateValues" dxfId="1077" priority="1291"/>
  </conditionalFormatting>
  <conditionalFormatting sqref="H235:H277">
    <cfRule type="duplicateValues" dxfId="1076" priority="1290"/>
  </conditionalFormatting>
  <conditionalFormatting sqref="H335">
    <cfRule type="duplicateValues" dxfId="1075" priority="1289"/>
  </conditionalFormatting>
  <conditionalFormatting sqref="H339:H340 H337">
    <cfRule type="duplicateValues" dxfId="1074" priority="1288"/>
  </conditionalFormatting>
  <conditionalFormatting sqref="H351">
    <cfRule type="duplicateValues" dxfId="1073" priority="1287"/>
  </conditionalFormatting>
  <conditionalFormatting sqref="H371:H374">
    <cfRule type="duplicateValues" dxfId="1072" priority="1286"/>
  </conditionalFormatting>
  <conditionalFormatting sqref="H394:H398">
    <cfRule type="duplicateValues" dxfId="1071" priority="1285"/>
  </conditionalFormatting>
  <conditionalFormatting sqref="H426:H427">
    <cfRule type="duplicateValues" dxfId="1070" priority="1284"/>
  </conditionalFormatting>
  <conditionalFormatting sqref="H655:H656 H649:H651">
    <cfRule type="duplicateValues" dxfId="1069" priority="1282"/>
  </conditionalFormatting>
  <conditionalFormatting sqref="H320:H321 H318">
    <cfRule type="duplicateValues" dxfId="1068" priority="1281"/>
  </conditionalFormatting>
  <conditionalFormatting sqref="H617:H628 H567 H464:H466">
    <cfRule type="duplicateValues" dxfId="1067" priority="1279"/>
  </conditionalFormatting>
  <conditionalFormatting sqref="H367">
    <cfRule type="duplicateValues" dxfId="1066" priority="1278"/>
  </conditionalFormatting>
  <conditionalFormatting sqref="H682:H685 H679 H672:H674 H661:H664">
    <cfRule type="duplicateValues" dxfId="1065" priority="1276"/>
  </conditionalFormatting>
  <conditionalFormatting sqref="H697:H705 H691:H692 H686:H687">
    <cfRule type="duplicateValues" dxfId="1064" priority="1275"/>
  </conditionalFormatting>
  <conditionalFormatting sqref="H728 H726 H707:H714">
    <cfRule type="duplicateValues" dxfId="1063" priority="1274"/>
  </conditionalFormatting>
  <conditionalFormatting sqref="H737:H738">
    <cfRule type="duplicateValues" dxfId="1062" priority="1273"/>
  </conditionalFormatting>
  <conditionalFormatting sqref="H368:H370">
    <cfRule type="duplicateValues" dxfId="1061" priority="1272"/>
  </conditionalFormatting>
  <conditionalFormatting sqref="H764">
    <cfRule type="duplicateValues" dxfId="1060" priority="1271"/>
  </conditionalFormatting>
  <conditionalFormatting sqref="H765">
    <cfRule type="duplicateValues" dxfId="1059" priority="1270"/>
  </conditionalFormatting>
  <conditionalFormatting sqref="H766">
    <cfRule type="duplicateValues" dxfId="1058" priority="1269"/>
  </conditionalFormatting>
  <conditionalFormatting sqref="H767">
    <cfRule type="duplicateValues" dxfId="1057" priority="1268"/>
  </conditionalFormatting>
  <conditionalFormatting sqref="H765:H768">
    <cfRule type="duplicateValues" dxfId="1056" priority="1267"/>
  </conditionalFormatting>
  <conditionalFormatting sqref="L113">
    <cfRule type="duplicateValues" dxfId="1055" priority="1260"/>
  </conditionalFormatting>
  <conditionalFormatting sqref="L113">
    <cfRule type="duplicateValues" dxfId="1054" priority="1263"/>
    <cfRule type="duplicateValues" dxfId="1053" priority="1264"/>
  </conditionalFormatting>
  <conditionalFormatting sqref="L113">
    <cfRule type="duplicateValues" dxfId="1052" priority="1265"/>
  </conditionalFormatting>
  <conditionalFormatting sqref="L113">
    <cfRule type="duplicateValues" dxfId="1051" priority="1259"/>
  </conditionalFormatting>
  <conditionalFormatting sqref="H110">
    <cfRule type="duplicateValues" dxfId="1050" priority="1258"/>
  </conditionalFormatting>
  <conditionalFormatting sqref="L107:L108">
    <cfRule type="duplicateValues" dxfId="1049" priority="1243"/>
  </conditionalFormatting>
  <conditionalFormatting sqref="L107:L108">
    <cfRule type="duplicateValues" dxfId="1048" priority="1246"/>
    <cfRule type="duplicateValues" dxfId="1047" priority="1247"/>
  </conditionalFormatting>
  <conditionalFormatting sqref="L107:L108">
    <cfRule type="duplicateValues" dxfId="1046" priority="1248"/>
  </conditionalFormatting>
  <conditionalFormatting sqref="I107:I108">
    <cfRule type="duplicateValues" dxfId="1045" priority="1249"/>
  </conditionalFormatting>
  <conditionalFormatting sqref="L107:L108">
    <cfRule type="duplicateValues" dxfId="1044" priority="1242"/>
  </conditionalFormatting>
  <conditionalFormatting sqref="H107">
    <cfRule type="duplicateValues" dxfId="1043" priority="1240"/>
    <cfRule type="duplicateValues" dxfId="1042" priority="1241"/>
  </conditionalFormatting>
  <conditionalFormatting sqref="H107">
    <cfRule type="duplicateValues" dxfId="1041" priority="1239"/>
  </conditionalFormatting>
  <conditionalFormatting sqref="H108">
    <cfRule type="duplicateValues" dxfId="1040" priority="1237"/>
    <cfRule type="duplicateValues" dxfId="1039" priority="1238"/>
  </conditionalFormatting>
  <conditionalFormatting sqref="H108">
    <cfRule type="duplicateValues" dxfId="1038" priority="1236"/>
  </conditionalFormatting>
  <conditionalFormatting sqref="H113">
    <cfRule type="duplicateValues" dxfId="1037" priority="1226"/>
    <cfRule type="duplicateValues" dxfId="1036" priority="1227"/>
  </conditionalFormatting>
  <conditionalFormatting sqref="H113">
    <cfRule type="duplicateValues" dxfId="1035" priority="1225"/>
  </conditionalFormatting>
  <conditionalFormatting sqref="L114">
    <cfRule type="duplicateValues" dxfId="1034" priority="1218"/>
  </conditionalFormatting>
  <conditionalFormatting sqref="L114">
    <cfRule type="duplicateValues" dxfId="1033" priority="1221"/>
    <cfRule type="duplicateValues" dxfId="1032" priority="1222"/>
  </conditionalFormatting>
  <conditionalFormatting sqref="L114">
    <cfRule type="duplicateValues" dxfId="1031" priority="1223"/>
  </conditionalFormatting>
  <conditionalFormatting sqref="L114">
    <cfRule type="duplicateValues" dxfId="1030" priority="1217"/>
  </conditionalFormatting>
  <conditionalFormatting sqref="H114">
    <cfRule type="duplicateValues" dxfId="1029" priority="1215"/>
    <cfRule type="duplicateValues" dxfId="1028" priority="1216"/>
  </conditionalFormatting>
  <conditionalFormatting sqref="H114">
    <cfRule type="duplicateValues" dxfId="1027" priority="1214"/>
  </conditionalFormatting>
  <conditionalFormatting sqref="L115">
    <cfRule type="duplicateValues" dxfId="1026" priority="1207"/>
  </conditionalFormatting>
  <conditionalFormatting sqref="L115">
    <cfRule type="duplicateValues" dxfId="1025" priority="1210"/>
    <cfRule type="duplicateValues" dxfId="1024" priority="1211"/>
  </conditionalFormatting>
  <conditionalFormatting sqref="L115">
    <cfRule type="duplicateValues" dxfId="1023" priority="1212"/>
  </conditionalFormatting>
  <conditionalFormatting sqref="L115">
    <cfRule type="duplicateValues" dxfId="1022" priority="1206"/>
  </conditionalFormatting>
  <conditionalFormatting sqref="H115">
    <cfRule type="duplicateValues" dxfId="1021" priority="1204"/>
    <cfRule type="duplicateValues" dxfId="1020" priority="1205"/>
  </conditionalFormatting>
  <conditionalFormatting sqref="H115">
    <cfRule type="duplicateValues" dxfId="1019" priority="1203"/>
  </conditionalFormatting>
  <conditionalFormatting sqref="L116">
    <cfRule type="duplicateValues" dxfId="1018" priority="1195"/>
  </conditionalFormatting>
  <conditionalFormatting sqref="L116">
    <cfRule type="duplicateValues" dxfId="1017" priority="1196"/>
    <cfRule type="duplicateValues" dxfId="1016" priority="1197"/>
  </conditionalFormatting>
  <conditionalFormatting sqref="L116">
    <cfRule type="duplicateValues" dxfId="1015" priority="1198"/>
  </conditionalFormatting>
  <conditionalFormatting sqref="L116">
    <cfRule type="duplicateValues" dxfId="1014" priority="1194"/>
  </conditionalFormatting>
  <conditionalFormatting sqref="H116">
    <cfRule type="duplicateValues" dxfId="1013" priority="1192"/>
    <cfRule type="duplicateValues" dxfId="1012" priority="1193"/>
  </conditionalFormatting>
  <conditionalFormatting sqref="H116">
    <cfRule type="duplicateValues" dxfId="1011" priority="1191"/>
  </conditionalFormatting>
  <conditionalFormatting sqref="H928 H896 H655:H657 H516 H513 H519:H520 H522 H524 H526:H527 H1:H117 H529 H531 H205:H302 H903 H906:H907 H909:H910 H672:H674 H502 H669 H718:H720 H724:H728 H677:H714 H504:H511 H749:H758 H661:H664 H133:H171 H305:H306 H175:H190 H930:H1048576 H854:H883 H313:H328 H335:H356 H358:H491 H762:H778 H534:H652 H732:H745">
    <cfRule type="duplicateValues" dxfId="1010" priority="1190"/>
  </conditionalFormatting>
  <conditionalFormatting sqref="H770:H771">
    <cfRule type="duplicateValues" dxfId="1009" priority="1189"/>
  </conditionalFormatting>
  <conditionalFormatting sqref="H772:H773">
    <cfRule type="duplicateValues" dxfId="1008" priority="1188"/>
  </conditionalFormatting>
  <conditionalFormatting sqref="H774:H775">
    <cfRule type="duplicateValues" dxfId="1007" priority="1187"/>
  </conditionalFormatting>
  <conditionalFormatting sqref="H512">
    <cfRule type="duplicateValues" dxfId="1006" priority="1181"/>
    <cfRule type="duplicateValues" dxfId="1005" priority="1182"/>
  </conditionalFormatting>
  <conditionalFormatting sqref="L512">
    <cfRule type="duplicateValues" dxfId="1004" priority="1180"/>
  </conditionalFormatting>
  <conditionalFormatting sqref="L512">
    <cfRule type="duplicateValues" dxfId="1003" priority="1183"/>
    <cfRule type="duplicateValues" dxfId="1002" priority="1184"/>
  </conditionalFormatting>
  <conditionalFormatting sqref="L512">
    <cfRule type="duplicateValues" dxfId="1001" priority="1185"/>
  </conditionalFormatting>
  <conditionalFormatting sqref="I512">
    <cfRule type="duplicateValues" dxfId="1000" priority="1186"/>
  </conditionalFormatting>
  <conditionalFormatting sqref="L512">
    <cfRule type="duplicateValues" dxfId="999" priority="1179"/>
  </conditionalFormatting>
  <conditionalFormatting sqref="H512">
    <cfRule type="duplicateValues" dxfId="998" priority="1178"/>
  </conditionalFormatting>
  <conditionalFormatting sqref="H512">
    <cfRule type="duplicateValues" dxfId="997" priority="1177"/>
  </conditionalFormatting>
  <conditionalFormatting sqref="H514">
    <cfRule type="duplicateValues" dxfId="996" priority="1171"/>
    <cfRule type="duplicateValues" dxfId="995" priority="1172"/>
  </conditionalFormatting>
  <conditionalFormatting sqref="L514">
    <cfRule type="duplicateValues" dxfId="994" priority="1170"/>
  </conditionalFormatting>
  <conditionalFormatting sqref="L514">
    <cfRule type="duplicateValues" dxfId="993" priority="1173"/>
    <cfRule type="duplicateValues" dxfId="992" priority="1174"/>
  </conditionalFormatting>
  <conditionalFormatting sqref="L514">
    <cfRule type="duplicateValues" dxfId="991" priority="1175"/>
  </conditionalFormatting>
  <conditionalFormatting sqref="I514">
    <cfRule type="duplicateValues" dxfId="990" priority="1176"/>
  </conditionalFormatting>
  <conditionalFormatting sqref="L514">
    <cfRule type="duplicateValues" dxfId="989" priority="1169"/>
  </conditionalFormatting>
  <conditionalFormatting sqref="H514">
    <cfRule type="duplicateValues" dxfId="988" priority="1168"/>
  </conditionalFormatting>
  <conditionalFormatting sqref="H514">
    <cfRule type="duplicateValues" dxfId="987" priority="1167"/>
  </conditionalFormatting>
  <conditionalFormatting sqref="H515">
    <cfRule type="duplicateValues" dxfId="986" priority="1161"/>
    <cfRule type="duplicateValues" dxfId="985" priority="1162"/>
  </conditionalFormatting>
  <conditionalFormatting sqref="L515">
    <cfRule type="duplicateValues" dxfId="984" priority="1160"/>
  </conditionalFormatting>
  <conditionalFormatting sqref="L515">
    <cfRule type="duplicateValues" dxfId="983" priority="1163"/>
    <cfRule type="duplicateValues" dxfId="982" priority="1164"/>
  </conditionalFormatting>
  <conditionalFormatting sqref="L515">
    <cfRule type="duplicateValues" dxfId="981" priority="1165"/>
  </conditionalFormatting>
  <conditionalFormatting sqref="I515">
    <cfRule type="duplicateValues" dxfId="980" priority="1166"/>
  </conditionalFormatting>
  <conditionalFormatting sqref="L515">
    <cfRule type="duplicateValues" dxfId="979" priority="1159"/>
  </conditionalFormatting>
  <conditionalFormatting sqref="H515">
    <cfRule type="duplicateValues" dxfId="978" priority="1158"/>
  </conditionalFormatting>
  <conditionalFormatting sqref="H515">
    <cfRule type="duplicateValues" dxfId="977" priority="1157"/>
  </conditionalFormatting>
  <conditionalFormatting sqref="H518">
    <cfRule type="duplicateValues" dxfId="976" priority="1151"/>
    <cfRule type="duplicateValues" dxfId="975" priority="1152"/>
  </conditionalFormatting>
  <conditionalFormatting sqref="L518">
    <cfRule type="duplicateValues" dxfId="974" priority="1150"/>
  </conditionalFormatting>
  <conditionalFormatting sqref="L518">
    <cfRule type="duplicateValues" dxfId="973" priority="1153"/>
    <cfRule type="duplicateValues" dxfId="972" priority="1154"/>
  </conditionalFormatting>
  <conditionalFormatting sqref="L518">
    <cfRule type="duplicateValues" dxfId="971" priority="1155"/>
  </conditionalFormatting>
  <conditionalFormatting sqref="I518">
    <cfRule type="duplicateValues" dxfId="970" priority="1156"/>
  </conditionalFormatting>
  <conditionalFormatting sqref="L518">
    <cfRule type="duplicateValues" dxfId="969" priority="1149"/>
  </conditionalFormatting>
  <conditionalFormatting sqref="H518">
    <cfRule type="duplicateValues" dxfId="968" priority="1148"/>
  </conditionalFormatting>
  <conditionalFormatting sqref="H518">
    <cfRule type="duplicateValues" dxfId="967" priority="1147"/>
  </conditionalFormatting>
  <conditionalFormatting sqref="H521">
    <cfRule type="duplicateValues" dxfId="966" priority="1141"/>
    <cfRule type="duplicateValues" dxfId="965" priority="1142"/>
  </conditionalFormatting>
  <conditionalFormatting sqref="L521">
    <cfRule type="duplicateValues" dxfId="964" priority="1140"/>
  </conditionalFormatting>
  <conditionalFormatting sqref="L521">
    <cfRule type="duplicateValues" dxfId="963" priority="1143"/>
    <cfRule type="duplicateValues" dxfId="962" priority="1144"/>
  </conditionalFormatting>
  <conditionalFormatting sqref="L521">
    <cfRule type="duplicateValues" dxfId="961" priority="1145"/>
  </conditionalFormatting>
  <conditionalFormatting sqref="I521">
    <cfRule type="duplicateValues" dxfId="960" priority="1146"/>
  </conditionalFormatting>
  <conditionalFormatting sqref="L521">
    <cfRule type="duplicateValues" dxfId="959" priority="1139"/>
  </conditionalFormatting>
  <conditionalFormatting sqref="H521">
    <cfRule type="duplicateValues" dxfId="958" priority="1138"/>
  </conditionalFormatting>
  <conditionalFormatting sqref="H521">
    <cfRule type="duplicateValues" dxfId="957" priority="1137"/>
  </conditionalFormatting>
  <conditionalFormatting sqref="L928 L896 L655:L657 L524 L1:L117 L526:L527 L518:L522 L205:L302 L133:L171 L529 L531 L534:L652 L671:L674 L333:L356 L903 L906:L907 L909:L910 L358:L492 L501:L502 L668:L669 L724:L728 L717:L720 L677:L714 L732:L745 L504:L516 L748:L758 L660:L664 L762:L778 L930:L1048576 O869:AD869 L305:L307 L313:L328 L839:L883 L833 L825 L828:L831 L175:L190">
    <cfRule type="duplicateValues" dxfId="956" priority="1136"/>
  </conditionalFormatting>
  <conditionalFormatting sqref="H523">
    <cfRule type="duplicateValues" dxfId="955" priority="1130"/>
    <cfRule type="duplicateValues" dxfId="954" priority="1131"/>
  </conditionalFormatting>
  <conditionalFormatting sqref="L523">
    <cfRule type="duplicateValues" dxfId="953" priority="1129"/>
  </conditionalFormatting>
  <conditionalFormatting sqref="L523">
    <cfRule type="duplicateValues" dxfId="952" priority="1132"/>
    <cfRule type="duplicateValues" dxfId="951" priority="1133"/>
  </conditionalFormatting>
  <conditionalFormatting sqref="L523">
    <cfRule type="duplicateValues" dxfId="950" priority="1134"/>
  </conditionalFormatting>
  <conditionalFormatting sqref="I523">
    <cfRule type="duplicateValues" dxfId="949" priority="1135"/>
  </conditionalFormatting>
  <conditionalFormatting sqref="L523">
    <cfRule type="duplicateValues" dxfId="948" priority="1128"/>
  </conditionalFormatting>
  <conditionalFormatting sqref="H523">
    <cfRule type="duplicateValues" dxfId="947" priority="1127"/>
  </conditionalFormatting>
  <conditionalFormatting sqref="H523">
    <cfRule type="duplicateValues" dxfId="946" priority="1126"/>
  </conditionalFormatting>
  <conditionalFormatting sqref="L523">
    <cfRule type="duplicateValues" dxfId="945" priority="1125"/>
  </conditionalFormatting>
  <conditionalFormatting sqref="H525">
    <cfRule type="duplicateValues" dxfId="944" priority="1119"/>
    <cfRule type="duplicateValues" dxfId="943" priority="1120"/>
  </conditionalFormatting>
  <conditionalFormatting sqref="L525">
    <cfRule type="duplicateValues" dxfId="942" priority="1118"/>
  </conditionalFormatting>
  <conditionalFormatting sqref="L525">
    <cfRule type="duplicateValues" dxfId="941" priority="1121"/>
    <cfRule type="duplicateValues" dxfId="940" priority="1122"/>
  </conditionalFormatting>
  <conditionalFormatting sqref="L525">
    <cfRule type="duplicateValues" dxfId="939" priority="1123"/>
  </conditionalFormatting>
  <conditionalFormatting sqref="I525">
    <cfRule type="duplicateValues" dxfId="938" priority="1124"/>
  </conditionalFormatting>
  <conditionalFormatting sqref="L525">
    <cfRule type="duplicateValues" dxfId="937" priority="1117"/>
  </conditionalFormatting>
  <conditionalFormatting sqref="H525">
    <cfRule type="duplicateValues" dxfId="936" priority="1116"/>
  </conditionalFormatting>
  <conditionalFormatting sqref="H525">
    <cfRule type="duplicateValues" dxfId="935" priority="1115"/>
  </conditionalFormatting>
  <conditionalFormatting sqref="L525">
    <cfRule type="duplicateValues" dxfId="934" priority="1114"/>
  </conditionalFormatting>
  <conditionalFormatting sqref="L928 L896 L655:L657 L518:L527 L1:L117 L205:L302 L133:L171 L529 L531 L534:L652 L671:L674 L333:L356 L903 L906:L907 L909:L910 L358:L492 L501:L502 L668:L669 L724:L728 L717:L720 L677:L714 L732:L745 L504:L516 L748:L758 L660:L664 L762:L778 L930:L1048576 O869:AD869 L305:L307 L313:L328 L839:L883 L833 L825 L828:L831 L175:L190">
    <cfRule type="duplicateValues" dxfId="933" priority="1113"/>
  </conditionalFormatting>
  <conditionalFormatting sqref="H517">
    <cfRule type="duplicateValues" dxfId="932" priority="1107"/>
    <cfRule type="duplicateValues" dxfId="931" priority="1108"/>
  </conditionalFormatting>
  <conditionalFormatting sqref="L517">
    <cfRule type="duplicateValues" dxfId="930" priority="1106"/>
  </conditionalFormatting>
  <conditionalFormatting sqref="L517">
    <cfRule type="duplicateValues" dxfId="929" priority="1109"/>
    <cfRule type="duplicateValues" dxfId="928" priority="1110"/>
  </conditionalFormatting>
  <conditionalFormatting sqref="L517">
    <cfRule type="duplicateValues" dxfId="927" priority="1111"/>
  </conditionalFormatting>
  <conditionalFormatting sqref="I517">
    <cfRule type="duplicateValues" dxfId="926" priority="1112"/>
  </conditionalFormatting>
  <conditionalFormatting sqref="L517">
    <cfRule type="duplicateValues" dxfId="925" priority="1105"/>
  </conditionalFormatting>
  <conditionalFormatting sqref="H517">
    <cfRule type="duplicateValues" dxfId="924" priority="1104"/>
  </conditionalFormatting>
  <conditionalFormatting sqref="H517">
    <cfRule type="duplicateValues" dxfId="923" priority="1103"/>
  </conditionalFormatting>
  <conditionalFormatting sqref="L517">
    <cfRule type="duplicateValues" dxfId="922" priority="1102"/>
  </conditionalFormatting>
  <conditionalFormatting sqref="L517">
    <cfRule type="duplicateValues" dxfId="921" priority="1101"/>
  </conditionalFormatting>
  <conditionalFormatting sqref="H648">
    <cfRule type="duplicateValues" dxfId="920" priority="1100"/>
  </conditionalFormatting>
  <conditionalFormatting sqref="H653:H654">
    <cfRule type="duplicateValues" dxfId="919" priority="1095"/>
    <cfRule type="duplicateValues" dxfId="918" priority="1096"/>
  </conditionalFormatting>
  <conditionalFormatting sqref="L653:L654">
    <cfRule type="duplicateValues" dxfId="917" priority="1094"/>
  </conditionalFormatting>
  <conditionalFormatting sqref="L653:L654">
    <cfRule type="duplicateValues" dxfId="916" priority="1097"/>
    <cfRule type="duplicateValues" dxfId="915" priority="1098"/>
  </conditionalFormatting>
  <conditionalFormatting sqref="L653:L654">
    <cfRule type="duplicateValues" dxfId="914" priority="1099"/>
  </conditionalFormatting>
  <conditionalFormatting sqref="L653:L654">
    <cfRule type="duplicateValues" dxfId="913" priority="1093"/>
  </conditionalFormatting>
  <conditionalFormatting sqref="H653:H654">
    <cfRule type="duplicateValues" dxfId="912" priority="1092"/>
  </conditionalFormatting>
  <conditionalFormatting sqref="L653:L654">
    <cfRule type="duplicateValues" dxfId="911" priority="1091"/>
  </conditionalFormatting>
  <conditionalFormatting sqref="L653:L654">
    <cfRule type="duplicateValues" dxfId="910" priority="1090"/>
  </conditionalFormatting>
  <conditionalFormatting sqref="H653:H654">
    <cfRule type="duplicateValues" dxfId="909" priority="1089"/>
  </conditionalFormatting>
  <conditionalFormatting sqref="H657">
    <cfRule type="duplicateValues" dxfId="908" priority="1088"/>
  </conditionalFormatting>
  <conditionalFormatting sqref="H690">
    <cfRule type="duplicateValues" dxfId="907" priority="1087"/>
  </conditionalFormatting>
  <conditionalFormatting sqref="H695">
    <cfRule type="duplicateValues" dxfId="906" priority="1086"/>
  </conditionalFormatting>
  <conditionalFormatting sqref="M989:M1048576 M933:M971 M529 M1:M169 M531 M534:M657 M671:M674 M333:M356 M358:M458 M501:M502 M668:M669 M724:M728 M717:M720 M677:M714 M732:M745 M504:M527 O744:AD744 M748:M758 M660:M664 M762:M776 M175:M302 M876:M882 M868:M870 M305:M307 M313:M328 M847:M850 M460:M492">
    <cfRule type="duplicateValues" dxfId="905" priority="1079"/>
  </conditionalFormatting>
  <conditionalFormatting sqref="H348:H349 H346">
    <cfRule type="duplicateValues" dxfId="904" priority="1077"/>
  </conditionalFormatting>
  <conditionalFormatting sqref="H732:H733 H502 H504:H507">
    <cfRule type="duplicateValues" dxfId="903" priority="1075"/>
  </conditionalFormatting>
  <conditionalFormatting sqref="H191">
    <cfRule type="duplicateValues" dxfId="902" priority="1069"/>
    <cfRule type="duplicateValues" dxfId="901" priority="1070"/>
  </conditionalFormatting>
  <conditionalFormatting sqref="L191">
    <cfRule type="duplicateValues" dxfId="900" priority="1068"/>
  </conditionalFormatting>
  <conditionalFormatting sqref="L191">
    <cfRule type="duplicateValues" dxfId="899" priority="1071"/>
    <cfRule type="duplicateValues" dxfId="898" priority="1072"/>
  </conditionalFormatting>
  <conditionalFormatting sqref="L191">
    <cfRule type="duplicateValues" dxfId="897" priority="1073"/>
  </conditionalFormatting>
  <conditionalFormatting sqref="L191">
    <cfRule type="duplicateValues" dxfId="896" priority="1067"/>
  </conditionalFormatting>
  <conditionalFormatting sqref="H191">
    <cfRule type="duplicateValues" dxfId="895" priority="1066"/>
  </conditionalFormatting>
  <conditionalFormatting sqref="H191">
    <cfRule type="duplicateValues" dxfId="894" priority="1065"/>
  </conditionalFormatting>
  <conditionalFormatting sqref="L191">
    <cfRule type="duplicateValues" dxfId="893" priority="1064"/>
  </conditionalFormatting>
  <conditionalFormatting sqref="L191">
    <cfRule type="duplicateValues" dxfId="892" priority="1063"/>
  </conditionalFormatting>
  <conditionalFormatting sqref="H192:H204">
    <cfRule type="duplicateValues" dxfId="891" priority="1057"/>
    <cfRule type="duplicateValues" dxfId="890" priority="1058"/>
  </conditionalFormatting>
  <conditionalFormatting sqref="L192:L204">
    <cfRule type="duplicateValues" dxfId="889" priority="1056"/>
  </conditionalFormatting>
  <conditionalFormatting sqref="L192:L204">
    <cfRule type="duplicateValues" dxfId="888" priority="1059"/>
    <cfRule type="duplicateValues" dxfId="887" priority="1060"/>
  </conditionalFormatting>
  <conditionalFormatting sqref="L192:L204">
    <cfRule type="duplicateValues" dxfId="886" priority="1061"/>
  </conditionalFormatting>
  <conditionalFormatting sqref="I199:I204">
    <cfRule type="duplicateValues" dxfId="885" priority="1062"/>
  </conditionalFormatting>
  <conditionalFormatting sqref="L192:L204">
    <cfRule type="duplicateValues" dxfId="884" priority="1055"/>
  </conditionalFormatting>
  <conditionalFormatting sqref="H192:H204">
    <cfRule type="duplicateValues" dxfId="883" priority="1054"/>
  </conditionalFormatting>
  <conditionalFormatting sqref="H192:H204">
    <cfRule type="duplicateValues" dxfId="882" priority="1053"/>
  </conditionalFormatting>
  <conditionalFormatting sqref="L192:L204">
    <cfRule type="duplicateValues" dxfId="881" priority="1052"/>
  </conditionalFormatting>
  <conditionalFormatting sqref="L192:L204">
    <cfRule type="duplicateValues" dxfId="880" priority="1051"/>
  </conditionalFormatting>
  <conditionalFormatting sqref="H118:H132">
    <cfRule type="duplicateValues" dxfId="879" priority="1045"/>
    <cfRule type="duplicateValues" dxfId="878" priority="1046"/>
  </conditionalFormatting>
  <conditionalFormatting sqref="L118:L132">
    <cfRule type="duplicateValues" dxfId="877" priority="1044"/>
  </conditionalFormatting>
  <conditionalFormatting sqref="L118:L132">
    <cfRule type="duplicateValues" dxfId="876" priority="1047"/>
    <cfRule type="duplicateValues" dxfId="875" priority="1048"/>
  </conditionalFormatting>
  <conditionalFormatting sqref="L118:L132">
    <cfRule type="duplicateValues" dxfId="874" priority="1049"/>
  </conditionalFormatting>
  <conditionalFormatting sqref="I122">
    <cfRule type="duplicateValues" dxfId="873" priority="1050"/>
  </conditionalFormatting>
  <conditionalFormatting sqref="L118:L132">
    <cfRule type="duplicateValues" dxfId="872" priority="1043"/>
  </conditionalFormatting>
  <conditionalFormatting sqref="H118:H132">
    <cfRule type="duplicateValues" dxfId="871" priority="1042"/>
  </conditionalFormatting>
  <conditionalFormatting sqref="H118:H132">
    <cfRule type="duplicateValues" dxfId="870" priority="1041"/>
  </conditionalFormatting>
  <conditionalFormatting sqref="L118:L132">
    <cfRule type="duplicateValues" dxfId="869" priority="1040"/>
  </conditionalFormatting>
  <conditionalFormatting sqref="L118:L132">
    <cfRule type="duplicateValues" dxfId="868" priority="1039"/>
  </conditionalFormatting>
  <conditionalFormatting sqref="H334">
    <cfRule type="duplicateValues" dxfId="867" priority="1033"/>
    <cfRule type="duplicateValues" dxfId="866" priority="1034"/>
  </conditionalFormatting>
  <conditionalFormatting sqref="H334">
    <cfRule type="duplicateValues" dxfId="865" priority="1032"/>
  </conditionalFormatting>
  <conditionalFormatting sqref="H334">
    <cfRule type="duplicateValues" dxfId="864" priority="1031"/>
  </conditionalFormatting>
  <conditionalFormatting sqref="H528">
    <cfRule type="duplicateValues" dxfId="863" priority="1025"/>
    <cfRule type="duplicateValues" dxfId="862" priority="1026"/>
  </conditionalFormatting>
  <conditionalFormatting sqref="L528">
    <cfRule type="duplicateValues" dxfId="861" priority="1024"/>
  </conditionalFormatting>
  <conditionalFormatting sqref="L528">
    <cfRule type="duplicateValues" dxfId="860" priority="1027"/>
    <cfRule type="duplicateValues" dxfId="859" priority="1028"/>
  </conditionalFormatting>
  <conditionalFormatting sqref="L528">
    <cfRule type="duplicateValues" dxfId="858" priority="1029"/>
  </conditionalFormatting>
  <conditionalFormatting sqref="I528">
    <cfRule type="duplicateValues" dxfId="857" priority="1030"/>
  </conditionalFormatting>
  <conditionalFormatting sqref="L528">
    <cfRule type="duplicateValues" dxfId="856" priority="1023"/>
  </conditionalFormatting>
  <conditionalFormatting sqref="H528">
    <cfRule type="duplicateValues" dxfId="855" priority="1022"/>
  </conditionalFormatting>
  <conditionalFormatting sqref="H528">
    <cfRule type="duplicateValues" dxfId="854" priority="1021"/>
  </conditionalFormatting>
  <conditionalFormatting sqref="L528">
    <cfRule type="duplicateValues" dxfId="853" priority="1020"/>
  </conditionalFormatting>
  <conditionalFormatting sqref="L528">
    <cfRule type="duplicateValues" dxfId="852" priority="1019"/>
  </conditionalFormatting>
  <conditionalFormatting sqref="M528">
    <cfRule type="duplicateValues" dxfId="851" priority="1018"/>
  </conditionalFormatting>
  <conditionalFormatting sqref="H133:H136 H111:H112 H117">
    <cfRule type="duplicateValues" dxfId="850" priority="12319"/>
  </conditionalFormatting>
  <conditionalFormatting sqref="H530">
    <cfRule type="duplicateValues" dxfId="849" priority="1012"/>
    <cfRule type="duplicateValues" dxfId="848" priority="1013"/>
  </conditionalFormatting>
  <conditionalFormatting sqref="L530">
    <cfRule type="duplicateValues" dxfId="847" priority="1011"/>
  </conditionalFormatting>
  <conditionalFormatting sqref="L530">
    <cfRule type="duplicateValues" dxfId="846" priority="1014"/>
    <cfRule type="duplicateValues" dxfId="845" priority="1015"/>
  </conditionalFormatting>
  <conditionalFormatting sqref="L530">
    <cfRule type="duplicateValues" dxfId="844" priority="1016"/>
  </conditionalFormatting>
  <conditionalFormatting sqref="I530">
    <cfRule type="duplicateValues" dxfId="843" priority="1017"/>
  </conditionalFormatting>
  <conditionalFormatting sqref="L530">
    <cfRule type="duplicateValues" dxfId="842" priority="1010"/>
  </conditionalFormatting>
  <conditionalFormatting sqref="H530">
    <cfRule type="duplicateValues" dxfId="841" priority="1009"/>
  </conditionalFormatting>
  <conditionalFormatting sqref="H530">
    <cfRule type="duplicateValues" dxfId="840" priority="1008"/>
  </conditionalFormatting>
  <conditionalFormatting sqref="L530">
    <cfRule type="duplicateValues" dxfId="839" priority="1007"/>
  </conditionalFormatting>
  <conditionalFormatting sqref="L530">
    <cfRule type="duplicateValues" dxfId="838" priority="1006"/>
  </conditionalFormatting>
  <conditionalFormatting sqref="M530">
    <cfRule type="duplicateValues" dxfId="837" priority="1005"/>
  </conditionalFormatting>
  <conditionalFormatting sqref="H532">
    <cfRule type="duplicateValues" dxfId="836" priority="999"/>
    <cfRule type="duplicateValues" dxfId="835" priority="1000"/>
  </conditionalFormatting>
  <conditionalFormatting sqref="L532">
    <cfRule type="duplicateValues" dxfId="834" priority="998"/>
  </conditionalFormatting>
  <conditionalFormatting sqref="L532">
    <cfRule type="duplicateValues" dxfId="833" priority="1001"/>
    <cfRule type="duplicateValues" dxfId="832" priority="1002"/>
  </conditionalFormatting>
  <conditionalFormatting sqref="L532">
    <cfRule type="duplicateValues" dxfId="831" priority="1003"/>
  </conditionalFormatting>
  <conditionalFormatting sqref="I532">
    <cfRule type="duplicateValues" dxfId="830" priority="1004"/>
  </conditionalFormatting>
  <conditionalFormatting sqref="L532">
    <cfRule type="duplicateValues" dxfId="829" priority="997"/>
  </conditionalFormatting>
  <conditionalFormatting sqref="H532">
    <cfRule type="duplicateValues" dxfId="828" priority="996"/>
  </conditionalFormatting>
  <conditionalFormatting sqref="H532">
    <cfRule type="duplicateValues" dxfId="827" priority="995"/>
  </conditionalFormatting>
  <conditionalFormatting sqref="L532">
    <cfRule type="duplicateValues" dxfId="826" priority="994"/>
  </conditionalFormatting>
  <conditionalFormatting sqref="L532">
    <cfRule type="duplicateValues" dxfId="825" priority="993"/>
  </conditionalFormatting>
  <conditionalFormatting sqref="M532">
    <cfRule type="duplicateValues" dxfId="824" priority="992"/>
  </conditionalFormatting>
  <conditionalFormatting sqref="L928 L896 L671:L674 L1:L171 L333:L356 L903 L906:L907 L909:L910 L358:L492 L501:L502 L668:L669 L724:L728 L717:L720 L677:L714 L732:L745 L504:L532 L534:L657 L748:L758 L660:L664 L762:L778 L930:L1048576 O869:AD869 L305:L307 L313:L328 L839:L883 L833 L825 L828:L831 L175:L302">
    <cfRule type="duplicateValues" dxfId="823" priority="991"/>
  </conditionalFormatting>
  <conditionalFormatting sqref="L670">
    <cfRule type="duplicateValues" dxfId="822" priority="984"/>
  </conditionalFormatting>
  <conditionalFormatting sqref="L670">
    <cfRule type="duplicateValues" dxfId="821" priority="987"/>
    <cfRule type="duplicateValues" dxfId="820" priority="988"/>
  </conditionalFormatting>
  <conditionalFormatting sqref="L670">
    <cfRule type="duplicateValues" dxfId="819" priority="989"/>
  </conditionalFormatting>
  <conditionalFormatting sqref="L670">
    <cfRule type="duplicateValues" dxfId="818" priority="983"/>
  </conditionalFormatting>
  <conditionalFormatting sqref="L670">
    <cfRule type="duplicateValues" dxfId="817" priority="981"/>
  </conditionalFormatting>
  <conditionalFormatting sqref="L670">
    <cfRule type="duplicateValues" dxfId="816" priority="980"/>
  </conditionalFormatting>
  <conditionalFormatting sqref="M670">
    <cfRule type="duplicateValues" dxfId="815" priority="979"/>
  </conditionalFormatting>
  <conditionalFormatting sqref="L670">
    <cfRule type="duplicateValues" dxfId="814" priority="978"/>
  </conditionalFormatting>
  <conditionalFormatting sqref="H670:H671">
    <cfRule type="duplicateValues" dxfId="813" priority="976"/>
    <cfRule type="duplicateValues" dxfId="812" priority="977"/>
  </conditionalFormatting>
  <conditionalFormatting sqref="H670:H671">
    <cfRule type="duplicateValues" dxfId="811" priority="975"/>
  </conditionalFormatting>
  <conditionalFormatting sqref="H776">
    <cfRule type="duplicateValues" dxfId="810" priority="974"/>
  </conditionalFormatting>
  <conditionalFormatting sqref="H328">
    <cfRule type="duplicateValues" dxfId="809" priority="973"/>
  </conditionalFormatting>
  <conditionalFormatting sqref="L329:L332">
    <cfRule type="duplicateValues" dxfId="808" priority="966"/>
  </conditionalFormatting>
  <conditionalFormatting sqref="L329:L332">
    <cfRule type="duplicateValues" dxfId="807" priority="969"/>
    <cfRule type="duplicateValues" dxfId="806" priority="970"/>
  </conditionalFormatting>
  <conditionalFormatting sqref="L329:L332">
    <cfRule type="duplicateValues" dxfId="805" priority="971"/>
  </conditionalFormatting>
  <conditionalFormatting sqref="L329:L332">
    <cfRule type="duplicateValues" dxfId="804" priority="965"/>
  </conditionalFormatting>
  <conditionalFormatting sqref="L329:L332">
    <cfRule type="duplicateValues" dxfId="803" priority="963"/>
  </conditionalFormatting>
  <conditionalFormatting sqref="L329:L332">
    <cfRule type="duplicateValues" dxfId="802" priority="962"/>
  </conditionalFormatting>
  <conditionalFormatting sqref="M329:M332">
    <cfRule type="duplicateValues" dxfId="801" priority="961"/>
  </conditionalFormatting>
  <conditionalFormatting sqref="L329:L332">
    <cfRule type="duplicateValues" dxfId="800" priority="960"/>
  </conditionalFormatting>
  <conditionalFormatting sqref="H329:H331">
    <cfRule type="duplicateValues" dxfId="799" priority="958"/>
    <cfRule type="duplicateValues" dxfId="798" priority="959"/>
  </conditionalFormatting>
  <conditionalFormatting sqref="H329:H331">
    <cfRule type="duplicateValues" dxfId="797" priority="957"/>
  </conditionalFormatting>
  <conditionalFormatting sqref="H329:H331">
    <cfRule type="duplicateValues" dxfId="796" priority="956"/>
  </conditionalFormatting>
  <conditionalFormatting sqref="H332:H333">
    <cfRule type="duplicateValues" dxfId="795" priority="954"/>
    <cfRule type="duplicateValues" dxfId="794" priority="955"/>
  </conditionalFormatting>
  <conditionalFormatting sqref="H332:H333">
    <cfRule type="duplicateValues" dxfId="793" priority="953"/>
  </conditionalFormatting>
  <conditionalFormatting sqref="H332:H333">
    <cfRule type="duplicateValues" dxfId="792" priority="952"/>
  </conditionalFormatting>
  <conditionalFormatting sqref="I859">
    <cfRule type="duplicateValues" dxfId="791" priority="951"/>
  </conditionalFormatting>
  <conditionalFormatting sqref="H889:H890">
    <cfRule type="duplicateValues" dxfId="790" priority="940"/>
    <cfRule type="duplicateValues" dxfId="789" priority="941"/>
  </conditionalFormatting>
  <conditionalFormatting sqref="L889:L890">
    <cfRule type="duplicateValues" dxfId="788" priority="939"/>
  </conditionalFormatting>
  <conditionalFormatting sqref="L889:L890">
    <cfRule type="duplicateValues" dxfId="787" priority="938"/>
  </conditionalFormatting>
  <conditionalFormatting sqref="H889:H890">
    <cfRule type="duplicateValues" dxfId="786" priority="937"/>
  </conditionalFormatting>
  <conditionalFormatting sqref="L889:L890">
    <cfRule type="duplicateValues" dxfId="785" priority="936"/>
  </conditionalFormatting>
  <conditionalFormatting sqref="L889:L890">
    <cfRule type="duplicateValues" dxfId="784" priority="935"/>
  </conditionalFormatting>
  <conditionalFormatting sqref="H889:H890">
    <cfRule type="duplicateValues" dxfId="783" priority="934"/>
  </conditionalFormatting>
  <conditionalFormatting sqref="L889:L890">
    <cfRule type="duplicateValues" dxfId="782" priority="933"/>
  </conditionalFormatting>
  <conditionalFormatting sqref="H891">
    <cfRule type="duplicateValues" dxfId="781" priority="931"/>
    <cfRule type="duplicateValues" dxfId="780" priority="932"/>
  </conditionalFormatting>
  <conditionalFormatting sqref="L891">
    <cfRule type="duplicateValues" dxfId="779" priority="930"/>
  </conditionalFormatting>
  <conditionalFormatting sqref="L891">
    <cfRule type="duplicateValues" dxfId="778" priority="929"/>
  </conditionalFormatting>
  <conditionalFormatting sqref="H891">
    <cfRule type="duplicateValues" dxfId="777" priority="928"/>
  </conditionalFormatting>
  <conditionalFormatting sqref="L891">
    <cfRule type="duplicateValues" dxfId="776" priority="927"/>
  </conditionalFormatting>
  <conditionalFormatting sqref="L891">
    <cfRule type="duplicateValues" dxfId="775" priority="926"/>
  </conditionalFormatting>
  <conditionalFormatting sqref="H891">
    <cfRule type="duplicateValues" dxfId="774" priority="925"/>
  </conditionalFormatting>
  <conditionalFormatting sqref="L891">
    <cfRule type="duplicateValues" dxfId="773" priority="924"/>
  </conditionalFormatting>
  <conditionalFormatting sqref="H893">
    <cfRule type="duplicateValues" dxfId="772" priority="922"/>
    <cfRule type="duplicateValues" dxfId="771" priority="923"/>
  </conditionalFormatting>
  <conditionalFormatting sqref="L893">
    <cfRule type="duplicateValues" dxfId="770" priority="921"/>
  </conditionalFormatting>
  <conditionalFormatting sqref="L893">
    <cfRule type="duplicateValues" dxfId="769" priority="920"/>
  </conditionalFormatting>
  <conditionalFormatting sqref="H893">
    <cfRule type="duplicateValues" dxfId="768" priority="919"/>
  </conditionalFormatting>
  <conditionalFormatting sqref="L893">
    <cfRule type="duplicateValues" dxfId="767" priority="918"/>
  </conditionalFormatting>
  <conditionalFormatting sqref="L893">
    <cfRule type="duplicateValues" dxfId="766" priority="917"/>
  </conditionalFormatting>
  <conditionalFormatting sqref="H893">
    <cfRule type="duplicateValues" dxfId="765" priority="916"/>
  </conditionalFormatting>
  <conditionalFormatting sqref="L893">
    <cfRule type="duplicateValues" dxfId="764" priority="915"/>
  </conditionalFormatting>
  <conditionalFormatting sqref="H928 H896 H893 H903 H906:H907 H889:H891 H909:H910 H502 H669:H674 H718:H720 H724:H728 H677:H714 H504:H532 H749:H758 H661:H664 H1:H171 H305:H306 H175:H302 H930:H1048576 H854:H886 H313:H356 H358:H491 H762:H778 H534:H657 H732:H745">
    <cfRule type="duplicateValues" dxfId="763" priority="914"/>
  </conditionalFormatting>
  <conditionalFormatting sqref="H894">
    <cfRule type="duplicateValues" dxfId="762" priority="912"/>
    <cfRule type="duplicateValues" dxfId="761" priority="913"/>
  </conditionalFormatting>
  <conditionalFormatting sqref="L894">
    <cfRule type="duplicateValues" dxfId="760" priority="911"/>
  </conditionalFormatting>
  <conditionalFormatting sqref="L894">
    <cfRule type="duplicateValues" dxfId="759" priority="910"/>
  </conditionalFormatting>
  <conditionalFormatting sqref="H894">
    <cfRule type="duplicateValues" dxfId="758" priority="909"/>
  </conditionalFormatting>
  <conditionalFormatting sqref="L894">
    <cfRule type="duplicateValues" dxfId="757" priority="908"/>
  </conditionalFormatting>
  <conditionalFormatting sqref="L894">
    <cfRule type="duplicateValues" dxfId="756" priority="907"/>
  </conditionalFormatting>
  <conditionalFormatting sqref="H894">
    <cfRule type="duplicateValues" dxfId="755" priority="906"/>
  </conditionalFormatting>
  <conditionalFormatting sqref="L894">
    <cfRule type="duplicateValues" dxfId="754" priority="905"/>
  </conditionalFormatting>
  <conditionalFormatting sqref="H894">
    <cfRule type="duplicateValues" dxfId="753" priority="904"/>
  </conditionalFormatting>
  <conditionalFormatting sqref="H892">
    <cfRule type="duplicateValues" dxfId="752" priority="902"/>
    <cfRule type="duplicateValues" dxfId="751" priority="903"/>
  </conditionalFormatting>
  <conditionalFormatting sqref="L892">
    <cfRule type="duplicateValues" dxfId="750" priority="901"/>
  </conditionalFormatting>
  <conditionalFormatting sqref="L892">
    <cfRule type="duplicateValues" dxfId="749" priority="900"/>
  </conditionalFormatting>
  <conditionalFormatting sqref="H892">
    <cfRule type="duplicateValues" dxfId="748" priority="899"/>
  </conditionalFormatting>
  <conditionalFormatting sqref="L892">
    <cfRule type="duplicateValues" dxfId="747" priority="898"/>
  </conditionalFormatting>
  <conditionalFormatting sqref="L892">
    <cfRule type="duplicateValues" dxfId="746" priority="897"/>
  </conditionalFormatting>
  <conditionalFormatting sqref="H892">
    <cfRule type="duplicateValues" dxfId="745" priority="896"/>
  </conditionalFormatting>
  <conditionalFormatting sqref="L892">
    <cfRule type="duplicateValues" dxfId="744" priority="895"/>
  </conditionalFormatting>
  <conditionalFormatting sqref="H892">
    <cfRule type="duplicateValues" dxfId="743" priority="894"/>
  </conditionalFormatting>
  <conditionalFormatting sqref="H895">
    <cfRule type="duplicateValues" dxfId="742" priority="892"/>
    <cfRule type="duplicateValues" dxfId="741" priority="893"/>
  </conditionalFormatting>
  <conditionalFormatting sqref="L895">
    <cfRule type="duplicateValues" dxfId="740" priority="891"/>
  </conditionalFormatting>
  <conditionalFormatting sqref="L895">
    <cfRule type="duplicateValues" dxfId="739" priority="890"/>
  </conditionalFormatting>
  <conditionalFormatting sqref="H895">
    <cfRule type="duplicateValues" dxfId="738" priority="889"/>
  </conditionalFormatting>
  <conditionalFormatting sqref="L895">
    <cfRule type="duplicateValues" dxfId="737" priority="888"/>
  </conditionalFormatting>
  <conditionalFormatting sqref="L895">
    <cfRule type="duplicateValues" dxfId="736" priority="887"/>
  </conditionalFormatting>
  <conditionalFormatting sqref="H895">
    <cfRule type="duplicateValues" dxfId="735" priority="886"/>
  </conditionalFormatting>
  <conditionalFormatting sqref="L895">
    <cfRule type="duplicateValues" dxfId="734" priority="885"/>
  </conditionalFormatting>
  <conditionalFormatting sqref="H895">
    <cfRule type="duplicateValues" dxfId="733" priority="884"/>
  </conditionalFormatting>
  <conditionalFormatting sqref="H924:H927 H911:H912">
    <cfRule type="duplicateValues" dxfId="732" priority="882"/>
    <cfRule type="duplicateValues" dxfId="731" priority="883"/>
  </conditionalFormatting>
  <conditionalFormatting sqref="L924:L927 L911:L912">
    <cfRule type="duplicateValues" dxfId="730" priority="881"/>
  </conditionalFormatting>
  <conditionalFormatting sqref="H924:H927 H911:H912">
    <cfRule type="duplicateValues" dxfId="729" priority="879"/>
  </conditionalFormatting>
  <conditionalFormatting sqref="H924:H927 H911:H912">
    <cfRule type="duplicateValues" dxfId="728" priority="874"/>
  </conditionalFormatting>
  <conditionalFormatting sqref="H913:H916 H918:H923">
    <cfRule type="duplicateValues" dxfId="727" priority="872"/>
    <cfRule type="duplicateValues" dxfId="726" priority="873"/>
  </conditionalFormatting>
  <conditionalFormatting sqref="L913:L916 L918:L923">
    <cfRule type="duplicateValues" dxfId="725" priority="871"/>
  </conditionalFormatting>
  <conditionalFormatting sqref="L913:L916">
    <cfRule type="duplicateValues" dxfId="724" priority="870"/>
  </conditionalFormatting>
  <conditionalFormatting sqref="H913:H916 H918:H923">
    <cfRule type="duplicateValues" dxfId="723" priority="869"/>
  </conditionalFormatting>
  <conditionalFormatting sqref="L913:L916">
    <cfRule type="duplicateValues" dxfId="722" priority="868"/>
  </conditionalFormatting>
  <conditionalFormatting sqref="L913:L916">
    <cfRule type="duplicateValues" dxfId="721" priority="867"/>
  </conditionalFormatting>
  <conditionalFormatting sqref="H913:H916">
    <cfRule type="duplicateValues" dxfId="720" priority="866"/>
  </conditionalFormatting>
  <conditionalFormatting sqref="L913:L916">
    <cfRule type="duplicateValues" dxfId="719" priority="865"/>
  </conditionalFormatting>
  <conditionalFormatting sqref="H913:H916 H918:H923">
    <cfRule type="duplicateValues" dxfId="718" priority="864"/>
  </conditionalFormatting>
  <conditionalFormatting sqref="H897:H902">
    <cfRule type="duplicateValues" dxfId="717" priority="862"/>
    <cfRule type="duplicateValues" dxfId="716" priority="863"/>
  </conditionalFormatting>
  <conditionalFormatting sqref="L897:L902">
    <cfRule type="duplicateValues" dxfId="715" priority="861"/>
  </conditionalFormatting>
  <conditionalFormatting sqref="L897:L902">
    <cfRule type="duplicateValues" dxfId="714" priority="860"/>
  </conditionalFormatting>
  <conditionalFormatting sqref="H897:H902">
    <cfRule type="duplicateValues" dxfId="713" priority="859"/>
  </conditionalFormatting>
  <conditionalFormatting sqref="L897:L902">
    <cfRule type="duplicateValues" dxfId="712" priority="858"/>
  </conditionalFormatting>
  <conditionalFormatting sqref="L897:L902">
    <cfRule type="duplicateValues" dxfId="711" priority="857"/>
  </conditionalFormatting>
  <conditionalFormatting sqref="H897:H902">
    <cfRule type="duplicateValues" dxfId="710" priority="856"/>
  </conditionalFormatting>
  <conditionalFormatting sqref="L897:L902">
    <cfRule type="duplicateValues" dxfId="709" priority="855"/>
  </conditionalFormatting>
  <conditionalFormatting sqref="H897:H902">
    <cfRule type="duplicateValues" dxfId="708" priority="854"/>
  </conditionalFormatting>
  <conditionalFormatting sqref="H904:H905">
    <cfRule type="duplicateValues" dxfId="707" priority="852"/>
    <cfRule type="duplicateValues" dxfId="706" priority="853"/>
  </conditionalFormatting>
  <conditionalFormatting sqref="L904:L905">
    <cfRule type="duplicateValues" dxfId="705" priority="851"/>
  </conditionalFormatting>
  <conditionalFormatting sqref="L904:L905">
    <cfRule type="duplicateValues" dxfId="704" priority="850"/>
  </conditionalFormatting>
  <conditionalFormatting sqref="H904:H905">
    <cfRule type="duplicateValues" dxfId="703" priority="849"/>
  </conditionalFormatting>
  <conditionalFormatting sqref="L904:L905">
    <cfRule type="duplicateValues" dxfId="702" priority="848"/>
  </conditionalFormatting>
  <conditionalFormatting sqref="L904:L905">
    <cfRule type="duplicateValues" dxfId="701" priority="847"/>
  </conditionalFormatting>
  <conditionalFormatting sqref="H904:H905">
    <cfRule type="duplicateValues" dxfId="700" priority="846"/>
  </conditionalFormatting>
  <conditionalFormatting sqref="L904:L905">
    <cfRule type="duplicateValues" dxfId="699" priority="845"/>
  </conditionalFormatting>
  <conditionalFormatting sqref="H904:H905">
    <cfRule type="duplicateValues" dxfId="698" priority="844"/>
  </conditionalFormatting>
  <conditionalFormatting sqref="H884:H886">
    <cfRule type="duplicateValues" dxfId="697" priority="12479"/>
    <cfRule type="duplicateValues" dxfId="696" priority="12480"/>
  </conditionalFormatting>
  <conditionalFormatting sqref="L884:L886">
    <cfRule type="duplicateValues" dxfId="695" priority="12483"/>
  </conditionalFormatting>
  <conditionalFormatting sqref="H884:H886">
    <cfRule type="duplicateValues" dxfId="694" priority="12487"/>
  </conditionalFormatting>
  <conditionalFormatting sqref="H888">
    <cfRule type="duplicateValues" dxfId="693" priority="834"/>
  </conditionalFormatting>
  <conditionalFormatting sqref="H888">
    <cfRule type="duplicateValues" dxfId="692" priority="835"/>
    <cfRule type="duplicateValues" dxfId="691" priority="836"/>
  </conditionalFormatting>
  <conditionalFormatting sqref="L888">
    <cfRule type="duplicateValues" dxfId="690" priority="837"/>
  </conditionalFormatting>
  <conditionalFormatting sqref="H888">
    <cfRule type="duplicateValues" dxfId="689" priority="838"/>
  </conditionalFormatting>
  <conditionalFormatting sqref="H918:H928 H909:H916 H502 H669:H674 H718:H720 H724:H728 H677:H714 H504:H532 H749:H758 H661:H664 H1:H171 H305:H306 H175:H302 H930:H1048576 H854:H907 H313:H356 H358:H491 H762:H778 H534:H657 H732:H745">
    <cfRule type="duplicateValues" dxfId="688" priority="833"/>
  </conditionalFormatting>
  <conditionalFormatting sqref="H908">
    <cfRule type="duplicateValues" dxfId="687" priority="831"/>
    <cfRule type="duplicateValues" dxfId="686" priority="832"/>
  </conditionalFormatting>
  <conditionalFormatting sqref="L908">
    <cfRule type="duplicateValues" dxfId="685" priority="830"/>
  </conditionalFormatting>
  <conditionalFormatting sqref="L908">
    <cfRule type="duplicateValues" dxfId="684" priority="829"/>
  </conditionalFormatting>
  <conditionalFormatting sqref="H908">
    <cfRule type="duplicateValues" dxfId="683" priority="828"/>
  </conditionalFormatting>
  <conditionalFormatting sqref="L908">
    <cfRule type="duplicateValues" dxfId="682" priority="827"/>
  </conditionalFormatting>
  <conditionalFormatting sqref="L908">
    <cfRule type="duplicateValues" dxfId="681" priority="826"/>
  </conditionalFormatting>
  <conditionalFormatting sqref="H908">
    <cfRule type="duplicateValues" dxfId="680" priority="825"/>
  </conditionalFormatting>
  <conditionalFormatting sqref="L908">
    <cfRule type="duplicateValues" dxfId="679" priority="824"/>
  </conditionalFormatting>
  <conditionalFormatting sqref="H908">
    <cfRule type="duplicateValues" dxfId="678" priority="823"/>
  </conditionalFormatting>
  <conditionalFormatting sqref="H908">
    <cfRule type="duplicateValues" dxfId="677" priority="822"/>
  </conditionalFormatting>
  <conditionalFormatting sqref="H358">
    <cfRule type="duplicateValues" dxfId="676" priority="821"/>
  </conditionalFormatting>
  <conditionalFormatting sqref="H357">
    <cfRule type="duplicateValues" dxfId="675" priority="815"/>
    <cfRule type="duplicateValues" dxfId="674" priority="816"/>
  </conditionalFormatting>
  <conditionalFormatting sqref="L357">
    <cfRule type="duplicateValues" dxfId="673" priority="814"/>
  </conditionalFormatting>
  <conditionalFormatting sqref="L357">
    <cfRule type="duplicateValues" dxfId="672" priority="817"/>
    <cfRule type="duplicateValues" dxfId="671" priority="818"/>
  </conditionalFormatting>
  <conditionalFormatting sqref="L357">
    <cfRule type="duplicateValues" dxfId="670" priority="819"/>
  </conditionalFormatting>
  <conditionalFormatting sqref="I357">
    <cfRule type="duplicateValues" dxfId="669" priority="820"/>
  </conditionalFormatting>
  <conditionalFormatting sqref="L357">
    <cfRule type="duplicateValues" dxfId="668" priority="813"/>
  </conditionalFormatting>
  <conditionalFormatting sqref="H357">
    <cfRule type="duplicateValues" dxfId="667" priority="812"/>
  </conditionalFormatting>
  <conditionalFormatting sqref="L357">
    <cfRule type="duplicateValues" dxfId="666" priority="811"/>
  </conditionalFormatting>
  <conditionalFormatting sqref="L357">
    <cfRule type="duplicateValues" dxfId="665" priority="810"/>
  </conditionalFormatting>
  <conditionalFormatting sqref="M357">
    <cfRule type="duplicateValues" dxfId="664" priority="809"/>
  </conditionalFormatting>
  <conditionalFormatting sqref="L357">
    <cfRule type="duplicateValues" dxfId="663" priority="808"/>
  </conditionalFormatting>
  <conditionalFormatting sqref="H357">
    <cfRule type="duplicateValues" dxfId="662" priority="807"/>
  </conditionalFormatting>
  <conditionalFormatting sqref="H357">
    <cfRule type="duplicateValues" dxfId="661" priority="806"/>
  </conditionalFormatting>
  <conditionalFormatting sqref="H357">
    <cfRule type="duplicateValues" dxfId="660" priority="805"/>
  </conditionalFormatting>
  <conditionalFormatting sqref="H472">
    <cfRule type="duplicateValues" dxfId="659" priority="804"/>
  </conditionalFormatting>
  <conditionalFormatting sqref="H752">
    <cfRule type="duplicateValues" dxfId="658" priority="803"/>
  </conditionalFormatting>
  <conditionalFormatting sqref="L493:L497">
    <cfRule type="duplicateValues" dxfId="657" priority="796"/>
  </conditionalFormatting>
  <conditionalFormatting sqref="L493:L497">
    <cfRule type="duplicateValues" dxfId="656" priority="799"/>
    <cfRule type="duplicateValues" dxfId="655" priority="800"/>
  </conditionalFormatting>
  <conditionalFormatting sqref="L493:L497">
    <cfRule type="duplicateValues" dxfId="654" priority="801"/>
  </conditionalFormatting>
  <conditionalFormatting sqref="I493:I497">
    <cfRule type="duplicateValues" dxfId="653" priority="802"/>
  </conditionalFormatting>
  <conditionalFormatting sqref="L493:L497">
    <cfRule type="duplicateValues" dxfId="652" priority="795"/>
  </conditionalFormatting>
  <conditionalFormatting sqref="L493:L497">
    <cfRule type="duplicateValues" dxfId="651" priority="793"/>
  </conditionalFormatting>
  <conditionalFormatting sqref="L493:L497">
    <cfRule type="duplicateValues" dxfId="650" priority="792"/>
  </conditionalFormatting>
  <conditionalFormatting sqref="M493:M497">
    <cfRule type="duplicateValues" dxfId="649" priority="791"/>
  </conditionalFormatting>
  <conditionalFormatting sqref="L493:L497">
    <cfRule type="duplicateValues" dxfId="648" priority="790"/>
  </conditionalFormatting>
  <conditionalFormatting sqref="H492:H497">
    <cfRule type="duplicateValues" dxfId="647" priority="786"/>
    <cfRule type="duplicateValues" dxfId="646" priority="787"/>
  </conditionalFormatting>
  <conditionalFormatting sqref="H492:H497">
    <cfRule type="duplicateValues" dxfId="645" priority="785"/>
  </conditionalFormatting>
  <conditionalFormatting sqref="H492:H497">
    <cfRule type="duplicateValues" dxfId="644" priority="784"/>
  </conditionalFormatting>
  <conditionalFormatting sqref="H492:H497">
    <cfRule type="duplicateValues" dxfId="643" priority="783"/>
  </conditionalFormatting>
  <conditionalFormatting sqref="H492:H497">
    <cfRule type="duplicateValues" dxfId="642" priority="782"/>
  </conditionalFormatting>
  <conditionalFormatting sqref="L498:L500">
    <cfRule type="duplicateValues" dxfId="641" priority="775"/>
  </conditionalFormatting>
  <conditionalFormatting sqref="L498:L500">
    <cfRule type="duplicateValues" dxfId="640" priority="778"/>
    <cfRule type="duplicateValues" dxfId="639" priority="779"/>
  </conditionalFormatting>
  <conditionalFormatting sqref="L498:L500">
    <cfRule type="duplicateValues" dxfId="638" priority="780"/>
  </conditionalFormatting>
  <conditionalFormatting sqref="I498:I500">
    <cfRule type="duplicateValues" dxfId="637" priority="781"/>
  </conditionalFormatting>
  <conditionalFormatting sqref="L498:L500">
    <cfRule type="duplicateValues" dxfId="636" priority="774"/>
  </conditionalFormatting>
  <conditionalFormatting sqref="L498:L500">
    <cfRule type="duplicateValues" dxfId="635" priority="772"/>
  </conditionalFormatting>
  <conditionalFormatting sqref="L498:L500">
    <cfRule type="duplicateValues" dxfId="634" priority="771"/>
  </conditionalFormatting>
  <conditionalFormatting sqref="M498:M500">
    <cfRule type="duplicateValues" dxfId="633" priority="770"/>
  </conditionalFormatting>
  <conditionalFormatting sqref="L498:L500">
    <cfRule type="duplicateValues" dxfId="632" priority="769"/>
  </conditionalFormatting>
  <conditionalFormatting sqref="H498:H501">
    <cfRule type="duplicateValues" dxfId="631" priority="765"/>
    <cfRule type="duplicateValues" dxfId="630" priority="766"/>
  </conditionalFormatting>
  <conditionalFormatting sqref="H498:H501">
    <cfRule type="duplicateValues" dxfId="629" priority="764"/>
  </conditionalFormatting>
  <conditionalFormatting sqref="H498:H501">
    <cfRule type="duplicateValues" dxfId="628" priority="763"/>
  </conditionalFormatting>
  <conditionalFormatting sqref="H498:H501">
    <cfRule type="duplicateValues" dxfId="627" priority="762"/>
  </conditionalFormatting>
  <conditionalFormatting sqref="H498:H501">
    <cfRule type="duplicateValues" dxfId="626" priority="761"/>
  </conditionalFormatting>
  <conditionalFormatting sqref="H508">
    <cfRule type="duplicateValues" dxfId="625" priority="760"/>
  </conditionalFormatting>
  <conditionalFormatting sqref="L665:L667">
    <cfRule type="duplicateValues" dxfId="624" priority="753"/>
  </conditionalFormatting>
  <conditionalFormatting sqref="L665:L667">
    <cfRule type="duplicateValues" dxfId="623" priority="756"/>
    <cfRule type="duplicateValues" dxfId="622" priority="757"/>
  </conditionalFormatting>
  <conditionalFormatting sqref="L665:L667">
    <cfRule type="duplicateValues" dxfId="621" priority="758"/>
  </conditionalFormatting>
  <conditionalFormatting sqref="I665:I667">
    <cfRule type="duplicateValues" dxfId="620" priority="759"/>
  </conditionalFormatting>
  <conditionalFormatting sqref="L665:L667">
    <cfRule type="duplicateValues" dxfId="619" priority="752"/>
  </conditionalFormatting>
  <conditionalFormatting sqref="L665:L667">
    <cfRule type="duplicateValues" dxfId="618" priority="750"/>
  </conditionalFormatting>
  <conditionalFormatting sqref="L665:L667">
    <cfRule type="duplicateValues" dxfId="617" priority="749"/>
  </conditionalFormatting>
  <conditionalFormatting sqref="M665:M667">
    <cfRule type="duplicateValues" dxfId="616" priority="748"/>
  </conditionalFormatting>
  <conditionalFormatting sqref="L665:L667">
    <cfRule type="duplicateValues" dxfId="615" priority="747"/>
  </conditionalFormatting>
  <conditionalFormatting sqref="H665:H668">
    <cfRule type="duplicateValues" dxfId="614" priority="743"/>
    <cfRule type="duplicateValues" dxfId="613" priority="744"/>
  </conditionalFormatting>
  <conditionalFormatting sqref="H665:H668">
    <cfRule type="duplicateValues" dxfId="612" priority="742"/>
  </conditionalFormatting>
  <conditionalFormatting sqref="H665:H668">
    <cfRule type="duplicateValues" dxfId="611" priority="741"/>
  </conditionalFormatting>
  <conditionalFormatting sqref="H665:H668">
    <cfRule type="duplicateValues" dxfId="610" priority="740"/>
  </conditionalFormatting>
  <conditionalFormatting sqref="H721:H723">
    <cfRule type="duplicateValues" dxfId="609" priority="734"/>
    <cfRule type="duplicateValues" dxfId="608" priority="735"/>
  </conditionalFormatting>
  <conditionalFormatting sqref="L721:L723">
    <cfRule type="duplicateValues" dxfId="607" priority="733"/>
  </conditionalFormatting>
  <conditionalFormatting sqref="L721:L723">
    <cfRule type="duplicateValues" dxfId="606" priority="736"/>
    <cfRule type="duplicateValues" dxfId="605" priority="737"/>
  </conditionalFormatting>
  <conditionalFormatting sqref="L721:L723">
    <cfRule type="duplicateValues" dxfId="604" priority="738"/>
  </conditionalFormatting>
  <conditionalFormatting sqref="I721:I723">
    <cfRule type="duplicateValues" dxfId="603" priority="739"/>
  </conditionalFormatting>
  <conditionalFormatting sqref="L721:L723">
    <cfRule type="duplicateValues" dxfId="602" priority="732"/>
  </conditionalFormatting>
  <conditionalFormatting sqref="H721:H723">
    <cfRule type="duplicateValues" dxfId="601" priority="731"/>
  </conditionalFormatting>
  <conditionalFormatting sqref="L721:L723">
    <cfRule type="duplicateValues" dxfId="600" priority="730"/>
  </conditionalFormatting>
  <conditionalFormatting sqref="L721:L723">
    <cfRule type="duplicateValues" dxfId="599" priority="729"/>
  </conditionalFormatting>
  <conditionalFormatting sqref="M721:M723">
    <cfRule type="duplicateValues" dxfId="598" priority="728"/>
  </conditionalFormatting>
  <conditionalFormatting sqref="L721:L723">
    <cfRule type="duplicateValues" dxfId="597" priority="727"/>
  </conditionalFormatting>
  <conditionalFormatting sqref="H721:H723">
    <cfRule type="duplicateValues" dxfId="596" priority="726"/>
  </conditionalFormatting>
  <conditionalFormatting sqref="H721:H723">
    <cfRule type="duplicateValues" dxfId="595" priority="725"/>
  </conditionalFormatting>
  <conditionalFormatting sqref="L715:L716">
    <cfRule type="duplicateValues" dxfId="594" priority="718"/>
  </conditionalFormatting>
  <conditionalFormatting sqref="L715:L716">
    <cfRule type="duplicateValues" dxfId="593" priority="721"/>
    <cfRule type="duplicateValues" dxfId="592" priority="722"/>
  </conditionalFormatting>
  <conditionalFormatting sqref="L715:L716">
    <cfRule type="duplicateValues" dxfId="591" priority="723"/>
  </conditionalFormatting>
  <conditionalFormatting sqref="I715:I716">
    <cfRule type="duplicateValues" dxfId="590" priority="724"/>
  </conditionalFormatting>
  <conditionalFormatting sqref="L715:L716">
    <cfRule type="duplicateValues" dxfId="589" priority="717"/>
  </conditionalFormatting>
  <conditionalFormatting sqref="L715:L716">
    <cfRule type="duplicateValues" dxfId="588" priority="715"/>
  </conditionalFormatting>
  <conditionalFormatting sqref="L715:L716">
    <cfRule type="duplicateValues" dxfId="587" priority="714"/>
  </conditionalFormatting>
  <conditionalFormatting sqref="M715:M716">
    <cfRule type="duplicateValues" dxfId="586" priority="713"/>
  </conditionalFormatting>
  <conditionalFormatting sqref="L715:L716">
    <cfRule type="duplicateValues" dxfId="585" priority="712"/>
  </conditionalFormatting>
  <conditionalFormatting sqref="H715:H717">
    <cfRule type="duplicateValues" dxfId="584" priority="708"/>
    <cfRule type="duplicateValues" dxfId="583" priority="709"/>
  </conditionalFormatting>
  <conditionalFormatting sqref="H715:H717">
    <cfRule type="duplicateValues" dxfId="582" priority="707"/>
  </conditionalFormatting>
  <conditionalFormatting sqref="H715:H717">
    <cfRule type="duplicateValues" dxfId="581" priority="706"/>
  </conditionalFormatting>
  <conditionalFormatting sqref="H715:H717">
    <cfRule type="duplicateValues" dxfId="580" priority="705"/>
  </conditionalFormatting>
  <conditionalFormatting sqref="H715:H717">
    <cfRule type="duplicateValues" dxfId="579" priority="704"/>
  </conditionalFormatting>
  <conditionalFormatting sqref="H727">
    <cfRule type="duplicateValues" dxfId="578" priority="703"/>
  </conditionalFormatting>
  <conditionalFormatting sqref="H735:H736">
    <cfRule type="duplicateValues" dxfId="577" priority="702"/>
  </conditionalFormatting>
  <conditionalFormatting sqref="H675:H676">
    <cfRule type="duplicateValues" dxfId="576" priority="696"/>
    <cfRule type="duplicateValues" dxfId="575" priority="697"/>
  </conditionalFormatting>
  <conditionalFormatting sqref="L675:L676">
    <cfRule type="duplicateValues" dxfId="574" priority="695"/>
  </conditionalFormatting>
  <conditionalFormatting sqref="L675:L676">
    <cfRule type="duplicateValues" dxfId="573" priority="698"/>
    <cfRule type="duplicateValues" dxfId="572" priority="699"/>
  </conditionalFormatting>
  <conditionalFormatting sqref="L675:L676">
    <cfRule type="duplicateValues" dxfId="571" priority="700"/>
  </conditionalFormatting>
  <conditionalFormatting sqref="I675:I676">
    <cfRule type="duplicateValues" dxfId="570" priority="701"/>
  </conditionalFormatting>
  <conditionalFormatting sqref="L675:L676">
    <cfRule type="duplicateValues" dxfId="569" priority="694"/>
  </conditionalFormatting>
  <conditionalFormatting sqref="H675:H676">
    <cfRule type="duplicateValues" dxfId="568" priority="693"/>
  </conditionalFormatting>
  <conditionalFormatting sqref="L675:L676">
    <cfRule type="duplicateValues" dxfId="567" priority="692"/>
  </conditionalFormatting>
  <conditionalFormatting sqref="L675:L676">
    <cfRule type="duplicateValues" dxfId="566" priority="691"/>
  </conditionalFormatting>
  <conditionalFormatting sqref="M675:M676">
    <cfRule type="duplicateValues" dxfId="565" priority="690"/>
  </conditionalFormatting>
  <conditionalFormatting sqref="L675:L676">
    <cfRule type="duplicateValues" dxfId="564" priority="689"/>
  </conditionalFormatting>
  <conditionalFormatting sqref="H675:H676">
    <cfRule type="duplicateValues" dxfId="563" priority="688"/>
  </conditionalFormatting>
  <conditionalFormatting sqref="H675:H676">
    <cfRule type="duplicateValues" dxfId="562" priority="687"/>
  </conditionalFormatting>
  <conditionalFormatting sqref="H729:H731">
    <cfRule type="duplicateValues" dxfId="561" priority="681"/>
    <cfRule type="duplicateValues" dxfId="560" priority="682"/>
  </conditionalFormatting>
  <conditionalFormatting sqref="L729:L731">
    <cfRule type="duplicateValues" dxfId="559" priority="680"/>
  </conditionalFormatting>
  <conditionalFormatting sqref="L729:L731">
    <cfRule type="duplicateValues" dxfId="558" priority="683"/>
    <cfRule type="duplicateValues" dxfId="557" priority="684"/>
  </conditionalFormatting>
  <conditionalFormatting sqref="L729:L731">
    <cfRule type="duplicateValues" dxfId="556" priority="685"/>
  </conditionalFormatting>
  <conditionalFormatting sqref="I729:I731">
    <cfRule type="duplicateValues" dxfId="555" priority="686"/>
  </conditionalFormatting>
  <conditionalFormatting sqref="L729:L731">
    <cfRule type="duplicateValues" dxfId="554" priority="679"/>
  </conditionalFormatting>
  <conditionalFormatting sqref="H729:H731">
    <cfRule type="duplicateValues" dxfId="553" priority="678"/>
  </conditionalFormatting>
  <conditionalFormatting sqref="L729:L731">
    <cfRule type="duplicateValues" dxfId="552" priority="677"/>
  </conditionalFormatting>
  <conditionalFormatting sqref="L729:L731">
    <cfRule type="duplicateValues" dxfId="551" priority="676"/>
  </conditionalFormatting>
  <conditionalFormatting sqref="M729:M731">
    <cfRule type="duplicateValues" dxfId="550" priority="675"/>
  </conditionalFormatting>
  <conditionalFormatting sqref="H729:H731">
    <cfRule type="duplicateValues" dxfId="549" priority="674"/>
  </conditionalFormatting>
  <conditionalFormatting sqref="L729:L731">
    <cfRule type="duplicateValues" dxfId="548" priority="673"/>
  </conditionalFormatting>
  <conditionalFormatting sqref="H729:H731">
    <cfRule type="duplicateValues" dxfId="547" priority="672"/>
  </conditionalFormatting>
  <conditionalFormatting sqref="H729:H731">
    <cfRule type="duplicateValues" dxfId="546" priority="671"/>
  </conditionalFormatting>
  <conditionalFormatting sqref="I928 I1:I112 I504:I532 I534:I657 I743:I745 I748:I758 I660:I740 I762:I776 I930:I931 I175:I302 I876:I909 I305:I307 I313:I502 I859 I933:I1048576 I117:I169">
    <cfRule type="duplicateValues" dxfId="545" priority="670"/>
  </conditionalFormatting>
  <conditionalFormatting sqref="H188:H190">
    <cfRule type="duplicateValues" dxfId="544" priority="12844"/>
  </conditionalFormatting>
  <conditionalFormatting sqref="H503">
    <cfRule type="duplicateValues" dxfId="543" priority="664"/>
    <cfRule type="duplicateValues" dxfId="542" priority="665"/>
  </conditionalFormatting>
  <conditionalFormatting sqref="L503">
    <cfRule type="duplicateValues" dxfId="541" priority="663"/>
  </conditionalFormatting>
  <conditionalFormatting sqref="L503">
    <cfRule type="duplicateValues" dxfId="540" priority="666"/>
    <cfRule type="duplicateValues" dxfId="539" priority="667"/>
  </conditionalFormatting>
  <conditionalFormatting sqref="L503">
    <cfRule type="duplicateValues" dxfId="538" priority="668"/>
  </conditionalFormatting>
  <conditionalFormatting sqref="I503">
    <cfRule type="duplicateValues" dxfId="537" priority="669"/>
  </conditionalFormatting>
  <conditionalFormatting sqref="L503">
    <cfRule type="duplicateValues" dxfId="536" priority="662"/>
  </conditionalFormatting>
  <conditionalFormatting sqref="H503">
    <cfRule type="duplicateValues" dxfId="535" priority="661"/>
  </conditionalFormatting>
  <conditionalFormatting sqref="L503">
    <cfRule type="duplicateValues" dxfId="534" priority="660"/>
  </conditionalFormatting>
  <conditionalFormatting sqref="L503">
    <cfRule type="duplicateValues" dxfId="533" priority="659"/>
  </conditionalFormatting>
  <conditionalFormatting sqref="M503">
    <cfRule type="duplicateValues" dxfId="532" priority="658"/>
  </conditionalFormatting>
  <conditionalFormatting sqref="H503">
    <cfRule type="duplicateValues" dxfId="531" priority="657"/>
  </conditionalFormatting>
  <conditionalFormatting sqref="L503">
    <cfRule type="duplicateValues" dxfId="530" priority="656"/>
  </conditionalFormatting>
  <conditionalFormatting sqref="H503">
    <cfRule type="duplicateValues" dxfId="529" priority="655"/>
  </conditionalFormatting>
  <conditionalFormatting sqref="H503">
    <cfRule type="duplicateValues" dxfId="528" priority="654"/>
  </conditionalFormatting>
  <conditionalFormatting sqref="I503">
    <cfRule type="duplicateValues" dxfId="527" priority="653"/>
  </conditionalFormatting>
  <conditionalFormatting sqref="H533">
    <cfRule type="duplicateValues" dxfId="526" priority="647"/>
    <cfRule type="duplicateValues" dxfId="525" priority="648"/>
  </conditionalFormatting>
  <conditionalFormatting sqref="L533">
    <cfRule type="duplicateValues" dxfId="524" priority="646"/>
  </conditionalFormatting>
  <conditionalFormatting sqref="L533">
    <cfRule type="duplicateValues" dxfId="523" priority="649"/>
    <cfRule type="duplicateValues" dxfId="522" priority="650"/>
  </conditionalFormatting>
  <conditionalFormatting sqref="L533">
    <cfRule type="duplicateValues" dxfId="521" priority="651"/>
  </conditionalFormatting>
  <conditionalFormatting sqref="I533">
    <cfRule type="duplicateValues" dxfId="520" priority="652"/>
  </conditionalFormatting>
  <conditionalFormatting sqref="L533">
    <cfRule type="duplicateValues" dxfId="519" priority="645"/>
  </conditionalFormatting>
  <conditionalFormatting sqref="H533">
    <cfRule type="duplicateValues" dxfId="518" priority="644"/>
  </conditionalFormatting>
  <conditionalFormatting sqref="H533">
    <cfRule type="duplicateValues" dxfId="517" priority="643"/>
  </conditionalFormatting>
  <conditionalFormatting sqref="L533">
    <cfRule type="duplicateValues" dxfId="516" priority="642"/>
  </conditionalFormatting>
  <conditionalFormatting sqref="L533">
    <cfRule type="duplicateValues" dxfId="515" priority="641"/>
  </conditionalFormatting>
  <conditionalFormatting sqref="M533">
    <cfRule type="duplicateValues" dxfId="514" priority="640"/>
  </conditionalFormatting>
  <conditionalFormatting sqref="L533">
    <cfRule type="duplicateValues" dxfId="513" priority="639"/>
  </conditionalFormatting>
  <conditionalFormatting sqref="H533">
    <cfRule type="duplicateValues" dxfId="512" priority="638"/>
  </conditionalFormatting>
  <conditionalFormatting sqref="H533">
    <cfRule type="duplicateValues" dxfId="511" priority="637"/>
  </conditionalFormatting>
  <conditionalFormatting sqref="I533">
    <cfRule type="duplicateValues" dxfId="510" priority="636"/>
  </conditionalFormatting>
  <conditionalFormatting sqref="H854">
    <cfRule type="duplicateValues" dxfId="509" priority="635"/>
  </conditionalFormatting>
  <conditionalFormatting sqref="M854">
    <cfRule type="duplicateValues" dxfId="508" priority="634"/>
  </conditionalFormatting>
  <conditionalFormatting sqref="H855">
    <cfRule type="duplicateValues" dxfId="507" priority="633"/>
  </conditionalFormatting>
  <conditionalFormatting sqref="M855">
    <cfRule type="duplicateValues" dxfId="506" priority="632"/>
  </conditionalFormatting>
  <conditionalFormatting sqref="H739:H740">
    <cfRule type="duplicateValues" dxfId="505" priority="630"/>
  </conditionalFormatting>
  <conditionalFormatting sqref="H741">
    <cfRule type="duplicateValues" dxfId="504" priority="629"/>
  </conditionalFormatting>
  <conditionalFormatting sqref="H742">
    <cfRule type="duplicateValues" dxfId="503" priority="628"/>
  </conditionalFormatting>
  <conditionalFormatting sqref="M856">
    <cfRule type="duplicateValues" dxfId="502" priority="627"/>
  </conditionalFormatting>
  <conditionalFormatting sqref="H856">
    <cfRule type="duplicateValues" dxfId="501" priority="626"/>
  </conditionalFormatting>
  <conditionalFormatting sqref="H743">
    <cfRule type="duplicateValues" dxfId="500" priority="625"/>
  </conditionalFormatting>
  <conditionalFormatting sqref="H744">
    <cfRule type="duplicateValues" dxfId="499" priority="624"/>
  </conditionalFormatting>
  <conditionalFormatting sqref="L747">
    <cfRule type="duplicateValues" dxfId="498" priority="617"/>
  </conditionalFormatting>
  <conditionalFormatting sqref="L747">
    <cfRule type="duplicateValues" dxfId="497" priority="620"/>
    <cfRule type="duplicateValues" dxfId="496" priority="621"/>
  </conditionalFormatting>
  <conditionalFormatting sqref="L747">
    <cfRule type="duplicateValues" dxfId="495" priority="622"/>
  </conditionalFormatting>
  <conditionalFormatting sqref="I747">
    <cfRule type="duplicateValues" dxfId="494" priority="623"/>
  </conditionalFormatting>
  <conditionalFormatting sqref="L747">
    <cfRule type="duplicateValues" dxfId="493" priority="616"/>
  </conditionalFormatting>
  <conditionalFormatting sqref="L747">
    <cfRule type="duplicateValues" dxfId="492" priority="614"/>
  </conditionalFormatting>
  <conditionalFormatting sqref="L747">
    <cfRule type="duplicateValues" dxfId="491" priority="613"/>
  </conditionalFormatting>
  <conditionalFormatting sqref="M747">
    <cfRule type="duplicateValues" dxfId="490" priority="612"/>
  </conditionalFormatting>
  <conditionalFormatting sqref="L747">
    <cfRule type="duplicateValues" dxfId="489" priority="611"/>
  </conditionalFormatting>
  <conditionalFormatting sqref="I747">
    <cfRule type="duplicateValues" dxfId="488" priority="608"/>
  </conditionalFormatting>
  <conditionalFormatting sqref="L746">
    <cfRule type="duplicateValues" dxfId="487" priority="601"/>
  </conditionalFormatting>
  <conditionalFormatting sqref="L746">
    <cfRule type="duplicateValues" dxfId="486" priority="604"/>
    <cfRule type="duplicateValues" dxfId="485" priority="605"/>
  </conditionalFormatting>
  <conditionalFormatting sqref="L746">
    <cfRule type="duplicateValues" dxfId="484" priority="606"/>
  </conditionalFormatting>
  <conditionalFormatting sqref="I746">
    <cfRule type="duplicateValues" dxfId="483" priority="607"/>
  </conditionalFormatting>
  <conditionalFormatting sqref="L746">
    <cfRule type="duplicateValues" dxfId="482" priority="600"/>
  </conditionalFormatting>
  <conditionalFormatting sqref="L746">
    <cfRule type="duplicateValues" dxfId="481" priority="598"/>
  </conditionalFormatting>
  <conditionalFormatting sqref="L746">
    <cfRule type="duplicateValues" dxfId="480" priority="597"/>
  </conditionalFormatting>
  <conditionalFormatting sqref="M746">
    <cfRule type="duplicateValues" dxfId="479" priority="596"/>
  </conditionalFormatting>
  <conditionalFormatting sqref="L746">
    <cfRule type="duplicateValues" dxfId="478" priority="595"/>
  </conditionalFormatting>
  <conditionalFormatting sqref="I746">
    <cfRule type="duplicateValues" dxfId="477" priority="592"/>
  </conditionalFormatting>
  <conditionalFormatting sqref="H746:H748">
    <cfRule type="duplicateValues" dxfId="476" priority="590"/>
    <cfRule type="duplicateValues" dxfId="475" priority="591"/>
  </conditionalFormatting>
  <conditionalFormatting sqref="H746:H748">
    <cfRule type="duplicateValues" dxfId="474" priority="589"/>
  </conditionalFormatting>
  <conditionalFormatting sqref="H746:H748">
    <cfRule type="duplicateValues" dxfId="473" priority="588"/>
  </conditionalFormatting>
  <conditionalFormatting sqref="H746:H748">
    <cfRule type="duplicateValues" dxfId="472" priority="587"/>
  </conditionalFormatting>
  <conditionalFormatting sqref="H762 H746:H748">
    <cfRule type="duplicateValues" dxfId="471" priority="586"/>
  </conditionalFormatting>
  <conditionalFormatting sqref="L658:L659">
    <cfRule type="duplicateValues" dxfId="470" priority="579"/>
  </conditionalFormatting>
  <conditionalFormatting sqref="L658:L659">
    <cfRule type="duplicateValues" dxfId="469" priority="582"/>
    <cfRule type="duplicateValues" dxfId="468" priority="583"/>
  </conditionalFormatting>
  <conditionalFormatting sqref="L658:L659">
    <cfRule type="duplicateValues" dxfId="467" priority="584"/>
  </conditionalFormatting>
  <conditionalFormatting sqref="I658:I659">
    <cfRule type="duplicateValues" dxfId="466" priority="585"/>
  </conditionalFormatting>
  <conditionalFormatting sqref="L658:L659">
    <cfRule type="duplicateValues" dxfId="465" priority="578"/>
  </conditionalFormatting>
  <conditionalFormatting sqref="L658:L659">
    <cfRule type="duplicateValues" dxfId="464" priority="576"/>
  </conditionalFormatting>
  <conditionalFormatting sqref="L658:L659">
    <cfRule type="duplicateValues" dxfId="463" priority="575"/>
  </conditionalFormatting>
  <conditionalFormatting sqref="M658:M659">
    <cfRule type="duplicateValues" dxfId="462" priority="574"/>
  </conditionalFormatting>
  <conditionalFormatting sqref="L658:L659">
    <cfRule type="duplicateValues" dxfId="461" priority="573"/>
  </conditionalFormatting>
  <conditionalFormatting sqref="I658:I659">
    <cfRule type="duplicateValues" dxfId="460" priority="570"/>
  </conditionalFormatting>
  <conditionalFormatting sqref="H658">
    <cfRule type="duplicateValues" dxfId="459" priority="568"/>
    <cfRule type="duplicateValues" dxfId="458" priority="569"/>
  </conditionalFormatting>
  <conditionalFormatting sqref="H658">
    <cfRule type="duplicateValues" dxfId="457" priority="567"/>
  </conditionalFormatting>
  <conditionalFormatting sqref="H658">
    <cfRule type="duplicateValues" dxfId="456" priority="566"/>
  </conditionalFormatting>
  <conditionalFormatting sqref="H658">
    <cfRule type="duplicateValues" dxfId="455" priority="565"/>
  </conditionalFormatting>
  <conditionalFormatting sqref="H658">
    <cfRule type="duplicateValues" dxfId="454" priority="564"/>
  </conditionalFormatting>
  <conditionalFormatting sqref="H659:H660">
    <cfRule type="duplicateValues" dxfId="453" priority="556"/>
    <cfRule type="duplicateValues" dxfId="452" priority="557"/>
  </conditionalFormatting>
  <conditionalFormatting sqref="H659:H660">
    <cfRule type="duplicateValues" dxfId="451" priority="555"/>
  </conditionalFormatting>
  <conditionalFormatting sqref="H659:H660">
    <cfRule type="duplicateValues" dxfId="450" priority="554"/>
  </conditionalFormatting>
  <conditionalFormatting sqref="H659:H660">
    <cfRule type="duplicateValues" dxfId="449" priority="553"/>
  </conditionalFormatting>
  <conditionalFormatting sqref="H659:H660">
    <cfRule type="duplicateValues" dxfId="448" priority="552"/>
  </conditionalFormatting>
  <conditionalFormatting sqref="H759:H760">
    <cfRule type="duplicateValues" dxfId="447" priority="538"/>
    <cfRule type="duplicateValues" dxfId="446" priority="539"/>
  </conditionalFormatting>
  <conditionalFormatting sqref="L759:L760">
    <cfRule type="duplicateValues" dxfId="445" priority="537"/>
  </conditionalFormatting>
  <conditionalFormatting sqref="L759:L760">
    <cfRule type="duplicateValues" dxfId="444" priority="540"/>
    <cfRule type="duplicateValues" dxfId="443" priority="541"/>
  </conditionalFormatting>
  <conditionalFormatting sqref="L759:L760">
    <cfRule type="duplicateValues" dxfId="442" priority="542"/>
  </conditionalFormatting>
  <conditionalFormatting sqref="I759:I760">
    <cfRule type="duplicateValues" dxfId="441" priority="543"/>
  </conditionalFormatting>
  <conditionalFormatting sqref="L759:L760">
    <cfRule type="duplicateValues" dxfId="440" priority="536"/>
  </conditionalFormatting>
  <conditionalFormatting sqref="H759:H760">
    <cfRule type="duplicateValues" dxfId="439" priority="535"/>
  </conditionalFormatting>
  <conditionalFormatting sqref="L759:L760">
    <cfRule type="duplicateValues" dxfId="438" priority="534"/>
  </conditionalFormatting>
  <conditionalFormatting sqref="L759:L760">
    <cfRule type="duplicateValues" dxfId="437" priority="533"/>
  </conditionalFormatting>
  <conditionalFormatting sqref="M759:M760">
    <cfRule type="duplicateValues" dxfId="436" priority="532"/>
  </conditionalFormatting>
  <conditionalFormatting sqref="L759:L760">
    <cfRule type="duplicateValues" dxfId="435" priority="531"/>
  </conditionalFormatting>
  <conditionalFormatting sqref="H759:H760">
    <cfRule type="duplicateValues" dxfId="434" priority="530"/>
  </conditionalFormatting>
  <conditionalFormatting sqref="H759:H760">
    <cfRule type="duplicateValues" dxfId="433" priority="529"/>
  </conditionalFormatting>
  <conditionalFormatting sqref="I759:I760">
    <cfRule type="duplicateValues" dxfId="432" priority="528"/>
  </conditionalFormatting>
  <conditionalFormatting sqref="H759:H760">
    <cfRule type="duplicateValues" dxfId="431" priority="527"/>
  </conditionalFormatting>
  <conditionalFormatting sqref="H763">
    <cfRule type="duplicateValues" dxfId="430" priority="526"/>
  </conditionalFormatting>
  <conditionalFormatting sqref="H761">
    <cfRule type="duplicateValues" dxfId="429" priority="520"/>
    <cfRule type="duplicateValues" dxfId="428" priority="521"/>
  </conditionalFormatting>
  <conditionalFormatting sqref="L761">
    <cfRule type="duplicateValues" dxfId="427" priority="519"/>
  </conditionalFormatting>
  <conditionalFormatting sqref="L761">
    <cfRule type="duplicateValues" dxfId="426" priority="522"/>
    <cfRule type="duplicateValues" dxfId="425" priority="523"/>
  </conditionalFormatting>
  <conditionalFormatting sqref="L761">
    <cfRule type="duplicateValues" dxfId="424" priority="524"/>
  </conditionalFormatting>
  <conditionalFormatting sqref="I761">
    <cfRule type="duplicateValues" dxfId="423" priority="525"/>
  </conditionalFormatting>
  <conditionalFormatting sqref="L761">
    <cfRule type="duplicateValues" dxfId="422" priority="518"/>
  </conditionalFormatting>
  <conditionalFormatting sqref="H761">
    <cfRule type="duplicateValues" dxfId="421" priority="517"/>
  </conditionalFormatting>
  <conditionalFormatting sqref="L761">
    <cfRule type="duplicateValues" dxfId="420" priority="516"/>
  </conditionalFormatting>
  <conditionalFormatting sqref="L761">
    <cfRule type="duplicateValues" dxfId="419" priority="515"/>
  </conditionalFormatting>
  <conditionalFormatting sqref="M761">
    <cfRule type="duplicateValues" dxfId="418" priority="514"/>
  </conditionalFormatting>
  <conditionalFormatting sqref="L761">
    <cfRule type="duplicateValues" dxfId="417" priority="513"/>
  </conditionalFormatting>
  <conditionalFormatting sqref="H761">
    <cfRule type="duplicateValues" dxfId="416" priority="512"/>
  </conditionalFormatting>
  <conditionalFormatting sqref="H761">
    <cfRule type="duplicateValues" dxfId="415" priority="511"/>
  </conditionalFormatting>
  <conditionalFormatting sqref="I761">
    <cfRule type="duplicateValues" dxfId="414" priority="510"/>
  </conditionalFormatting>
  <conditionalFormatting sqref="H761">
    <cfRule type="duplicateValues" dxfId="413" priority="509"/>
  </conditionalFormatting>
  <conditionalFormatting sqref="H917">
    <cfRule type="duplicateValues" dxfId="412" priority="457"/>
    <cfRule type="duplicateValues" dxfId="411" priority="458"/>
  </conditionalFormatting>
  <conditionalFormatting sqref="H917">
    <cfRule type="duplicateValues" dxfId="410" priority="456"/>
  </conditionalFormatting>
  <conditionalFormatting sqref="H917">
    <cfRule type="duplicateValues" dxfId="409" priority="455"/>
  </conditionalFormatting>
  <conditionalFormatting sqref="H917">
    <cfRule type="duplicateValues" dxfId="408" priority="454"/>
  </conditionalFormatting>
  <conditionalFormatting sqref="H917">
    <cfRule type="duplicateValues" dxfId="407" priority="453"/>
  </conditionalFormatting>
  <conditionalFormatting sqref="L917">
    <cfRule type="duplicateValues" dxfId="406" priority="452"/>
  </conditionalFormatting>
  <conditionalFormatting sqref="L917">
    <cfRule type="duplicateValues" dxfId="405" priority="451"/>
  </conditionalFormatting>
  <conditionalFormatting sqref="L917">
    <cfRule type="duplicateValues" dxfId="404" priority="450"/>
  </conditionalFormatting>
  <conditionalFormatting sqref="L917">
    <cfRule type="duplicateValues" dxfId="403" priority="449"/>
  </conditionalFormatting>
  <conditionalFormatting sqref="L917">
    <cfRule type="duplicateValues" dxfId="402" priority="448"/>
  </conditionalFormatting>
  <conditionalFormatting sqref="H929">
    <cfRule type="duplicateValues" dxfId="401" priority="446"/>
    <cfRule type="duplicateValues" dxfId="400" priority="447"/>
  </conditionalFormatting>
  <conditionalFormatting sqref="L929">
    <cfRule type="duplicateValues" dxfId="399" priority="445"/>
  </conditionalFormatting>
  <conditionalFormatting sqref="L929">
    <cfRule type="duplicateValues" dxfId="398" priority="444"/>
  </conditionalFormatting>
  <conditionalFormatting sqref="H929">
    <cfRule type="duplicateValues" dxfId="397" priority="443"/>
  </conditionalFormatting>
  <conditionalFormatting sqref="L929">
    <cfRule type="duplicateValues" dxfId="396" priority="442"/>
  </conditionalFormatting>
  <conditionalFormatting sqref="L929">
    <cfRule type="duplicateValues" dxfId="395" priority="441"/>
  </conditionalFormatting>
  <conditionalFormatting sqref="H929">
    <cfRule type="duplicateValues" dxfId="394" priority="440"/>
  </conditionalFormatting>
  <conditionalFormatting sqref="L929">
    <cfRule type="duplicateValues" dxfId="393" priority="439"/>
  </conditionalFormatting>
  <conditionalFormatting sqref="H929">
    <cfRule type="duplicateValues" dxfId="392" priority="438"/>
  </conditionalFormatting>
  <conditionalFormatting sqref="H929">
    <cfRule type="duplicateValues" dxfId="391" priority="437"/>
  </conditionalFormatting>
  <conditionalFormatting sqref="O869:AD869 L1:L171 L305:L307 L313:L778 L839:L1048576 L833 L825 L828:L831 L175:L302">
    <cfRule type="duplicateValues" dxfId="390" priority="434"/>
    <cfRule type="duplicateValues" dxfId="389" priority="435"/>
  </conditionalFormatting>
  <conditionalFormatting sqref="D170">
    <cfRule type="duplicateValues" dxfId="388" priority="431"/>
    <cfRule type="duplicateValues" dxfId="387" priority="432"/>
    <cfRule type="duplicateValues" dxfId="386" priority="433"/>
  </conditionalFormatting>
  <conditionalFormatting sqref="D171">
    <cfRule type="duplicateValues" dxfId="385" priority="428"/>
    <cfRule type="duplicateValues" dxfId="384" priority="429"/>
    <cfRule type="duplicateValues" dxfId="383" priority="430"/>
  </conditionalFormatting>
  <conditionalFormatting sqref="H872">
    <cfRule type="duplicateValues" dxfId="382" priority="394"/>
  </conditionalFormatting>
  <conditionalFormatting sqref="I875">
    <cfRule type="duplicateValues" dxfId="381" priority="393"/>
  </conditionalFormatting>
  <conditionalFormatting sqref="I875">
    <cfRule type="duplicateValues" dxfId="380" priority="392"/>
  </conditionalFormatting>
  <conditionalFormatting sqref="I872">
    <cfRule type="duplicateValues" dxfId="379" priority="389"/>
    <cfRule type="duplicateValues" dxfId="378" priority="390"/>
    <cfRule type="duplicateValues" dxfId="377" priority="391"/>
  </conditionalFormatting>
  <conditionalFormatting sqref="I872">
    <cfRule type="duplicateValues" dxfId="376" priority="388"/>
  </conditionalFormatting>
  <conditionalFormatting sqref="H875">
    <cfRule type="duplicateValues" dxfId="375" priority="387"/>
  </conditionalFormatting>
  <conditionalFormatting sqref="I871">
    <cfRule type="duplicateValues" dxfId="374" priority="384"/>
    <cfRule type="duplicateValues" dxfId="373" priority="385"/>
    <cfRule type="duplicateValues" dxfId="372" priority="386"/>
  </conditionalFormatting>
  <conditionalFormatting sqref="I871">
    <cfRule type="duplicateValues" dxfId="371" priority="383"/>
  </conditionalFormatting>
  <conditionalFormatting sqref="H871">
    <cfRule type="duplicateValues" dxfId="370" priority="382"/>
  </conditionalFormatting>
  <conditionalFormatting sqref="H874">
    <cfRule type="duplicateValues" dxfId="369" priority="381"/>
  </conditionalFormatting>
  <conditionalFormatting sqref="H869">
    <cfRule type="duplicateValues" dxfId="368" priority="380"/>
  </conditionalFormatting>
  <conditionalFormatting sqref="I865">
    <cfRule type="duplicateValues" dxfId="367" priority="377"/>
    <cfRule type="duplicateValues" dxfId="366" priority="378"/>
    <cfRule type="duplicateValues" dxfId="365" priority="379"/>
  </conditionalFormatting>
  <conditionalFormatting sqref="I865">
    <cfRule type="duplicateValues" dxfId="364" priority="376"/>
  </conditionalFormatting>
  <conditionalFormatting sqref="H865">
    <cfRule type="duplicateValues" dxfId="363" priority="375"/>
  </conditionalFormatting>
  <conditionalFormatting sqref="H864">
    <cfRule type="duplicateValues" dxfId="362" priority="369"/>
  </conditionalFormatting>
  <conditionalFormatting sqref="I864">
    <cfRule type="duplicateValues" dxfId="361" priority="368"/>
  </conditionalFormatting>
  <conditionalFormatting sqref="I864">
    <cfRule type="duplicateValues" dxfId="360" priority="367"/>
  </conditionalFormatting>
  <conditionalFormatting sqref="H862:H863">
    <cfRule type="duplicateValues" dxfId="359" priority="366"/>
  </conditionalFormatting>
  <conditionalFormatting sqref="I862:I863">
    <cfRule type="duplicateValues" dxfId="358" priority="365"/>
  </conditionalFormatting>
  <conditionalFormatting sqref="I862:I863">
    <cfRule type="duplicateValues" dxfId="357" priority="364"/>
  </conditionalFormatting>
  <conditionalFormatting sqref="H866:H867">
    <cfRule type="duplicateValues" dxfId="356" priority="360"/>
  </conditionalFormatting>
  <conditionalFormatting sqref="I867">
    <cfRule type="duplicateValues" dxfId="355" priority="357"/>
    <cfRule type="duplicateValues" dxfId="354" priority="358"/>
    <cfRule type="duplicateValues" dxfId="353" priority="359"/>
  </conditionalFormatting>
  <conditionalFormatting sqref="I867">
    <cfRule type="duplicateValues" dxfId="352" priority="356"/>
  </conditionalFormatting>
  <conditionalFormatting sqref="I866">
    <cfRule type="duplicateValues" dxfId="351" priority="353"/>
    <cfRule type="duplicateValues" dxfId="350" priority="354"/>
    <cfRule type="duplicateValues" dxfId="349" priority="355"/>
  </conditionalFormatting>
  <conditionalFormatting sqref="I866">
    <cfRule type="duplicateValues" dxfId="348" priority="352"/>
  </conditionalFormatting>
  <conditionalFormatting sqref="H861">
    <cfRule type="duplicateValues" dxfId="347" priority="351"/>
  </conditionalFormatting>
  <conditionalFormatting sqref="H860">
    <cfRule type="duplicateValues" dxfId="346" priority="350"/>
  </conditionalFormatting>
  <conditionalFormatting sqref="I860">
    <cfRule type="duplicateValues" dxfId="345" priority="349"/>
  </conditionalFormatting>
  <conditionalFormatting sqref="I860">
    <cfRule type="duplicateValues" dxfId="344" priority="348"/>
  </conditionalFormatting>
  <conditionalFormatting sqref="H870 H868">
    <cfRule type="duplicateValues" dxfId="343" priority="347"/>
  </conditionalFormatting>
  <conditionalFormatting sqref="I868">
    <cfRule type="duplicateValues" dxfId="342" priority="344"/>
    <cfRule type="duplicateValues" dxfId="341" priority="345"/>
    <cfRule type="duplicateValues" dxfId="340" priority="346"/>
  </conditionalFormatting>
  <conditionalFormatting sqref="I868">
    <cfRule type="duplicateValues" dxfId="339" priority="343"/>
  </conditionalFormatting>
  <conditionalFormatting sqref="I870">
    <cfRule type="duplicateValues" dxfId="338" priority="340"/>
    <cfRule type="duplicateValues" dxfId="337" priority="341"/>
    <cfRule type="duplicateValues" dxfId="336" priority="342"/>
  </conditionalFormatting>
  <conditionalFormatting sqref="I870">
    <cfRule type="duplicateValues" dxfId="335" priority="339"/>
  </conditionalFormatting>
  <conditionalFormatting sqref="I873">
    <cfRule type="duplicateValues" dxfId="334" priority="336"/>
    <cfRule type="duplicateValues" dxfId="333" priority="337"/>
    <cfRule type="duplicateValues" dxfId="332" priority="338"/>
  </conditionalFormatting>
  <conditionalFormatting sqref="I873">
    <cfRule type="duplicateValues" dxfId="331" priority="335"/>
  </conditionalFormatting>
  <conditionalFormatting sqref="H873">
    <cfRule type="duplicateValues" dxfId="330" priority="334"/>
  </conditionalFormatting>
  <conditionalFormatting sqref="H777">
    <cfRule type="duplicateValues" dxfId="329" priority="333"/>
  </conditionalFormatting>
  <conditionalFormatting sqref="H304">
    <cfRule type="duplicateValues" dxfId="328" priority="327"/>
    <cfRule type="duplicateValues" dxfId="327" priority="328"/>
  </conditionalFormatting>
  <conditionalFormatting sqref="L304">
    <cfRule type="duplicateValues" dxfId="326" priority="326"/>
  </conditionalFormatting>
  <conditionalFormatting sqref="H304">
    <cfRule type="duplicateValues" dxfId="325" priority="325"/>
  </conditionalFormatting>
  <conditionalFormatting sqref="L304">
    <cfRule type="duplicateValues" dxfId="324" priority="329"/>
    <cfRule type="duplicateValues" dxfId="323" priority="330"/>
  </conditionalFormatting>
  <conditionalFormatting sqref="L304">
    <cfRule type="duplicateValues" dxfId="322" priority="331"/>
  </conditionalFormatting>
  <conditionalFormatting sqref="I304">
    <cfRule type="duplicateValues" dxfId="321" priority="332"/>
  </conditionalFormatting>
  <conditionalFormatting sqref="L304">
    <cfRule type="duplicateValues" dxfId="320" priority="324"/>
  </conditionalFormatting>
  <conditionalFormatting sqref="H304">
    <cfRule type="duplicateValues" dxfId="319" priority="323"/>
  </conditionalFormatting>
  <conditionalFormatting sqref="L304">
    <cfRule type="duplicateValues" dxfId="318" priority="322"/>
  </conditionalFormatting>
  <conditionalFormatting sqref="L304">
    <cfRule type="duplicateValues" dxfId="317" priority="321"/>
  </conditionalFormatting>
  <conditionalFormatting sqref="M304">
    <cfRule type="duplicateValues" dxfId="316" priority="320"/>
  </conditionalFormatting>
  <conditionalFormatting sqref="L304">
    <cfRule type="duplicateValues" dxfId="315" priority="319"/>
  </conditionalFormatting>
  <conditionalFormatting sqref="H304">
    <cfRule type="duplicateValues" dxfId="314" priority="318"/>
  </conditionalFormatting>
  <conditionalFormatting sqref="H304">
    <cfRule type="duplicateValues" dxfId="313" priority="317"/>
  </conditionalFormatting>
  <conditionalFormatting sqref="I304">
    <cfRule type="duplicateValues" dxfId="312" priority="316"/>
  </conditionalFormatting>
  <conditionalFormatting sqref="L304">
    <cfRule type="duplicateValues" dxfId="311" priority="314"/>
    <cfRule type="duplicateValues" dxfId="310" priority="315"/>
  </conditionalFormatting>
  <conditionalFormatting sqref="H303">
    <cfRule type="duplicateValues" dxfId="309" priority="308"/>
    <cfRule type="duplicateValues" dxfId="308" priority="309"/>
  </conditionalFormatting>
  <conditionalFormatting sqref="L303">
    <cfRule type="duplicateValues" dxfId="307" priority="307"/>
  </conditionalFormatting>
  <conditionalFormatting sqref="H303">
    <cfRule type="duplicateValues" dxfId="306" priority="306"/>
  </conditionalFormatting>
  <conditionalFormatting sqref="L303">
    <cfRule type="duplicateValues" dxfId="305" priority="310"/>
    <cfRule type="duplicateValues" dxfId="304" priority="311"/>
  </conditionalFormatting>
  <conditionalFormatting sqref="L303">
    <cfRule type="duplicateValues" dxfId="303" priority="312"/>
  </conditionalFormatting>
  <conditionalFormatting sqref="I303">
    <cfRule type="duplicateValues" dxfId="302" priority="313"/>
  </conditionalFormatting>
  <conditionalFormatting sqref="L303">
    <cfRule type="duplicateValues" dxfId="301" priority="305"/>
  </conditionalFormatting>
  <conditionalFormatting sqref="H303">
    <cfRule type="duplicateValues" dxfId="300" priority="304"/>
  </conditionalFormatting>
  <conditionalFormatting sqref="L303">
    <cfRule type="duplicateValues" dxfId="299" priority="303"/>
  </conditionalFormatting>
  <conditionalFormatting sqref="L303">
    <cfRule type="duplicateValues" dxfId="298" priority="302"/>
  </conditionalFormatting>
  <conditionalFormatting sqref="L303">
    <cfRule type="duplicateValues" dxfId="297" priority="300"/>
  </conditionalFormatting>
  <conditionalFormatting sqref="H303">
    <cfRule type="duplicateValues" dxfId="296" priority="299"/>
  </conditionalFormatting>
  <conditionalFormatting sqref="H303">
    <cfRule type="duplicateValues" dxfId="295" priority="298"/>
  </conditionalFormatting>
  <conditionalFormatting sqref="I303">
    <cfRule type="duplicateValues" dxfId="294" priority="297"/>
  </conditionalFormatting>
  <conditionalFormatting sqref="L303">
    <cfRule type="duplicateValues" dxfId="293" priority="295"/>
    <cfRule type="duplicateValues" dxfId="292" priority="296"/>
  </conditionalFormatting>
  <conditionalFormatting sqref="L308:L312">
    <cfRule type="duplicateValues" dxfId="291" priority="289"/>
  </conditionalFormatting>
  <conditionalFormatting sqref="L308:L312">
    <cfRule type="duplicateValues" dxfId="290" priority="292"/>
    <cfRule type="duplicateValues" dxfId="289" priority="293"/>
  </conditionalFormatting>
  <conditionalFormatting sqref="L308:L312">
    <cfRule type="duplicateValues" dxfId="288" priority="294"/>
  </conditionalFormatting>
  <conditionalFormatting sqref="L308:L312">
    <cfRule type="duplicateValues" dxfId="287" priority="288"/>
  </conditionalFormatting>
  <conditionalFormatting sqref="L308:L312">
    <cfRule type="duplicateValues" dxfId="286" priority="286"/>
  </conditionalFormatting>
  <conditionalFormatting sqref="L308:L312">
    <cfRule type="duplicateValues" dxfId="285" priority="285"/>
  </conditionalFormatting>
  <conditionalFormatting sqref="L308:L312">
    <cfRule type="duplicateValues" dxfId="284" priority="284"/>
  </conditionalFormatting>
  <conditionalFormatting sqref="I308:I310">
    <cfRule type="duplicateValues" dxfId="283" priority="281"/>
  </conditionalFormatting>
  <conditionalFormatting sqref="L308:L312">
    <cfRule type="duplicateValues" dxfId="282" priority="279"/>
    <cfRule type="duplicateValues" dxfId="281" priority="280"/>
  </conditionalFormatting>
  <conditionalFormatting sqref="H307:H310">
    <cfRule type="duplicateValues" dxfId="280" priority="277"/>
    <cfRule type="duplicateValues" dxfId="279" priority="278"/>
  </conditionalFormatting>
  <conditionalFormatting sqref="H307:H310">
    <cfRule type="duplicateValues" dxfId="278" priority="276"/>
  </conditionalFormatting>
  <conditionalFormatting sqref="H307:H310">
    <cfRule type="duplicateValues" dxfId="277" priority="275"/>
  </conditionalFormatting>
  <conditionalFormatting sqref="H307:H310">
    <cfRule type="duplicateValues" dxfId="276" priority="274"/>
  </conditionalFormatting>
  <conditionalFormatting sqref="H307:H310">
    <cfRule type="duplicateValues" dxfId="275" priority="273"/>
  </conditionalFormatting>
  <conditionalFormatting sqref="I311:I312">
    <cfRule type="duplicateValues" dxfId="274" priority="272"/>
  </conditionalFormatting>
  <conditionalFormatting sqref="H311:H312">
    <cfRule type="duplicateValues" dxfId="273" priority="270"/>
    <cfRule type="duplicateValues" dxfId="272" priority="271"/>
  </conditionalFormatting>
  <conditionalFormatting sqref="H311:H312">
    <cfRule type="duplicateValues" dxfId="271" priority="269"/>
  </conditionalFormatting>
  <conditionalFormatting sqref="H311:H312">
    <cfRule type="duplicateValues" dxfId="270" priority="268"/>
  </conditionalFormatting>
  <conditionalFormatting sqref="H311:H312">
    <cfRule type="duplicateValues" dxfId="269" priority="267"/>
  </conditionalFormatting>
  <conditionalFormatting sqref="H311:H312">
    <cfRule type="duplicateValues" dxfId="268" priority="266"/>
  </conditionalFormatting>
  <conditionalFormatting sqref="I858">
    <cfRule type="duplicateValues" dxfId="267" priority="265"/>
  </conditionalFormatting>
  <conditionalFormatting sqref="H778">
    <cfRule type="duplicateValues" dxfId="266" priority="264"/>
  </conditionalFormatting>
  <conditionalFormatting sqref="H853">
    <cfRule type="duplicateValues" dxfId="265" priority="262"/>
    <cfRule type="duplicateValues" dxfId="264" priority="263"/>
  </conditionalFormatting>
  <conditionalFormatting sqref="H853">
    <cfRule type="duplicateValues" dxfId="263" priority="261"/>
  </conditionalFormatting>
  <conditionalFormatting sqref="H853">
    <cfRule type="duplicateValues" dxfId="262" priority="260"/>
  </conditionalFormatting>
  <conditionalFormatting sqref="H853">
    <cfRule type="duplicateValues" dxfId="261" priority="259"/>
  </conditionalFormatting>
  <conditionalFormatting sqref="H853">
    <cfRule type="duplicateValues" dxfId="260" priority="258"/>
  </conditionalFormatting>
  <conditionalFormatting sqref="D851">
    <cfRule type="duplicateValues" dxfId="259" priority="255"/>
    <cfRule type="duplicateValues" dxfId="258" priority="256"/>
    <cfRule type="duplicateValues" dxfId="257" priority="257"/>
  </conditionalFormatting>
  <conditionalFormatting sqref="D852">
    <cfRule type="duplicateValues" dxfId="256" priority="252"/>
    <cfRule type="duplicateValues" dxfId="255" priority="253"/>
    <cfRule type="duplicateValues" dxfId="254" priority="254"/>
  </conditionalFormatting>
  <conditionalFormatting sqref="H851:H852">
    <cfRule type="duplicateValues" dxfId="253" priority="250"/>
    <cfRule type="duplicateValues" dxfId="252" priority="251"/>
  </conditionalFormatting>
  <conditionalFormatting sqref="H851:H852">
    <cfRule type="duplicateValues" dxfId="251" priority="249"/>
  </conditionalFormatting>
  <conditionalFormatting sqref="H851:H852">
    <cfRule type="duplicateValues" dxfId="250" priority="248"/>
  </conditionalFormatting>
  <conditionalFormatting sqref="H851:H852">
    <cfRule type="duplicateValues" dxfId="249" priority="247"/>
  </conditionalFormatting>
  <conditionalFormatting sqref="H851:H852">
    <cfRule type="duplicateValues" dxfId="248" priority="246"/>
  </conditionalFormatting>
  <conditionalFormatting sqref="H831 H833">
    <cfRule type="duplicateValues" dxfId="247" priority="242"/>
  </conditionalFormatting>
  <conditionalFormatting sqref="H831 H833">
    <cfRule type="duplicateValues" dxfId="246" priority="240"/>
  </conditionalFormatting>
  <conditionalFormatting sqref="L834">
    <cfRule type="duplicateValues" dxfId="245" priority="239"/>
  </conditionalFormatting>
  <conditionalFormatting sqref="L834">
    <cfRule type="duplicateValues" dxfId="244" priority="238"/>
  </conditionalFormatting>
  <conditionalFormatting sqref="L834">
    <cfRule type="duplicateValues" dxfId="243" priority="237"/>
  </conditionalFormatting>
  <conditionalFormatting sqref="L834">
    <cfRule type="duplicateValues" dxfId="242" priority="236"/>
  </conditionalFormatting>
  <conditionalFormatting sqref="L834">
    <cfRule type="duplicateValues" dxfId="241" priority="234"/>
  </conditionalFormatting>
  <conditionalFormatting sqref="L834">
    <cfRule type="duplicateValues" dxfId="240" priority="231"/>
    <cfRule type="duplicateValues" dxfId="239" priority="232"/>
  </conditionalFormatting>
  <conditionalFormatting sqref="H834">
    <cfRule type="duplicateValues" dxfId="238" priority="229"/>
    <cfRule type="duplicateValues" dxfId="237" priority="230"/>
  </conditionalFormatting>
  <conditionalFormatting sqref="H834">
    <cfRule type="duplicateValues" dxfId="236" priority="228"/>
  </conditionalFormatting>
  <conditionalFormatting sqref="H834">
    <cfRule type="duplicateValues" dxfId="235" priority="227"/>
  </conditionalFormatting>
  <conditionalFormatting sqref="H834">
    <cfRule type="duplicateValues" dxfId="234" priority="226"/>
  </conditionalFormatting>
  <conditionalFormatting sqref="H834">
    <cfRule type="duplicateValues" dxfId="233" priority="225"/>
  </conditionalFormatting>
  <conditionalFormatting sqref="L839:L1048576 L833:L834 L1:L171 L828:L831 L175:L825">
    <cfRule type="duplicateValues" dxfId="232" priority="224"/>
  </conditionalFormatting>
  <conditionalFormatting sqref="L832">
    <cfRule type="duplicateValues" dxfId="231" priority="223"/>
  </conditionalFormatting>
  <conditionalFormatting sqref="L832">
    <cfRule type="duplicateValues" dxfId="230" priority="222"/>
  </conditionalFormatting>
  <conditionalFormatting sqref="L832">
    <cfRule type="duplicateValues" dxfId="229" priority="221"/>
  </conditionalFormatting>
  <conditionalFormatting sqref="L832">
    <cfRule type="duplicateValues" dxfId="228" priority="220"/>
  </conditionalFormatting>
  <conditionalFormatting sqref="L832">
    <cfRule type="duplicateValues" dxfId="227" priority="219"/>
  </conditionalFormatting>
  <conditionalFormatting sqref="L832">
    <cfRule type="duplicateValues" dxfId="226" priority="217"/>
    <cfRule type="duplicateValues" dxfId="225" priority="218"/>
  </conditionalFormatting>
  <conditionalFormatting sqref="H832">
    <cfRule type="duplicateValues" dxfId="224" priority="215"/>
    <cfRule type="duplicateValues" dxfId="223" priority="216"/>
  </conditionalFormatting>
  <conditionalFormatting sqref="H832">
    <cfRule type="duplicateValues" dxfId="222" priority="214"/>
  </conditionalFormatting>
  <conditionalFormatting sqref="H832">
    <cfRule type="duplicateValues" dxfId="221" priority="213"/>
  </conditionalFormatting>
  <conditionalFormatting sqref="H832">
    <cfRule type="duplicateValues" dxfId="220" priority="212"/>
  </conditionalFormatting>
  <conditionalFormatting sqref="H832">
    <cfRule type="duplicateValues" dxfId="219" priority="211"/>
  </conditionalFormatting>
  <conditionalFormatting sqref="L832">
    <cfRule type="duplicateValues" dxfId="218" priority="210"/>
  </conditionalFormatting>
  <conditionalFormatting sqref="H829:H830">
    <cfRule type="duplicateValues" dxfId="217" priority="208"/>
    <cfRule type="duplicateValues" dxfId="216" priority="209"/>
  </conditionalFormatting>
  <conditionalFormatting sqref="H829:H830">
    <cfRule type="duplicateValues" dxfId="215" priority="207"/>
  </conditionalFormatting>
  <conditionalFormatting sqref="H829:H830">
    <cfRule type="duplicateValues" dxfId="214" priority="206"/>
  </conditionalFormatting>
  <conditionalFormatting sqref="H829:H830">
    <cfRule type="duplicateValues" dxfId="213" priority="205"/>
  </conditionalFormatting>
  <conditionalFormatting sqref="H829:H830">
    <cfRule type="duplicateValues" dxfId="212" priority="204"/>
  </conditionalFormatting>
  <conditionalFormatting sqref="I933:I1048576 I829:I832 I834 I1:I112 I851:I856 I858:I860 I175:I824 I862:I868 I870:I873 I875:I931 I117:I173">
    <cfRule type="duplicateValues" dxfId="211" priority="203"/>
  </conditionalFormatting>
  <conditionalFormatting sqref="H825">
    <cfRule type="duplicateValues" dxfId="210" priority="201"/>
    <cfRule type="duplicateValues" dxfId="209" priority="202"/>
  </conditionalFormatting>
  <conditionalFormatting sqref="H825">
    <cfRule type="duplicateValues" dxfId="208" priority="200"/>
  </conditionalFormatting>
  <conditionalFormatting sqref="H825">
    <cfRule type="duplicateValues" dxfId="207" priority="199"/>
  </conditionalFormatting>
  <conditionalFormatting sqref="H825">
    <cfRule type="duplicateValues" dxfId="206" priority="198"/>
  </conditionalFormatting>
  <conditionalFormatting sqref="H825">
    <cfRule type="duplicateValues" dxfId="205" priority="197"/>
  </conditionalFormatting>
  <conditionalFormatting sqref="L826:L827">
    <cfRule type="duplicateValues" dxfId="204" priority="194"/>
  </conditionalFormatting>
  <conditionalFormatting sqref="L826:L827">
    <cfRule type="duplicateValues" dxfId="203" priority="193"/>
  </conditionalFormatting>
  <conditionalFormatting sqref="L826:L827">
    <cfRule type="duplicateValues" dxfId="202" priority="191"/>
  </conditionalFormatting>
  <conditionalFormatting sqref="L826:L827">
    <cfRule type="duplicateValues" dxfId="201" priority="190"/>
  </conditionalFormatting>
  <conditionalFormatting sqref="L826:L827">
    <cfRule type="duplicateValues" dxfId="200" priority="189"/>
  </conditionalFormatting>
  <conditionalFormatting sqref="L826:L827">
    <cfRule type="duplicateValues" dxfId="199" priority="184"/>
    <cfRule type="duplicateValues" dxfId="198" priority="185"/>
  </conditionalFormatting>
  <conditionalFormatting sqref="L826:L827">
    <cfRule type="duplicateValues" dxfId="197" priority="183"/>
  </conditionalFormatting>
  <conditionalFormatting sqref="H826:H828">
    <cfRule type="duplicateValues" dxfId="196" priority="180"/>
    <cfRule type="duplicateValues" dxfId="195" priority="181"/>
  </conditionalFormatting>
  <conditionalFormatting sqref="H826:H828">
    <cfRule type="duplicateValues" dxfId="194" priority="179"/>
  </conditionalFormatting>
  <conditionalFormatting sqref="H826:H828">
    <cfRule type="duplicateValues" dxfId="193" priority="178"/>
  </conditionalFormatting>
  <conditionalFormatting sqref="H826:H828">
    <cfRule type="duplicateValues" dxfId="192" priority="177"/>
  </conditionalFormatting>
  <conditionalFormatting sqref="H826:H828">
    <cfRule type="duplicateValues" dxfId="191" priority="176"/>
  </conditionalFormatting>
  <conditionalFormatting sqref="L835:L836 L838">
    <cfRule type="duplicateValues" dxfId="190" priority="175"/>
  </conditionalFormatting>
  <conditionalFormatting sqref="L835:L836">
    <cfRule type="duplicateValues" dxfId="189" priority="174"/>
  </conditionalFormatting>
  <conditionalFormatting sqref="L835:L836">
    <cfRule type="duplicateValues" dxfId="188" priority="173"/>
  </conditionalFormatting>
  <conditionalFormatting sqref="L835:L836">
    <cfRule type="duplicateValues" dxfId="187" priority="172"/>
  </conditionalFormatting>
  <conditionalFormatting sqref="L835:L836">
    <cfRule type="duplicateValues" dxfId="186" priority="171"/>
  </conditionalFormatting>
  <conditionalFormatting sqref="L835:L836 L838">
    <cfRule type="duplicateValues" dxfId="185" priority="169"/>
    <cfRule type="duplicateValues" dxfId="184" priority="170"/>
  </conditionalFormatting>
  <conditionalFormatting sqref="H835:H836">
    <cfRule type="duplicateValues" dxfId="183" priority="167"/>
    <cfRule type="duplicateValues" dxfId="182" priority="168"/>
  </conditionalFormatting>
  <conditionalFormatting sqref="H835:H836">
    <cfRule type="duplicateValues" dxfId="181" priority="166"/>
  </conditionalFormatting>
  <conditionalFormatting sqref="H835:H836">
    <cfRule type="duplicateValues" dxfId="180" priority="165"/>
  </conditionalFormatting>
  <conditionalFormatting sqref="H835:H836">
    <cfRule type="duplicateValues" dxfId="179" priority="164"/>
  </conditionalFormatting>
  <conditionalFormatting sqref="H835:H836">
    <cfRule type="duplicateValues" dxfId="178" priority="163"/>
  </conditionalFormatting>
  <conditionalFormatting sqref="L835:L836">
    <cfRule type="duplicateValues" dxfId="177" priority="162"/>
  </conditionalFormatting>
  <conditionalFormatting sqref="I835:I836">
    <cfRule type="duplicateValues" dxfId="176" priority="161"/>
  </conditionalFormatting>
  <conditionalFormatting sqref="H838">
    <cfRule type="duplicateValues" dxfId="175" priority="159"/>
    <cfRule type="duplicateValues" dxfId="174" priority="160"/>
  </conditionalFormatting>
  <conditionalFormatting sqref="H838">
    <cfRule type="duplicateValues" dxfId="173" priority="158"/>
  </conditionalFormatting>
  <conditionalFormatting sqref="H838">
    <cfRule type="duplicateValues" dxfId="172" priority="157"/>
  </conditionalFormatting>
  <conditionalFormatting sqref="H838">
    <cfRule type="duplicateValues" dxfId="171" priority="156"/>
  </conditionalFormatting>
  <conditionalFormatting sqref="H838">
    <cfRule type="duplicateValues" dxfId="170" priority="155"/>
  </conditionalFormatting>
  <conditionalFormatting sqref="I838">
    <cfRule type="duplicateValues" dxfId="169" priority="154"/>
  </conditionalFormatting>
  <conditionalFormatting sqref="H841">
    <cfRule type="duplicateValues" dxfId="168" priority="152"/>
    <cfRule type="duplicateValues" dxfId="167" priority="153"/>
  </conditionalFormatting>
  <conditionalFormatting sqref="H841">
    <cfRule type="duplicateValues" dxfId="166" priority="151"/>
  </conditionalFormatting>
  <conditionalFormatting sqref="H841">
    <cfRule type="duplicateValues" dxfId="165" priority="150"/>
  </conditionalFormatting>
  <conditionalFormatting sqref="L837">
    <cfRule type="duplicateValues" dxfId="164" priority="149"/>
  </conditionalFormatting>
  <conditionalFormatting sqref="L837">
    <cfRule type="duplicateValues" dxfId="163" priority="148"/>
  </conditionalFormatting>
  <conditionalFormatting sqref="L837">
    <cfRule type="duplicateValues" dxfId="162" priority="147"/>
  </conditionalFormatting>
  <conditionalFormatting sqref="L837">
    <cfRule type="duplicateValues" dxfId="161" priority="146"/>
  </conditionalFormatting>
  <conditionalFormatting sqref="L837">
    <cfRule type="duplicateValues" dxfId="160" priority="145"/>
  </conditionalFormatting>
  <conditionalFormatting sqref="L837">
    <cfRule type="duplicateValues" dxfId="159" priority="143"/>
    <cfRule type="duplicateValues" dxfId="158" priority="144"/>
  </conditionalFormatting>
  <conditionalFormatting sqref="H837">
    <cfRule type="duplicateValues" dxfId="157" priority="141"/>
    <cfRule type="duplicateValues" dxfId="156" priority="142"/>
  </conditionalFormatting>
  <conditionalFormatting sqref="H837">
    <cfRule type="duplicateValues" dxfId="155" priority="140"/>
  </conditionalFormatting>
  <conditionalFormatting sqref="H837">
    <cfRule type="duplicateValues" dxfId="154" priority="139"/>
  </conditionalFormatting>
  <conditionalFormatting sqref="H837">
    <cfRule type="duplicateValues" dxfId="153" priority="138"/>
  </conditionalFormatting>
  <conditionalFormatting sqref="H837">
    <cfRule type="duplicateValues" dxfId="152" priority="137"/>
  </conditionalFormatting>
  <conditionalFormatting sqref="L837">
    <cfRule type="duplicateValues" dxfId="151" priority="136"/>
  </conditionalFormatting>
  <conditionalFormatting sqref="I837">
    <cfRule type="duplicateValues" dxfId="150" priority="135"/>
  </conditionalFormatting>
  <conditionalFormatting sqref="H174">
    <cfRule type="duplicateValues" dxfId="149" priority="130"/>
    <cfRule type="duplicateValues" dxfId="148" priority="131"/>
  </conditionalFormatting>
  <conditionalFormatting sqref="L174">
    <cfRule type="duplicateValues" dxfId="147" priority="129"/>
  </conditionalFormatting>
  <conditionalFormatting sqref="L174">
    <cfRule type="duplicateValues" dxfId="146" priority="132"/>
    <cfRule type="duplicateValues" dxfId="145" priority="133"/>
  </conditionalFormatting>
  <conditionalFormatting sqref="L174">
    <cfRule type="duplicateValues" dxfId="144" priority="134"/>
  </conditionalFormatting>
  <conditionalFormatting sqref="L174">
    <cfRule type="duplicateValues" dxfId="143" priority="128"/>
  </conditionalFormatting>
  <conditionalFormatting sqref="H174">
    <cfRule type="duplicateValues" dxfId="142" priority="127"/>
  </conditionalFormatting>
  <conditionalFormatting sqref="H174">
    <cfRule type="duplicateValues" dxfId="141" priority="126"/>
  </conditionalFormatting>
  <conditionalFormatting sqref="L174">
    <cfRule type="duplicateValues" dxfId="140" priority="125"/>
  </conditionalFormatting>
  <conditionalFormatting sqref="L174">
    <cfRule type="duplicateValues" dxfId="139" priority="124"/>
  </conditionalFormatting>
  <conditionalFormatting sqref="L174">
    <cfRule type="duplicateValues" dxfId="138" priority="123"/>
  </conditionalFormatting>
  <conditionalFormatting sqref="H174">
    <cfRule type="duplicateValues" dxfId="137" priority="122"/>
  </conditionalFormatting>
  <conditionalFormatting sqref="H174">
    <cfRule type="duplicateValues" dxfId="136" priority="121"/>
  </conditionalFormatting>
  <conditionalFormatting sqref="L174">
    <cfRule type="duplicateValues" dxfId="135" priority="119"/>
    <cfRule type="duplicateValues" dxfId="134" priority="120"/>
  </conditionalFormatting>
  <conditionalFormatting sqref="D174">
    <cfRule type="duplicateValues" dxfId="133" priority="116"/>
    <cfRule type="duplicateValues" dxfId="132" priority="117"/>
    <cfRule type="duplicateValues" dxfId="131" priority="118"/>
  </conditionalFormatting>
  <conditionalFormatting sqref="L174">
    <cfRule type="duplicateValues" dxfId="130" priority="115"/>
  </conditionalFormatting>
  <conditionalFormatting sqref="I174">
    <cfRule type="duplicateValues" dxfId="129" priority="114"/>
  </conditionalFormatting>
  <conditionalFormatting sqref="H172:H173">
    <cfRule type="duplicateValues" dxfId="128" priority="112"/>
    <cfRule type="duplicateValues" dxfId="127" priority="113"/>
  </conditionalFormatting>
  <conditionalFormatting sqref="H172:H173">
    <cfRule type="duplicateValues" dxfId="126" priority="111"/>
  </conditionalFormatting>
  <conditionalFormatting sqref="H172:H173">
    <cfRule type="duplicateValues" dxfId="125" priority="110"/>
  </conditionalFormatting>
  <conditionalFormatting sqref="H172:H173">
    <cfRule type="duplicateValues" dxfId="124" priority="109"/>
  </conditionalFormatting>
  <conditionalFormatting sqref="H172:H173">
    <cfRule type="duplicateValues" dxfId="123" priority="108"/>
  </conditionalFormatting>
  <conditionalFormatting sqref="D172:D173">
    <cfRule type="duplicateValues" dxfId="122" priority="105"/>
    <cfRule type="duplicateValues" dxfId="121" priority="106"/>
    <cfRule type="duplicateValues" dxfId="120" priority="107"/>
  </conditionalFormatting>
  <conditionalFormatting sqref="L172:L173">
    <cfRule type="duplicateValues" dxfId="119" priority="101"/>
  </conditionalFormatting>
  <conditionalFormatting sqref="L172:L173">
    <cfRule type="duplicateValues" dxfId="118" priority="102"/>
    <cfRule type="duplicateValues" dxfId="117" priority="103"/>
  </conditionalFormatting>
  <conditionalFormatting sqref="L172:L173">
    <cfRule type="duplicateValues" dxfId="116" priority="104"/>
  </conditionalFormatting>
  <conditionalFormatting sqref="L172:L173">
    <cfRule type="duplicateValues" dxfId="115" priority="100"/>
  </conditionalFormatting>
  <conditionalFormatting sqref="L172:L173">
    <cfRule type="duplicateValues" dxfId="114" priority="99"/>
  </conditionalFormatting>
  <conditionalFormatting sqref="L172:L173">
    <cfRule type="duplicateValues" dxfId="113" priority="98"/>
  </conditionalFormatting>
  <conditionalFormatting sqref="L172:L173">
    <cfRule type="duplicateValues" dxfId="112" priority="97"/>
  </conditionalFormatting>
  <conditionalFormatting sqref="L172:L173">
    <cfRule type="duplicateValues" dxfId="111" priority="95"/>
    <cfRule type="duplicateValues" dxfId="110" priority="96"/>
  </conditionalFormatting>
  <conditionalFormatting sqref="L172:L173">
    <cfRule type="duplicateValues" dxfId="109" priority="94"/>
  </conditionalFormatting>
  <conditionalFormatting sqref="D932">
    <cfRule type="duplicateValues" dxfId="108" priority="93"/>
  </conditionalFormatting>
  <conditionalFormatting sqref="I932">
    <cfRule type="duplicateValues" dxfId="107" priority="92"/>
  </conditionalFormatting>
  <conditionalFormatting sqref="H842">
    <cfRule type="duplicateValues" dxfId="106" priority="90"/>
    <cfRule type="duplicateValues" dxfId="105" priority="91"/>
  </conditionalFormatting>
  <conditionalFormatting sqref="H842">
    <cfRule type="duplicateValues" dxfId="104" priority="89"/>
  </conditionalFormatting>
  <conditionalFormatting sqref="H842">
    <cfRule type="duplicateValues" dxfId="103" priority="88"/>
  </conditionalFormatting>
  <conditionalFormatting sqref="H843:H846">
    <cfRule type="duplicateValues" dxfId="102" priority="86"/>
    <cfRule type="duplicateValues" dxfId="101" priority="87"/>
  </conditionalFormatting>
  <conditionalFormatting sqref="H843:H846">
    <cfRule type="duplicateValues" dxfId="100" priority="85"/>
  </conditionalFormatting>
  <conditionalFormatting sqref="H843:H846">
    <cfRule type="duplicateValues" dxfId="99" priority="84"/>
  </conditionalFormatting>
  <conditionalFormatting sqref="H847:H850">
    <cfRule type="duplicateValues" dxfId="98" priority="82"/>
    <cfRule type="duplicateValues" dxfId="97" priority="83"/>
  </conditionalFormatting>
  <conditionalFormatting sqref="H847:H850">
    <cfRule type="duplicateValues" dxfId="96" priority="81"/>
  </conditionalFormatting>
  <conditionalFormatting sqref="H847:H850">
    <cfRule type="duplicateValues" dxfId="95" priority="80"/>
  </conditionalFormatting>
  <conditionalFormatting sqref="I857">
    <cfRule type="duplicateValues" dxfId="94" priority="79"/>
  </conditionalFormatting>
  <conditionalFormatting sqref="D151">
    <cfRule type="duplicateValues" dxfId="93" priority="34"/>
    <cfRule type="duplicateValues" dxfId="92" priority="35"/>
    <cfRule type="duplicateValues" dxfId="91" priority="36"/>
  </conditionalFormatting>
  <conditionalFormatting sqref="D151">
    <cfRule type="duplicateValues" dxfId="90" priority="37"/>
    <cfRule type="duplicateValues" dxfId="89" priority="38"/>
  </conditionalFormatting>
  <conditionalFormatting sqref="I861">
    <cfRule type="duplicateValues" dxfId="88" priority="33"/>
  </conditionalFormatting>
  <conditionalFormatting sqref="I869">
    <cfRule type="duplicateValues" dxfId="87" priority="29"/>
    <cfRule type="duplicateValues" dxfId="86" priority="30"/>
    <cfRule type="duplicateValues" dxfId="85" priority="31"/>
  </conditionalFormatting>
  <conditionalFormatting sqref="I869">
    <cfRule type="duplicateValues" dxfId="84" priority="32"/>
  </conditionalFormatting>
  <conditionalFormatting sqref="I874">
    <cfRule type="duplicateValues" dxfId="83" priority="25"/>
    <cfRule type="duplicateValues" dxfId="82" priority="26"/>
    <cfRule type="duplicateValues" dxfId="81" priority="27"/>
  </conditionalFormatting>
  <conditionalFormatting sqref="I874">
    <cfRule type="duplicateValues" dxfId="80" priority="28"/>
  </conditionalFormatting>
  <conditionalFormatting sqref="N869">
    <cfRule type="duplicateValues" dxfId="79" priority="22"/>
    <cfRule type="duplicateValues" dxfId="78" priority="23"/>
  </conditionalFormatting>
  <conditionalFormatting sqref="N869">
    <cfRule type="duplicateValues" dxfId="77" priority="24"/>
  </conditionalFormatting>
  <conditionalFormatting sqref="N869">
    <cfRule type="duplicateValues" dxfId="76" priority="21"/>
  </conditionalFormatting>
  <conditionalFormatting sqref="N869">
    <cfRule type="duplicateValues" dxfId="75" priority="20"/>
  </conditionalFormatting>
  <conditionalFormatting sqref="N869">
    <cfRule type="duplicateValues" dxfId="74" priority="19"/>
  </conditionalFormatting>
  <conditionalFormatting sqref="N869">
    <cfRule type="duplicateValues" dxfId="73" priority="17"/>
    <cfRule type="duplicateValues" dxfId="72" priority="18"/>
  </conditionalFormatting>
  <conditionalFormatting sqref="N870 N868 N847:N850">
    <cfRule type="duplicateValues" dxfId="71" priority="13"/>
  </conditionalFormatting>
  <conditionalFormatting sqref="N870">
    <cfRule type="duplicateValues" dxfId="70" priority="12"/>
  </conditionalFormatting>
  <conditionalFormatting sqref="N870">
    <cfRule type="duplicateValues" dxfId="69" priority="11"/>
  </conditionalFormatting>
  <conditionalFormatting sqref="N870 N868 N847:N850">
    <cfRule type="duplicateValues" dxfId="68" priority="9"/>
    <cfRule type="duplicateValues" dxfId="67" priority="10"/>
  </conditionalFormatting>
  <conditionalFormatting sqref="N870 N868 N847:N850">
    <cfRule type="duplicateValues" dxfId="66" priority="14"/>
    <cfRule type="duplicateValues" dxfId="65" priority="15"/>
  </conditionalFormatting>
  <conditionalFormatting sqref="N870">
    <cfRule type="duplicateValues" dxfId="64" priority="16"/>
  </conditionalFormatting>
  <conditionalFormatting sqref="M459">
    <cfRule type="duplicateValues" dxfId="63" priority="8"/>
  </conditionalFormatting>
  <conditionalFormatting sqref="H319">
    <cfRule type="duplicateValues" dxfId="62" priority="7"/>
  </conditionalFormatting>
  <conditionalFormatting sqref="H341">
    <cfRule type="duplicateValues" dxfId="61" priority="6"/>
  </conditionalFormatting>
  <conditionalFormatting sqref="H479 H343">
    <cfRule type="duplicateValues" dxfId="60" priority="5"/>
  </conditionalFormatting>
  <conditionalFormatting sqref="H769">
    <cfRule type="duplicateValues" dxfId="59" priority="4"/>
  </conditionalFormatting>
  <conditionalFormatting sqref="H616">
    <cfRule type="duplicateValues" dxfId="58" priority="3"/>
  </conditionalFormatting>
  <conditionalFormatting sqref="H734">
    <cfRule type="duplicateValues" dxfId="57" priority="2"/>
  </conditionalFormatting>
  <conditionalFormatting sqref="H831 H833 H839:H840">
    <cfRule type="duplicateValues" dxfId="56" priority="13335"/>
    <cfRule type="duplicateValues" dxfId="55" priority="13336"/>
  </conditionalFormatting>
  <conditionalFormatting sqref="H831 H833 H839:H840">
    <cfRule type="duplicateValues" dxfId="54" priority="13341"/>
  </conditionalFormatting>
  <conditionalFormatting sqref="H831 H833 H839:H840">
    <cfRule type="duplicateValues" dxfId="53" priority="13344"/>
  </conditionalFormatting>
  <conditionalFormatting sqref="H652 H629:H642">
    <cfRule type="duplicateValues" dxfId="52" priority="13657"/>
  </conditionalFormatting>
  <conditionalFormatting sqref="H568:H569 H509:H511 H482:H491 H513 H516 H519:H520 H522 H524 H526:H527 H529 H531 H534:H566">
    <cfRule type="duplicateValues" dxfId="51" priority="13977"/>
  </conditionalFormatting>
  <conditionalFormatting sqref="H347 H344 H342 H338">
    <cfRule type="duplicateValues" dxfId="50" priority="14299"/>
  </conditionalFormatting>
  <conditionalFormatting sqref="H928 H896 H876:H883 H903 H906:H907 H909:H910 H930:H970">
    <cfRule type="duplicateValues" dxfId="49" priority="19221"/>
  </conditionalFormatting>
  <conditionalFormatting sqref="L865:L867">
    <cfRule type="duplicateValues" dxfId="48" priority="20087"/>
    <cfRule type="duplicateValues" dxfId="47" priority="20088"/>
  </conditionalFormatting>
  <conditionalFormatting sqref="L865:L867">
    <cfRule type="duplicateValues" dxfId="46" priority="20089"/>
  </conditionalFormatting>
  <conditionalFormatting sqref="D865:D867">
    <cfRule type="duplicateValues" dxfId="45" priority="20090"/>
  </conditionalFormatting>
  <conditionalFormatting sqref="L859">
    <cfRule type="duplicateValues" dxfId="44" priority="20906"/>
    <cfRule type="duplicateValues" dxfId="43" priority="20907"/>
  </conditionalFormatting>
  <conditionalFormatting sqref="L859">
    <cfRule type="duplicateValues" dxfId="42" priority="20908"/>
  </conditionalFormatting>
  <conditionalFormatting sqref="D859">
    <cfRule type="duplicateValues" dxfId="41" priority="20909"/>
  </conditionalFormatting>
  <conditionalFormatting sqref="L858">
    <cfRule type="duplicateValues" dxfId="40" priority="21531"/>
    <cfRule type="duplicateValues" dxfId="39" priority="21532"/>
  </conditionalFormatting>
  <conditionalFormatting sqref="L858">
    <cfRule type="duplicateValues" dxfId="38" priority="21533"/>
  </conditionalFormatting>
  <conditionalFormatting sqref="AG32:AG60 AG2:AG10 AG12:AG30 AG62:AG79 AG82:AG86 AG88:AG97 AG99:AG100 AG105:AG122">
    <cfRule type="duplicateValues" dxfId="37" priority="1"/>
  </conditionalFormatting>
  <conditionalFormatting sqref="D10:D15">
    <cfRule type="duplicateValues" dxfId="36" priority="21660"/>
    <cfRule type="duplicateValues" dxfId="35" priority="21661"/>
    <cfRule type="duplicateValues" dxfId="34" priority="21662"/>
  </conditionalFormatting>
  <conditionalFormatting sqref="H2:H64">
    <cfRule type="duplicateValues" dxfId="33" priority="22182"/>
  </conditionalFormatting>
  <conditionalFormatting sqref="I2:I62">
    <cfRule type="duplicateValues" dxfId="32" priority="22184"/>
  </conditionalFormatting>
  <conditionalFormatting sqref="L911:L912">
    <cfRule type="duplicateValues" dxfId="31" priority="22543"/>
  </conditionalFormatting>
  <conditionalFormatting sqref="H911:H912">
    <cfRule type="duplicateValues" dxfId="30" priority="22551"/>
  </conditionalFormatting>
  <conditionalFormatting sqref="H887">
    <cfRule type="duplicateValues" dxfId="29" priority="22914"/>
  </conditionalFormatting>
  <conditionalFormatting sqref="H887">
    <cfRule type="duplicateValues" dxfId="28" priority="22915"/>
    <cfRule type="duplicateValues" dxfId="27" priority="22916"/>
  </conditionalFormatting>
  <conditionalFormatting sqref="L887">
    <cfRule type="duplicateValues" dxfId="26" priority="22917"/>
  </conditionalFormatting>
  <conditionalFormatting sqref="H887">
    <cfRule type="duplicateValues" dxfId="25" priority="22918"/>
  </conditionalFormatting>
  <conditionalFormatting sqref="D871:D874">
    <cfRule type="duplicateValues" dxfId="24" priority="23087"/>
    <cfRule type="duplicateValues" dxfId="23" priority="23088"/>
    <cfRule type="duplicateValues" dxfId="22" priority="23089"/>
  </conditionalFormatting>
  <conditionalFormatting sqref="O869:AD869 L868:L875">
    <cfRule type="duplicateValues" dxfId="21" priority="23377"/>
    <cfRule type="duplicateValues" dxfId="20" priority="23378"/>
  </conditionalFormatting>
  <conditionalFormatting sqref="O869:AD869 L868:L875">
    <cfRule type="duplicateValues" dxfId="19" priority="23383"/>
  </conditionalFormatting>
  <conditionalFormatting sqref="D868:D875">
    <cfRule type="duplicateValues" dxfId="18" priority="23386"/>
  </conditionalFormatting>
  <conditionalFormatting sqref="D860:D864">
    <cfRule type="duplicateValues" dxfId="17" priority="23848"/>
  </conditionalFormatting>
  <conditionalFormatting sqref="L860:L864">
    <cfRule type="duplicateValues" dxfId="16" priority="23849"/>
    <cfRule type="duplicateValues" dxfId="15" priority="23850"/>
  </conditionalFormatting>
  <conditionalFormatting sqref="L860:L864">
    <cfRule type="duplicateValues" dxfId="14" priority="23851"/>
  </conditionalFormatting>
  <conditionalFormatting sqref="H824">
    <cfRule type="duplicateValues" dxfId="13" priority="24265"/>
    <cfRule type="duplicateValues" dxfId="12" priority="24266"/>
  </conditionalFormatting>
  <conditionalFormatting sqref="H824">
    <cfRule type="duplicateValues" dxfId="11" priority="24267"/>
  </conditionalFormatting>
  <conditionalFormatting sqref="H824">
    <cfRule type="duplicateValues" dxfId="10" priority="24269"/>
  </conditionalFormatting>
  <conditionalFormatting sqref="L824">
    <cfRule type="duplicateValues" dxfId="9" priority="24271"/>
  </conditionalFormatting>
  <conditionalFormatting sqref="L824">
    <cfRule type="duplicateValues" dxfId="8" priority="24276"/>
    <cfRule type="duplicateValues" dxfId="7" priority="24277"/>
  </conditionalFormatting>
  <conditionalFormatting sqref="L779:L823">
    <cfRule type="duplicateValues" dxfId="6" priority="30765"/>
  </conditionalFormatting>
  <conditionalFormatting sqref="L779:L823">
    <cfRule type="duplicateValues" dxfId="5" priority="30767"/>
    <cfRule type="duplicateValues" dxfId="4" priority="30768"/>
  </conditionalFormatting>
  <conditionalFormatting sqref="H779:H823">
    <cfRule type="duplicateValues" dxfId="3" priority="30771"/>
    <cfRule type="duplicateValues" dxfId="2" priority="30772"/>
  </conditionalFormatting>
  <conditionalFormatting sqref="H779:H823">
    <cfRule type="duplicateValues" dxfId="1" priority="30775"/>
  </conditionalFormatting>
  <conditionalFormatting sqref="H779:H823">
    <cfRule type="duplicateValues" dxfId="0" priority="30777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BGLPFloramapping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Talukdar</dc:creator>
  <cp:lastModifiedBy>Asim Talukdar</cp:lastModifiedBy>
  <dcterms:created xsi:type="dcterms:W3CDTF">2019-03-25T20:09:42Z</dcterms:created>
  <dcterms:modified xsi:type="dcterms:W3CDTF">2019-05-19T10:29:34Z</dcterms:modified>
</cp:coreProperties>
</file>